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.Babal\Desktop\"/>
    </mc:Choice>
  </mc:AlternateContent>
  <bookViews>
    <workbookView xWindow="0" yWindow="0" windowWidth="23040" windowHeight="8820"/>
  </bookViews>
  <sheets>
    <sheet name="download" sheetId="1" r:id="rId1"/>
    <sheet name="CCP" sheetId="2" r:id="rId2"/>
    <sheet name="COMM" sheetId="3" r:id="rId3"/>
  </sheets>
  <definedNames>
    <definedName name="_xlnm._FilterDatabase" localSheetId="0" hidden="1">download!$A$1:$AK$102</definedName>
  </definedNames>
  <calcPr calcId="152511"/>
</workbook>
</file>

<file path=xl/calcChain.xml><?xml version="1.0" encoding="utf-8"?>
<calcChain xmlns="http://schemas.openxmlformats.org/spreadsheetml/2006/main">
  <c r="D102" i="3" l="1"/>
  <c r="C102" i="3"/>
  <c r="D101" i="3"/>
  <c r="C101" i="3"/>
  <c r="D100" i="3"/>
  <c r="C100" i="3"/>
  <c r="D99" i="3"/>
  <c r="C99" i="3"/>
  <c r="D98" i="3"/>
  <c r="C98" i="3"/>
  <c r="D97" i="3"/>
  <c r="C97" i="3"/>
  <c r="D96" i="3"/>
  <c r="C96" i="3"/>
  <c r="D95" i="3"/>
  <c r="C95" i="3"/>
  <c r="D94" i="3"/>
  <c r="C94" i="3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C84" i="3"/>
  <c r="D83" i="3"/>
  <c r="C83" i="3"/>
  <c r="D82" i="3"/>
  <c r="C82" i="3"/>
  <c r="D81" i="3"/>
  <c r="C81" i="3"/>
  <c r="D80" i="3"/>
  <c r="C80" i="3"/>
  <c r="D79" i="3"/>
  <c r="C79" i="3"/>
  <c r="D78" i="3"/>
  <c r="C78" i="3"/>
  <c r="D77" i="3"/>
  <c r="C77" i="3"/>
  <c r="D76" i="3"/>
  <c r="C76" i="3"/>
  <c r="D75" i="3"/>
  <c r="C75" i="3"/>
  <c r="D74" i="3"/>
  <c r="C74" i="3"/>
  <c r="D73" i="3"/>
  <c r="C73" i="3"/>
  <c r="D72" i="3"/>
  <c r="C72" i="3"/>
  <c r="D71" i="3"/>
  <c r="C71" i="3"/>
  <c r="D70" i="3"/>
  <c r="C70" i="3"/>
  <c r="D69" i="3"/>
  <c r="C69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D2" i="3"/>
  <c r="C2" i="3"/>
  <c r="I35" i="1" l="1"/>
  <c r="N35" i="1"/>
  <c r="O35" i="1"/>
  <c r="R35" i="1"/>
  <c r="X35" i="1"/>
  <c r="AD35" i="1"/>
  <c r="AE35" i="1"/>
  <c r="AF35" i="1"/>
  <c r="I62" i="1"/>
  <c r="N62" i="1"/>
  <c r="O62" i="1"/>
  <c r="R62" i="1"/>
  <c r="X62" i="1"/>
  <c r="Y62" i="1"/>
  <c r="Z62" i="1"/>
  <c r="AD62" i="1"/>
  <c r="AE62" i="1"/>
  <c r="AF62" i="1"/>
  <c r="I51" i="1"/>
  <c r="N51" i="1"/>
  <c r="O51" i="1"/>
  <c r="R51" i="1"/>
  <c r="X51" i="1"/>
  <c r="AD51" i="1"/>
  <c r="AE51" i="1"/>
  <c r="AF51" i="1"/>
  <c r="I46" i="1"/>
  <c r="N46" i="1"/>
  <c r="O46" i="1"/>
  <c r="R46" i="1"/>
  <c r="X46" i="1"/>
  <c r="AD46" i="1"/>
  <c r="AE46" i="1"/>
  <c r="AF46" i="1"/>
  <c r="I86" i="1"/>
  <c r="N86" i="1"/>
  <c r="O86" i="1"/>
  <c r="R86" i="1"/>
  <c r="X86" i="1"/>
  <c r="AD86" i="1"/>
  <c r="AE86" i="1"/>
  <c r="AF86" i="1"/>
  <c r="I101" i="1"/>
  <c r="N101" i="1"/>
  <c r="O101" i="1"/>
  <c r="R101" i="1"/>
  <c r="X101" i="1"/>
  <c r="AD101" i="1"/>
  <c r="AE101" i="1"/>
  <c r="AF101" i="1"/>
  <c r="I27" i="1"/>
  <c r="N27" i="1"/>
  <c r="O27" i="1"/>
  <c r="R27" i="1"/>
  <c r="X27" i="1"/>
  <c r="AD27" i="1"/>
  <c r="AE27" i="1"/>
  <c r="AF27" i="1"/>
  <c r="I31" i="1"/>
  <c r="N31" i="1"/>
  <c r="O31" i="1"/>
  <c r="R31" i="1"/>
  <c r="X31" i="1"/>
  <c r="AD31" i="1"/>
  <c r="AE31" i="1"/>
  <c r="AF31" i="1"/>
  <c r="I83" i="1"/>
  <c r="N83" i="1"/>
  <c r="O83" i="1"/>
  <c r="R83" i="1"/>
  <c r="X83" i="1"/>
  <c r="AD83" i="1"/>
  <c r="AE83" i="1"/>
  <c r="AF83" i="1"/>
  <c r="I15" i="1"/>
  <c r="N15" i="1"/>
  <c r="O15" i="1"/>
  <c r="R15" i="1"/>
  <c r="X15" i="1"/>
  <c r="AD15" i="1"/>
  <c r="AE15" i="1"/>
  <c r="AF15" i="1"/>
  <c r="I37" i="1"/>
  <c r="N37" i="1"/>
  <c r="O37" i="1"/>
  <c r="R37" i="1"/>
  <c r="X37" i="1"/>
  <c r="Y37" i="1"/>
  <c r="Z37" i="1"/>
  <c r="AD37" i="1"/>
  <c r="AE37" i="1"/>
  <c r="AF37" i="1"/>
  <c r="I40" i="1"/>
  <c r="N40" i="1"/>
  <c r="O40" i="1"/>
  <c r="R40" i="1"/>
  <c r="X40" i="1"/>
  <c r="AD40" i="1"/>
  <c r="AE40" i="1"/>
  <c r="AF40" i="1"/>
  <c r="I30" i="1"/>
  <c r="N30" i="1"/>
  <c r="O30" i="1"/>
  <c r="R30" i="1"/>
  <c r="X30" i="1"/>
  <c r="AD30" i="1"/>
  <c r="AE30" i="1"/>
  <c r="AF30" i="1"/>
  <c r="I21" i="1"/>
  <c r="N21" i="1"/>
  <c r="O21" i="1"/>
  <c r="R21" i="1"/>
  <c r="X21" i="1"/>
  <c r="AD21" i="1"/>
  <c r="AE21" i="1"/>
  <c r="AF21" i="1"/>
  <c r="I22" i="1"/>
  <c r="N22" i="1"/>
  <c r="O22" i="1"/>
  <c r="R22" i="1"/>
  <c r="X22" i="1"/>
  <c r="AD22" i="1"/>
  <c r="AE22" i="1"/>
  <c r="AF22" i="1"/>
  <c r="I23" i="1"/>
  <c r="N23" i="1"/>
  <c r="O23" i="1"/>
  <c r="R23" i="1"/>
  <c r="X23" i="1"/>
  <c r="AD23" i="1"/>
  <c r="AE23" i="1"/>
  <c r="AF23" i="1"/>
  <c r="I33" i="1"/>
  <c r="N33" i="1"/>
  <c r="O33" i="1"/>
  <c r="R33" i="1"/>
  <c r="X33" i="1"/>
  <c r="AD33" i="1"/>
  <c r="AE33" i="1"/>
  <c r="AF33" i="1"/>
  <c r="I41" i="1"/>
  <c r="N41" i="1"/>
  <c r="O41" i="1"/>
  <c r="R41" i="1"/>
  <c r="X41" i="1"/>
  <c r="Y41" i="1"/>
  <c r="Z41" i="1"/>
  <c r="AD41" i="1"/>
  <c r="AE41" i="1"/>
  <c r="AF41" i="1"/>
  <c r="I39" i="1"/>
  <c r="N39" i="1"/>
  <c r="O39" i="1"/>
  <c r="R39" i="1"/>
  <c r="X39" i="1"/>
  <c r="AD39" i="1"/>
  <c r="AE39" i="1"/>
  <c r="AF39" i="1"/>
  <c r="I93" i="1"/>
  <c r="N93" i="1"/>
  <c r="O93" i="1"/>
  <c r="R93" i="1"/>
  <c r="X93" i="1"/>
  <c r="AD93" i="1"/>
  <c r="AE93" i="1"/>
  <c r="AF93" i="1"/>
  <c r="I2" i="1"/>
  <c r="N2" i="1"/>
  <c r="O2" i="1"/>
  <c r="R2" i="1"/>
  <c r="X2" i="1"/>
  <c r="Y2" i="1"/>
  <c r="Z2" i="1"/>
  <c r="AD2" i="1"/>
  <c r="AE2" i="1"/>
  <c r="AF2" i="1"/>
  <c r="I54" i="1"/>
  <c r="N54" i="1"/>
  <c r="O54" i="1"/>
  <c r="R54" i="1"/>
  <c r="X54" i="1"/>
  <c r="AD54" i="1"/>
  <c r="AE54" i="1"/>
  <c r="AF54" i="1"/>
  <c r="I28" i="1"/>
  <c r="N28" i="1"/>
  <c r="O28" i="1"/>
  <c r="R28" i="1"/>
  <c r="X28" i="1"/>
  <c r="Y28" i="1"/>
  <c r="Z28" i="1"/>
  <c r="AD28" i="1"/>
  <c r="AE28" i="1"/>
  <c r="AF28" i="1"/>
  <c r="I71" i="1"/>
  <c r="N71" i="1"/>
  <c r="O71" i="1"/>
  <c r="R71" i="1"/>
  <c r="X71" i="1"/>
  <c r="AD71" i="1"/>
  <c r="AE71" i="1"/>
  <c r="AF71" i="1"/>
  <c r="I4" i="1"/>
  <c r="N4" i="1"/>
  <c r="O4" i="1"/>
  <c r="R4" i="1"/>
  <c r="X4" i="1"/>
  <c r="AD4" i="1"/>
  <c r="AE4" i="1"/>
  <c r="AF4" i="1"/>
  <c r="I5" i="1"/>
  <c r="N5" i="1"/>
  <c r="O5" i="1"/>
  <c r="R5" i="1"/>
  <c r="X5" i="1"/>
  <c r="AD5" i="1"/>
  <c r="AE5" i="1"/>
  <c r="AF5" i="1"/>
  <c r="I20" i="1"/>
  <c r="N20" i="1"/>
  <c r="O20" i="1"/>
  <c r="R20" i="1"/>
  <c r="X20" i="1"/>
  <c r="AD20" i="1"/>
  <c r="AE20" i="1"/>
  <c r="AF20" i="1"/>
  <c r="I56" i="1"/>
  <c r="N56" i="1"/>
  <c r="O56" i="1"/>
  <c r="R56" i="1"/>
  <c r="X56" i="1"/>
  <c r="Y56" i="1"/>
  <c r="Z56" i="1"/>
  <c r="AD56" i="1"/>
  <c r="AE56" i="1"/>
  <c r="AF56" i="1"/>
  <c r="I11" i="1"/>
  <c r="N11" i="1"/>
  <c r="O11" i="1"/>
  <c r="R11" i="1"/>
  <c r="X11" i="1"/>
  <c r="AD11" i="1"/>
  <c r="AE11" i="1"/>
  <c r="AF11" i="1"/>
  <c r="I52" i="1"/>
  <c r="N52" i="1"/>
  <c r="O52" i="1"/>
  <c r="R52" i="1"/>
  <c r="X52" i="1"/>
  <c r="AD52" i="1"/>
  <c r="AE52" i="1"/>
  <c r="AF52" i="1"/>
  <c r="I45" i="1"/>
  <c r="N45" i="1"/>
  <c r="O45" i="1"/>
  <c r="R45" i="1"/>
  <c r="X45" i="1"/>
  <c r="AD45" i="1"/>
  <c r="AE45" i="1"/>
  <c r="AF45" i="1"/>
  <c r="I16" i="1"/>
  <c r="N16" i="1"/>
  <c r="O16" i="1"/>
  <c r="R16" i="1"/>
  <c r="X16" i="1"/>
  <c r="AD16" i="1"/>
  <c r="AE16" i="1"/>
  <c r="AF16" i="1"/>
  <c r="I72" i="1"/>
  <c r="N72" i="1"/>
  <c r="O72" i="1"/>
  <c r="R72" i="1"/>
  <c r="X72" i="1"/>
  <c r="AD72" i="1"/>
  <c r="AE72" i="1"/>
  <c r="AF72" i="1"/>
  <c r="I25" i="1"/>
  <c r="N25" i="1"/>
  <c r="O25" i="1"/>
  <c r="R25" i="1"/>
  <c r="X25" i="1"/>
  <c r="Y25" i="1"/>
  <c r="Z25" i="1"/>
  <c r="AD25" i="1"/>
  <c r="AE25" i="1"/>
  <c r="AF25" i="1"/>
  <c r="I96" i="1"/>
  <c r="N96" i="1"/>
  <c r="O96" i="1"/>
  <c r="R96" i="1"/>
  <c r="X96" i="1"/>
  <c r="AD96" i="1"/>
  <c r="AE96" i="1"/>
  <c r="AF96" i="1"/>
  <c r="I97" i="1"/>
  <c r="N97" i="1"/>
  <c r="O97" i="1"/>
  <c r="R97" i="1"/>
  <c r="X97" i="1"/>
  <c r="AD97" i="1"/>
  <c r="AE97" i="1"/>
  <c r="AF97" i="1"/>
  <c r="I47" i="1"/>
  <c r="N47" i="1"/>
  <c r="O47" i="1"/>
  <c r="R47" i="1"/>
  <c r="X47" i="1"/>
  <c r="AD47" i="1"/>
  <c r="AE47" i="1"/>
  <c r="AF47" i="1"/>
  <c r="I17" i="1"/>
  <c r="N17" i="1"/>
  <c r="O17" i="1"/>
  <c r="R17" i="1"/>
  <c r="X17" i="1"/>
  <c r="Y17" i="1"/>
  <c r="Z17" i="1"/>
  <c r="AD17" i="1"/>
  <c r="AE17" i="1"/>
  <c r="AF17" i="1"/>
  <c r="I68" i="1"/>
  <c r="N68" i="1"/>
  <c r="O68" i="1"/>
  <c r="R68" i="1"/>
  <c r="X68" i="1"/>
  <c r="Y68" i="1"/>
  <c r="Z68" i="1"/>
  <c r="AD68" i="1"/>
  <c r="AE68" i="1"/>
  <c r="AF68" i="1"/>
  <c r="I92" i="1"/>
  <c r="N92" i="1"/>
  <c r="O92" i="1"/>
  <c r="R92" i="1"/>
  <c r="X92" i="1"/>
  <c r="AD92" i="1"/>
  <c r="AE92" i="1"/>
  <c r="AF92" i="1"/>
  <c r="I12" i="1"/>
  <c r="N12" i="1"/>
  <c r="O12" i="1"/>
  <c r="R12" i="1"/>
  <c r="X12" i="1"/>
  <c r="Y12" i="1"/>
  <c r="Z12" i="1"/>
  <c r="AD12" i="1"/>
  <c r="AE12" i="1"/>
  <c r="AF12" i="1"/>
  <c r="I3" i="1"/>
  <c r="N3" i="1"/>
  <c r="O3" i="1"/>
  <c r="R3" i="1"/>
  <c r="X3" i="1"/>
  <c r="AD3" i="1"/>
  <c r="AE3" i="1"/>
  <c r="AF3" i="1"/>
  <c r="I74" i="1"/>
  <c r="N74" i="1"/>
  <c r="O74" i="1"/>
  <c r="R74" i="1"/>
  <c r="X74" i="1"/>
  <c r="Y74" i="1"/>
  <c r="Z74" i="1"/>
  <c r="AD74" i="1"/>
  <c r="AE74" i="1"/>
  <c r="AF74" i="1"/>
  <c r="I66" i="1"/>
  <c r="N66" i="1"/>
  <c r="O66" i="1"/>
  <c r="R66" i="1"/>
  <c r="X66" i="1"/>
  <c r="AD66" i="1"/>
  <c r="AE66" i="1"/>
  <c r="AF66" i="1"/>
  <c r="I94" i="1"/>
  <c r="N94" i="1"/>
  <c r="O94" i="1"/>
  <c r="R94" i="1"/>
  <c r="X94" i="1"/>
  <c r="AD94" i="1"/>
  <c r="AE94" i="1"/>
  <c r="AF94" i="1"/>
  <c r="I64" i="1"/>
  <c r="N64" i="1"/>
  <c r="O64" i="1"/>
  <c r="R64" i="1"/>
  <c r="X64" i="1"/>
  <c r="AD64" i="1"/>
  <c r="AE64" i="1"/>
  <c r="AF64" i="1"/>
  <c r="I61" i="1"/>
  <c r="N61" i="1"/>
  <c r="O61" i="1"/>
  <c r="R61" i="1"/>
  <c r="X61" i="1"/>
  <c r="AD61" i="1"/>
  <c r="AE61" i="1"/>
  <c r="AF61" i="1"/>
  <c r="I38" i="1"/>
  <c r="N38" i="1"/>
  <c r="O38" i="1"/>
  <c r="R38" i="1"/>
  <c r="X38" i="1"/>
  <c r="Y38" i="1"/>
  <c r="Z38" i="1"/>
  <c r="AD38" i="1"/>
  <c r="AE38" i="1"/>
  <c r="AF38" i="1"/>
  <c r="I80" i="1"/>
  <c r="N80" i="1"/>
  <c r="O80" i="1"/>
  <c r="R80" i="1"/>
  <c r="X80" i="1"/>
  <c r="AD80" i="1"/>
  <c r="AE80" i="1"/>
  <c r="AF80" i="1"/>
  <c r="I26" i="1"/>
  <c r="N26" i="1"/>
  <c r="O26" i="1"/>
  <c r="R26" i="1"/>
  <c r="X26" i="1"/>
  <c r="AD26" i="1"/>
  <c r="AE26" i="1"/>
  <c r="AF26" i="1"/>
  <c r="I6" i="1"/>
  <c r="N6" i="1"/>
  <c r="O6" i="1"/>
  <c r="R6" i="1"/>
  <c r="X6" i="1"/>
  <c r="Y6" i="1"/>
  <c r="Z6" i="1"/>
  <c r="AD6" i="1"/>
  <c r="AE6" i="1"/>
  <c r="AF6" i="1"/>
  <c r="I98" i="1"/>
  <c r="N98" i="1"/>
  <c r="O98" i="1"/>
  <c r="R98" i="1"/>
  <c r="X98" i="1"/>
  <c r="AD98" i="1"/>
  <c r="AE98" i="1"/>
  <c r="AF98" i="1"/>
  <c r="I91" i="1"/>
  <c r="N91" i="1"/>
  <c r="O91" i="1"/>
  <c r="R91" i="1"/>
  <c r="X91" i="1"/>
  <c r="Y91" i="1"/>
  <c r="Z91" i="1"/>
  <c r="AD91" i="1"/>
  <c r="AE91" i="1"/>
  <c r="AF91" i="1"/>
  <c r="I95" i="1"/>
  <c r="N95" i="1"/>
  <c r="O95" i="1"/>
  <c r="R95" i="1"/>
  <c r="X95" i="1"/>
  <c r="AD95" i="1"/>
  <c r="AE95" i="1"/>
  <c r="AF95" i="1"/>
  <c r="I65" i="1"/>
  <c r="N65" i="1"/>
  <c r="O65" i="1"/>
  <c r="R65" i="1"/>
  <c r="X65" i="1"/>
  <c r="AD65" i="1"/>
  <c r="AE65" i="1"/>
  <c r="AF65" i="1"/>
  <c r="I55" i="1"/>
  <c r="N55" i="1"/>
  <c r="O55" i="1"/>
  <c r="R55" i="1"/>
  <c r="X55" i="1"/>
  <c r="AD55" i="1"/>
  <c r="AE55" i="1"/>
  <c r="AF55" i="1"/>
  <c r="I78" i="1"/>
  <c r="N78" i="1"/>
  <c r="O78" i="1"/>
  <c r="R78" i="1"/>
  <c r="X78" i="1"/>
  <c r="AD78" i="1"/>
  <c r="AE78" i="1"/>
  <c r="AF78" i="1"/>
  <c r="I32" i="1"/>
  <c r="N32" i="1"/>
  <c r="O32" i="1"/>
  <c r="R32" i="1"/>
  <c r="X32" i="1"/>
  <c r="AD32" i="1"/>
  <c r="AE32" i="1"/>
  <c r="AF32" i="1"/>
  <c r="I42" i="1"/>
  <c r="N42" i="1"/>
  <c r="O42" i="1"/>
  <c r="R42" i="1"/>
  <c r="X42" i="1"/>
  <c r="Y42" i="1"/>
  <c r="Z42" i="1"/>
  <c r="AD42" i="1"/>
  <c r="AE42" i="1"/>
  <c r="AF42" i="1"/>
  <c r="I24" i="1"/>
  <c r="N24" i="1"/>
  <c r="O24" i="1"/>
  <c r="R24" i="1"/>
  <c r="X24" i="1"/>
  <c r="AD24" i="1"/>
  <c r="AE24" i="1"/>
  <c r="AF24" i="1"/>
  <c r="I81" i="1"/>
  <c r="N81" i="1"/>
  <c r="O81" i="1"/>
  <c r="R81" i="1"/>
  <c r="X81" i="1"/>
  <c r="Y81" i="1"/>
  <c r="Z81" i="1"/>
  <c r="AD81" i="1"/>
  <c r="AE81" i="1"/>
  <c r="AF81" i="1"/>
  <c r="I82" i="1"/>
  <c r="N82" i="1"/>
  <c r="O82" i="1"/>
  <c r="R82" i="1"/>
  <c r="X82" i="1"/>
  <c r="Y82" i="1"/>
  <c r="Z82" i="1"/>
  <c r="AD82" i="1"/>
  <c r="AE82" i="1"/>
  <c r="AF82" i="1"/>
  <c r="I36" i="1"/>
  <c r="N36" i="1"/>
  <c r="O36" i="1"/>
  <c r="R36" i="1"/>
  <c r="X36" i="1"/>
  <c r="AD36" i="1"/>
  <c r="AE36" i="1"/>
  <c r="AF36" i="1"/>
  <c r="I67" i="1"/>
  <c r="N67" i="1"/>
  <c r="O67" i="1"/>
  <c r="R67" i="1"/>
  <c r="X67" i="1"/>
  <c r="Y67" i="1"/>
  <c r="Z67" i="1"/>
  <c r="AD67" i="1"/>
  <c r="AE67" i="1"/>
  <c r="AF67" i="1"/>
  <c r="I18" i="1"/>
  <c r="N18" i="1"/>
  <c r="O18" i="1"/>
  <c r="R18" i="1"/>
  <c r="X18" i="1"/>
  <c r="Y18" i="1"/>
  <c r="Z18" i="1"/>
  <c r="AD18" i="1"/>
  <c r="AE18" i="1"/>
  <c r="AF18" i="1"/>
  <c r="I19" i="1"/>
  <c r="N19" i="1"/>
  <c r="O19" i="1"/>
  <c r="R19" i="1"/>
  <c r="X19" i="1"/>
  <c r="Y19" i="1"/>
  <c r="Z19" i="1"/>
  <c r="AD19" i="1"/>
  <c r="AE19" i="1"/>
  <c r="AF19" i="1"/>
  <c r="I76" i="1"/>
  <c r="N76" i="1"/>
  <c r="O76" i="1"/>
  <c r="R76" i="1"/>
  <c r="X76" i="1"/>
  <c r="Y76" i="1"/>
  <c r="Z76" i="1"/>
  <c r="AD76" i="1"/>
  <c r="AE76" i="1"/>
  <c r="AF76" i="1"/>
  <c r="I29" i="1"/>
  <c r="N29" i="1"/>
  <c r="O29" i="1"/>
  <c r="R29" i="1"/>
  <c r="X29" i="1"/>
  <c r="AD29" i="1"/>
  <c r="AE29" i="1"/>
  <c r="AF29" i="1"/>
  <c r="I53" i="1"/>
  <c r="N53" i="1"/>
  <c r="O53" i="1"/>
  <c r="R53" i="1"/>
  <c r="X53" i="1"/>
  <c r="Y53" i="1"/>
  <c r="Z53" i="1"/>
  <c r="AD53" i="1"/>
  <c r="AE53" i="1"/>
  <c r="AF53" i="1"/>
  <c r="I63" i="1"/>
  <c r="N63" i="1"/>
  <c r="O63" i="1"/>
  <c r="R63" i="1"/>
  <c r="X63" i="1"/>
  <c r="AD63" i="1"/>
  <c r="AE63" i="1"/>
  <c r="AF63" i="1"/>
  <c r="I14" i="1"/>
  <c r="N14" i="1"/>
  <c r="O14" i="1"/>
  <c r="R14" i="1"/>
  <c r="X14" i="1"/>
  <c r="AD14" i="1"/>
  <c r="AE14" i="1"/>
  <c r="AF14" i="1"/>
  <c r="I87" i="1"/>
  <c r="N87" i="1"/>
  <c r="O87" i="1"/>
  <c r="R87" i="1"/>
  <c r="X87" i="1"/>
  <c r="AD87" i="1"/>
  <c r="AE87" i="1"/>
  <c r="AF87" i="1"/>
  <c r="I88" i="1"/>
  <c r="N88" i="1"/>
  <c r="O88" i="1"/>
  <c r="R88" i="1"/>
  <c r="X88" i="1"/>
  <c r="AD88" i="1"/>
  <c r="AE88" i="1"/>
  <c r="AF88" i="1"/>
  <c r="I59" i="1"/>
  <c r="N59" i="1"/>
  <c r="O59" i="1"/>
  <c r="R59" i="1"/>
  <c r="X59" i="1"/>
  <c r="Y59" i="1"/>
  <c r="Z59" i="1"/>
  <c r="AD59" i="1"/>
  <c r="AE59" i="1"/>
  <c r="AF59" i="1"/>
  <c r="I60" i="1"/>
  <c r="N60" i="1"/>
  <c r="O60" i="1"/>
  <c r="R60" i="1"/>
  <c r="X60" i="1"/>
  <c r="Y60" i="1"/>
  <c r="Z60" i="1"/>
  <c r="AD60" i="1"/>
  <c r="AE60" i="1"/>
  <c r="AF60" i="1"/>
  <c r="I7" i="1"/>
  <c r="N7" i="1"/>
  <c r="O7" i="1"/>
  <c r="R7" i="1"/>
  <c r="X7" i="1"/>
  <c r="AD7" i="1"/>
  <c r="AE7" i="1"/>
  <c r="AF7" i="1"/>
  <c r="I8" i="1"/>
  <c r="N8" i="1"/>
  <c r="O8" i="1"/>
  <c r="R8" i="1"/>
  <c r="X8" i="1"/>
  <c r="AD8" i="1"/>
  <c r="AE8" i="1"/>
  <c r="AF8" i="1"/>
  <c r="I9" i="1"/>
  <c r="N9" i="1"/>
  <c r="O9" i="1"/>
  <c r="R9" i="1"/>
  <c r="X9" i="1"/>
  <c r="AD9" i="1"/>
  <c r="AE9" i="1"/>
  <c r="AF9" i="1"/>
  <c r="I84" i="1"/>
  <c r="N84" i="1"/>
  <c r="O84" i="1"/>
  <c r="R84" i="1"/>
  <c r="X84" i="1"/>
  <c r="AD84" i="1"/>
  <c r="AE84" i="1"/>
  <c r="AF84" i="1"/>
  <c r="I48" i="1"/>
  <c r="N48" i="1"/>
  <c r="O48" i="1"/>
  <c r="R48" i="1"/>
  <c r="X48" i="1"/>
  <c r="AD48" i="1"/>
  <c r="AE48" i="1"/>
  <c r="AF48" i="1"/>
  <c r="I43" i="1"/>
  <c r="N43" i="1"/>
  <c r="O43" i="1"/>
  <c r="R43" i="1"/>
  <c r="X43" i="1"/>
  <c r="AD43" i="1"/>
  <c r="AE43" i="1"/>
  <c r="AF43" i="1"/>
  <c r="I44" i="1"/>
  <c r="N44" i="1"/>
  <c r="O44" i="1"/>
  <c r="R44" i="1"/>
  <c r="X44" i="1"/>
  <c r="AD44" i="1"/>
  <c r="AE44" i="1"/>
  <c r="AF44" i="1"/>
  <c r="I57" i="1"/>
  <c r="N57" i="1"/>
  <c r="O57" i="1"/>
  <c r="R57" i="1"/>
  <c r="X57" i="1"/>
  <c r="AD57" i="1"/>
  <c r="AE57" i="1"/>
  <c r="AF57" i="1"/>
  <c r="I34" i="1"/>
  <c r="N34" i="1"/>
  <c r="O34" i="1"/>
  <c r="R34" i="1"/>
  <c r="X34" i="1"/>
  <c r="AD34" i="1"/>
  <c r="AE34" i="1"/>
  <c r="AF34" i="1"/>
  <c r="I10" i="1"/>
  <c r="N10" i="1"/>
  <c r="O10" i="1"/>
  <c r="R10" i="1"/>
  <c r="X10" i="1"/>
  <c r="AD10" i="1"/>
  <c r="AE10" i="1"/>
  <c r="AF10" i="1"/>
  <c r="I89" i="1"/>
  <c r="N89" i="1"/>
  <c r="O89" i="1"/>
  <c r="R89" i="1"/>
  <c r="X89" i="1"/>
  <c r="AD89" i="1"/>
  <c r="AE89" i="1"/>
  <c r="AF89" i="1"/>
  <c r="I90" i="1"/>
  <c r="N90" i="1"/>
  <c r="O90" i="1"/>
  <c r="R90" i="1"/>
  <c r="X90" i="1"/>
  <c r="AD90" i="1"/>
  <c r="AE90" i="1"/>
  <c r="AF90" i="1"/>
  <c r="I50" i="1"/>
  <c r="N50" i="1"/>
  <c r="O50" i="1"/>
  <c r="R50" i="1"/>
  <c r="X50" i="1"/>
  <c r="Y50" i="1"/>
  <c r="Z50" i="1"/>
  <c r="AD50" i="1"/>
  <c r="AE50" i="1"/>
  <c r="AF50" i="1"/>
  <c r="I102" i="1"/>
  <c r="N102" i="1"/>
  <c r="O102" i="1"/>
  <c r="R102" i="1"/>
  <c r="X102" i="1"/>
  <c r="AD102" i="1"/>
  <c r="AE102" i="1"/>
  <c r="AF102" i="1"/>
  <c r="I85" i="1"/>
  <c r="N85" i="1"/>
  <c r="O85" i="1"/>
  <c r="R85" i="1"/>
  <c r="X85" i="1"/>
  <c r="AD85" i="1"/>
  <c r="AE85" i="1"/>
  <c r="AF85" i="1"/>
  <c r="I99" i="1"/>
  <c r="N99" i="1"/>
  <c r="O99" i="1"/>
  <c r="R99" i="1"/>
  <c r="X99" i="1"/>
  <c r="AD99" i="1"/>
  <c r="AE99" i="1"/>
  <c r="AF99" i="1"/>
  <c r="I73" i="1"/>
  <c r="N73" i="1"/>
  <c r="O73" i="1"/>
  <c r="R73" i="1"/>
  <c r="X73" i="1"/>
  <c r="AD73" i="1"/>
  <c r="AE73" i="1"/>
  <c r="AF73" i="1"/>
  <c r="I49" i="1"/>
  <c r="N49" i="1"/>
  <c r="O49" i="1"/>
  <c r="R49" i="1"/>
  <c r="X49" i="1"/>
  <c r="AD49" i="1"/>
  <c r="AE49" i="1"/>
  <c r="AF49" i="1"/>
  <c r="I70" i="1"/>
  <c r="N70" i="1"/>
  <c r="O70" i="1"/>
  <c r="R70" i="1"/>
  <c r="X70" i="1"/>
  <c r="AD70" i="1"/>
  <c r="AE70" i="1"/>
  <c r="AF70" i="1"/>
  <c r="I58" i="1"/>
  <c r="N58" i="1"/>
  <c r="O58" i="1"/>
  <c r="R58" i="1"/>
  <c r="X58" i="1"/>
  <c r="AD58" i="1"/>
  <c r="AE58" i="1"/>
  <c r="AF58" i="1"/>
  <c r="I77" i="1"/>
  <c r="N77" i="1"/>
  <c r="O77" i="1"/>
  <c r="R77" i="1"/>
  <c r="X77" i="1"/>
  <c r="AD77" i="1"/>
  <c r="AE77" i="1"/>
  <c r="AF77" i="1"/>
  <c r="I13" i="1"/>
  <c r="N13" i="1"/>
  <c r="O13" i="1"/>
  <c r="R13" i="1"/>
  <c r="X13" i="1"/>
  <c r="Y13" i="1"/>
  <c r="Z13" i="1"/>
  <c r="AD13" i="1"/>
  <c r="AE13" i="1"/>
  <c r="AF13" i="1"/>
  <c r="I100" i="1"/>
  <c r="N100" i="1"/>
  <c r="O100" i="1"/>
  <c r="R100" i="1"/>
  <c r="X100" i="1"/>
  <c r="AD100" i="1"/>
  <c r="AE100" i="1"/>
  <c r="AF100" i="1"/>
  <c r="I69" i="1"/>
  <c r="N69" i="1"/>
  <c r="O69" i="1"/>
  <c r="R69" i="1"/>
  <c r="X69" i="1"/>
  <c r="Y69" i="1"/>
  <c r="Z69" i="1"/>
  <c r="AD69" i="1"/>
  <c r="AE69" i="1"/>
  <c r="AF69" i="1"/>
  <c r="I75" i="1"/>
  <c r="N75" i="1"/>
  <c r="O75" i="1"/>
  <c r="R75" i="1"/>
  <c r="X75" i="1"/>
  <c r="AD75" i="1"/>
  <c r="AE75" i="1"/>
  <c r="AF75" i="1"/>
  <c r="I79" i="1"/>
  <c r="N79" i="1"/>
  <c r="O79" i="1"/>
  <c r="R79" i="1"/>
  <c r="X79" i="1"/>
  <c r="Y79" i="1"/>
  <c r="Z79" i="1"/>
  <c r="AD79" i="1"/>
  <c r="AE79" i="1"/>
  <c r="AF79" i="1"/>
</calcChain>
</file>

<file path=xl/sharedStrings.xml><?xml version="1.0" encoding="utf-8"?>
<sst xmlns="http://schemas.openxmlformats.org/spreadsheetml/2006/main" count="1906" uniqueCount="52">
  <si>
    <t>RPT DEST IRN</t>
  </si>
  <si>
    <t>BLDG IRN</t>
  </si>
  <si>
    <t>SEVERITY CODE</t>
  </si>
  <si>
    <t>SSID</t>
  </si>
  <si>
    <t>EMIS ID</t>
  </si>
  <si>
    <t>LAST NAME</t>
  </si>
  <si>
    <t>FIRST NAME</t>
  </si>
  <si>
    <t>MIDDLE NAME</t>
  </si>
  <si>
    <t>LEA IRN</t>
  </si>
  <si>
    <t>LEVEL 2 REC TYPE CODE</t>
  </si>
  <si>
    <t>RESULT CODE</t>
  </si>
  <si>
    <t>RESULT CODE DESCR</t>
  </si>
  <si>
    <t>FTE FUND PTTRN CODE</t>
  </si>
  <si>
    <t>FTE START DATE</t>
  </si>
  <si>
    <t>FTE END DATE</t>
  </si>
  <si>
    <t>ORIG FTE</t>
  </si>
  <si>
    <t>ADJSTD FTE</t>
  </si>
  <si>
    <t>LEGAL DIST OF RES IRN</t>
  </si>
  <si>
    <t>STDNT PCT OF TIME</t>
  </si>
  <si>
    <t>SENT REASON 1</t>
  </si>
  <si>
    <t>SENT REASON 1 PCT</t>
  </si>
  <si>
    <t>SENT REASON 2</t>
  </si>
  <si>
    <t>SENT REASON 2 PCT</t>
  </si>
  <si>
    <t>STATE EQUIV GRADE LEVEL CODE</t>
  </si>
  <si>
    <t>DISAB CNDTN CODE</t>
  </si>
  <si>
    <t>SPECED CAT CODE</t>
  </si>
  <si>
    <t>ECON DISADV FLAG</t>
  </si>
  <si>
    <t>LEP CODE</t>
  </si>
  <si>
    <t>FTE INCL CODE</t>
  </si>
  <si>
    <t>CAL DIST IRN</t>
  </si>
  <si>
    <t>CAL BLDG IRN</t>
  </si>
  <si>
    <t>CAL GRADE LEVEL</t>
  </si>
  <si>
    <t>CAL ATTENDANCE PATTERN</t>
  </si>
  <si>
    <t>LEA TYPE</t>
  </si>
  <si>
    <t>TOTAL ENROLL FOR THIS REC</t>
  </si>
  <si>
    <t>TOTAL FOR THIS CAL</t>
  </si>
  <si>
    <t>ERR SEV NUM</t>
  </si>
  <si>
    <t>I</t>
  </si>
  <si>
    <t>Not Available</t>
  </si>
  <si>
    <t>FTED-001</t>
  </si>
  <si>
    <t>FT0000</t>
  </si>
  <si>
    <t>FTE Detail</t>
  </si>
  <si>
    <t>COMM</t>
  </si>
  <si>
    <t>-</t>
  </si>
  <si>
    <t>**</t>
  </si>
  <si>
    <t>*</t>
  </si>
  <si>
    <t>Y</t>
  </si>
  <si>
    <t>N</t>
  </si>
  <si>
    <t>FULL</t>
  </si>
  <si>
    <t>FE</t>
  </si>
  <si>
    <t>B&amp;M Comm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</si>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</sst>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abSelected="1" workbookViewId="0">
      <pane ySplit="1" topLeftCell="A2" activePane="bottomLeft" state="frozen"/>
      <selection pane="bottomLeft" activeCell="H16" sqref="H16"/>
    </sheetView>
  </sheetViews>
  <sheetFormatPr defaultRowHeight="14.4" x14ac:dyDescent="0.3"/>
  <cols>
    <col min="20" max="23" width="8.88671875" customWidth="1"/>
  </cols>
  <sheetData>
    <row r="1" spans="1:3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</row>
    <row r="2" spans="1:37" x14ac:dyDescent="0.3">
      <c r="A2">
        <v>888888</v>
      </c>
      <c r="B2">
        <v>888888</v>
      </c>
      <c r="C2" t="s">
        <v>37</v>
      </c>
      <c r="D2" s="2">
        <v>1</v>
      </c>
      <c r="E2" t="s">
        <v>38</v>
      </c>
      <c r="F2" t="s">
        <v>38</v>
      </c>
      <c r="G2" t="s">
        <v>38</v>
      </c>
      <c r="H2" t="s">
        <v>38</v>
      </c>
      <c r="I2" t="str">
        <f t="shared" ref="I2:I33" si="0">"014830"</f>
        <v>014830</v>
      </c>
      <c r="J2" t="s">
        <v>39</v>
      </c>
      <c r="K2" t="s">
        <v>40</v>
      </c>
      <c r="L2" t="s">
        <v>41</v>
      </c>
      <c r="M2" t="s">
        <v>42</v>
      </c>
      <c r="N2" t="str">
        <f>"07/01/2016"</f>
        <v>07/01/2016</v>
      </c>
      <c r="O2" t="str">
        <f>"12/02/2016"</f>
        <v>12/02/2016</v>
      </c>
      <c r="P2">
        <v>0.149395</v>
      </c>
      <c r="Q2">
        <v>0.149395</v>
      </c>
      <c r="R2" t="str">
        <f>"046441"</f>
        <v>046441</v>
      </c>
      <c r="S2">
        <v>40</v>
      </c>
      <c r="T2" t="s">
        <v>43</v>
      </c>
      <c r="V2" t="s">
        <v>43</v>
      </c>
      <c r="X2" t="str">
        <f t="shared" ref="X2:X9" si="1">"12"</f>
        <v>12</v>
      </c>
      <c r="Y2" t="str">
        <f>"08"</f>
        <v>08</v>
      </c>
      <c r="Z2" t="str">
        <f>"3"</f>
        <v>3</v>
      </c>
      <c r="AA2" t="s">
        <v>46</v>
      </c>
      <c r="AB2" t="s">
        <v>47</v>
      </c>
      <c r="AC2" t="s">
        <v>48</v>
      </c>
      <c r="AD2" t="str">
        <f t="shared" ref="AD2:AE21" si="2">"014830"</f>
        <v>014830</v>
      </c>
      <c r="AE2" t="str">
        <f t="shared" si="2"/>
        <v>014830</v>
      </c>
      <c r="AF2" t="str">
        <f t="shared" ref="AF2:AF9" si="3">"12"</f>
        <v>12</v>
      </c>
      <c r="AG2" t="s">
        <v>49</v>
      </c>
      <c r="AH2" t="s">
        <v>50</v>
      </c>
      <c r="AI2">
        <v>137.47999999999999</v>
      </c>
      <c r="AJ2">
        <v>920.27</v>
      </c>
      <c r="AK2">
        <v>15</v>
      </c>
    </row>
    <row r="3" spans="1:37" x14ac:dyDescent="0.3">
      <c r="A3">
        <v>888888</v>
      </c>
      <c r="B3">
        <v>888888</v>
      </c>
      <c r="C3" t="s">
        <v>37</v>
      </c>
      <c r="D3" s="2">
        <v>2</v>
      </c>
      <c r="E3" t="s">
        <v>38</v>
      </c>
      <c r="F3" t="s">
        <v>38</v>
      </c>
      <c r="G3" t="s">
        <v>38</v>
      </c>
      <c r="H3" t="s">
        <v>38</v>
      </c>
      <c r="I3" t="str">
        <f t="shared" si="0"/>
        <v>014830</v>
      </c>
      <c r="J3" t="s">
        <v>39</v>
      </c>
      <c r="K3" t="s">
        <v>40</v>
      </c>
      <c r="L3" t="s">
        <v>41</v>
      </c>
      <c r="M3" t="s">
        <v>42</v>
      </c>
      <c r="N3" t="str">
        <f>"09/12/2016"</f>
        <v>09/12/2016</v>
      </c>
      <c r="O3" t="str">
        <f>"10/21/2016"</f>
        <v>10/21/2016</v>
      </c>
      <c r="P3">
        <v>0.156085</v>
      </c>
      <c r="Q3">
        <v>0.156085</v>
      </c>
      <c r="R3" t="str">
        <f>"043711"</f>
        <v>043711</v>
      </c>
      <c r="S3">
        <v>100</v>
      </c>
      <c r="T3" t="s">
        <v>43</v>
      </c>
      <c r="V3" t="s">
        <v>43</v>
      </c>
      <c r="X3" t="str">
        <f t="shared" si="1"/>
        <v>12</v>
      </c>
      <c r="Y3" t="s">
        <v>44</v>
      </c>
      <c r="Z3" t="s">
        <v>45</v>
      </c>
      <c r="AA3" t="s">
        <v>47</v>
      </c>
      <c r="AB3" t="s">
        <v>47</v>
      </c>
      <c r="AC3" t="s">
        <v>48</v>
      </c>
      <c r="AD3" t="str">
        <f t="shared" si="2"/>
        <v>014830</v>
      </c>
      <c r="AE3" t="str">
        <f t="shared" si="2"/>
        <v>014830</v>
      </c>
      <c r="AF3" t="str">
        <f t="shared" si="3"/>
        <v>12</v>
      </c>
      <c r="AG3" t="s">
        <v>49</v>
      </c>
      <c r="AH3" t="s">
        <v>50</v>
      </c>
      <c r="AI3">
        <v>143.63999999999999</v>
      </c>
      <c r="AJ3">
        <v>920.27</v>
      </c>
      <c r="AK3">
        <v>15</v>
      </c>
    </row>
    <row r="4" spans="1:37" x14ac:dyDescent="0.3">
      <c r="A4">
        <v>888888</v>
      </c>
      <c r="B4">
        <v>888888</v>
      </c>
      <c r="C4" t="s">
        <v>37</v>
      </c>
      <c r="D4" s="2">
        <v>3</v>
      </c>
      <c r="E4" t="s">
        <v>38</v>
      </c>
      <c r="F4" t="s">
        <v>38</v>
      </c>
      <c r="G4" t="s">
        <v>38</v>
      </c>
      <c r="H4" t="s">
        <v>38</v>
      </c>
      <c r="I4" t="str">
        <f t="shared" si="0"/>
        <v>014830</v>
      </c>
      <c r="J4" t="s">
        <v>39</v>
      </c>
      <c r="K4" t="s">
        <v>40</v>
      </c>
      <c r="L4" t="s">
        <v>41</v>
      </c>
      <c r="M4" t="s">
        <v>42</v>
      </c>
      <c r="N4" t="str">
        <f>"08/24/2016"</f>
        <v>08/24/2016</v>
      </c>
      <c r="O4" t="str">
        <f>"12/20/2016"</f>
        <v>12/20/2016</v>
      </c>
      <c r="P4">
        <v>0.25753999999999999</v>
      </c>
      <c r="Q4">
        <v>0.25753999999999999</v>
      </c>
      <c r="R4" t="str">
        <f>"046441"</f>
        <v>046441</v>
      </c>
      <c r="S4">
        <v>60</v>
      </c>
      <c r="T4" t="s">
        <v>43</v>
      </c>
      <c r="V4" t="s">
        <v>43</v>
      </c>
      <c r="X4" t="str">
        <f t="shared" si="1"/>
        <v>12</v>
      </c>
      <c r="Y4" t="s">
        <v>44</v>
      </c>
      <c r="Z4" t="s">
        <v>45</v>
      </c>
      <c r="AA4" t="s">
        <v>47</v>
      </c>
      <c r="AB4" t="s">
        <v>47</v>
      </c>
      <c r="AC4" t="s">
        <v>48</v>
      </c>
      <c r="AD4" t="str">
        <f t="shared" si="2"/>
        <v>014830</v>
      </c>
      <c r="AE4" t="str">
        <f t="shared" si="2"/>
        <v>014830</v>
      </c>
      <c r="AF4" t="str">
        <f t="shared" si="3"/>
        <v>12</v>
      </c>
      <c r="AG4" t="s">
        <v>49</v>
      </c>
      <c r="AH4" t="s">
        <v>50</v>
      </c>
      <c r="AI4">
        <v>237.01</v>
      </c>
      <c r="AJ4">
        <v>920.27</v>
      </c>
      <c r="AK4">
        <v>15</v>
      </c>
    </row>
    <row r="5" spans="1:37" x14ac:dyDescent="0.3">
      <c r="A5">
        <v>888888</v>
      </c>
      <c r="B5">
        <v>888888</v>
      </c>
      <c r="C5" t="s">
        <v>37</v>
      </c>
      <c r="D5" s="2">
        <v>4</v>
      </c>
      <c r="E5" t="s">
        <v>38</v>
      </c>
      <c r="F5" t="s">
        <v>38</v>
      </c>
      <c r="G5" t="s">
        <v>38</v>
      </c>
      <c r="H5" t="s">
        <v>38</v>
      </c>
      <c r="I5" t="str">
        <f t="shared" si="0"/>
        <v>014830</v>
      </c>
      <c r="J5" t="s">
        <v>39</v>
      </c>
      <c r="K5" t="s">
        <v>40</v>
      </c>
      <c r="L5" t="s">
        <v>41</v>
      </c>
      <c r="M5" t="s">
        <v>42</v>
      </c>
      <c r="N5" t="str">
        <f>"03/07/2017"</f>
        <v>03/07/2017</v>
      </c>
      <c r="O5" t="str">
        <f>"03/07/2017"</f>
        <v>03/07/2017</v>
      </c>
      <c r="P5">
        <v>5.574E-3</v>
      </c>
      <c r="Q5">
        <v>5.574E-3</v>
      </c>
      <c r="R5" t="str">
        <f>"046441"</f>
        <v>046441</v>
      </c>
      <c r="S5">
        <v>100</v>
      </c>
      <c r="T5" t="s">
        <v>43</v>
      </c>
      <c r="V5" t="s">
        <v>43</v>
      </c>
      <c r="X5" t="str">
        <f t="shared" si="1"/>
        <v>12</v>
      </c>
      <c r="Y5" t="s">
        <v>44</v>
      </c>
      <c r="Z5" t="s">
        <v>45</v>
      </c>
      <c r="AA5" t="s">
        <v>47</v>
      </c>
      <c r="AB5" t="s">
        <v>47</v>
      </c>
      <c r="AC5" t="s">
        <v>48</v>
      </c>
      <c r="AD5" t="str">
        <f t="shared" si="2"/>
        <v>014830</v>
      </c>
      <c r="AE5" t="str">
        <f t="shared" si="2"/>
        <v>014830</v>
      </c>
      <c r="AF5" t="str">
        <f t="shared" si="3"/>
        <v>12</v>
      </c>
      <c r="AG5" t="s">
        <v>49</v>
      </c>
      <c r="AH5" t="s">
        <v>50</v>
      </c>
      <c r="AI5">
        <v>5.13</v>
      </c>
      <c r="AJ5">
        <v>920.27</v>
      </c>
      <c r="AK5">
        <v>15</v>
      </c>
    </row>
    <row r="6" spans="1:37" x14ac:dyDescent="0.3">
      <c r="A6">
        <v>888888</v>
      </c>
      <c r="B6">
        <v>888888</v>
      </c>
      <c r="C6" t="s">
        <v>37</v>
      </c>
      <c r="D6" s="2">
        <v>5</v>
      </c>
      <c r="E6" t="s">
        <v>38</v>
      </c>
      <c r="F6" t="s">
        <v>38</v>
      </c>
      <c r="G6" t="s">
        <v>38</v>
      </c>
      <c r="H6" t="s">
        <v>38</v>
      </c>
      <c r="I6" t="str">
        <f t="shared" si="0"/>
        <v>014830</v>
      </c>
      <c r="J6" t="s">
        <v>39</v>
      </c>
      <c r="K6" t="s">
        <v>40</v>
      </c>
      <c r="L6" t="s">
        <v>41</v>
      </c>
      <c r="M6" t="s">
        <v>42</v>
      </c>
      <c r="N6" t="str">
        <f>"07/01/2016"</f>
        <v>07/01/2016</v>
      </c>
      <c r="O6" t="str">
        <f>"02/08/2017"</f>
        <v>02/08/2017</v>
      </c>
      <c r="P6">
        <v>0.583144</v>
      </c>
      <c r="Q6">
        <v>0.583144</v>
      </c>
      <c r="R6" t="str">
        <f>"044917"</f>
        <v>044917</v>
      </c>
      <c r="S6">
        <v>100</v>
      </c>
      <c r="T6" t="s">
        <v>43</v>
      </c>
      <c r="V6" t="s">
        <v>43</v>
      </c>
      <c r="X6" t="str">
        <f t="shared" si="1"/>
        <v>12</v>
      </c>
      <c r="Y6" t="str">
        <f>"08"</f>
        <v>08</v>
      </c>
      <c r="Z6" t="str">
        <f>"3"</f>
        <v>3</v>
      </c>
      <c r="AA6" t="s">
        <v>46</v>
      </c>
      <c r="AB6" t="s">
        <v>47</v>
      </c>
      <c r="AC6" t="s">
        <v>48</v>
      </c>
      <c r="AD6" t="str">
        <f t="shared" si="2"/>
        <v>014830</v>
      </c>
      <c r="AE6" t="str">
        <f t="shared" si="2"/>
        <v>014830</v>
      </c>
      <c r="AF6" t="str">
        <f t="shared" si="3"/>
        <v>12</v>
      </c>
      <c r="AG6" t="s">
        <v>49</v>
      </c>
      <c r="AH6" t="s">
        <v>50</v>
      </c>
      <c r="AI6">
        <v>536.65</v>
      </c>
      <c r="AJ6">
        <v>920.27</v>
      </c>
      <c r="AK6">
        <v>15</v>
      </c>
    </row>
    <row r="7" spans="1:37" x14ac:dyDescent="0.3">
      <c r="A7">
        <v>888888</v>
      </c>
      <c r="B7">
        <v>888888</v>
      </c>
      <c r="C7" t="s">
        <v>37</v>
      </c>
      <c r="D7" s="2">
        <v>6</v>
      </c>
      <c r="E7" t="s">
        <v>38</v>
      </c>
      <c r="F7" t="s">
        <v>38</v>
      </c>
      <c r="G7" t="s">
        <v>38</v>
      </c>
      <c r="H7" t="s">
        <v>38</v>
      </c>
      <c r="I7" t="str">
        <f t="shared" si="0"/>
        <v>014830</v>
      </c>
      <c r="J7" t="s">
        <v>39</v>
      </c>
      <c r="K7" t="s">
        <v>40</v>
      </c>
      <c r="L7" t="s">
        <v>41</v>
      </c>
      <c r="M7" t="s">
        <v>42</v>
      </c>
      <c r="N7" t="str">
        <f>"11/21/2016"</f>
        <v>11/21/2016</v>
      </c>
      <c r="O7" t="str">
        <f>"01/23/2017"</f>
        <v>01/23/2017</v>
      </c>
      <c r="P7">
        <v>0.132157</v>
      </c>
      <c r="Q7">
        <v>0.132157</v>
      </c>
      <c r="R7" t="str">
        <f>"043919"</f>
        <v>043919</v>
      </c>
      <c r="S7">
        <v>75</v>
      </c>
      <c r="T7" t="s">
        <v>43</v>
      </c>
      <c r="V7" t="s">
        <v>43</v>
      </c>
      <c r="X7" t="str">
        <f t="shared" si="1"/>
        <v>12</v>
      </c>
      <c r="Y7" t="s">
        <v>44</v>
      </c>
      <c r="Z7" t="s">
        <v>45</v>
      </c>
      <c r="AA7" t="s">
        <v>47</v>
      </c>
      <c r="AB7" t="s">
        <v>47</v>
      </c>
      <c r="AC7" t="s">
        <v>48</v>
      </c>
      <c r="AD7" t="str">
        <f t="shared" si="2"/>
        <v>014830</v>
      </c>
      <c r="AE7" t="str">
        <f t="shared" si="2"/>
        <v>014830</v>
      </c>
      <c r="AF7" t="str">
        <f t="shared" si="3"/>
        <v>12</v>
      </c>
      <c r="AG7" t="s">
        <v>49</v>
      </c>
      <c r="AH7" t="s">
        <v>50</v>
      </c>
      <c r="AI7">
        <v>121.62</v>
      </c>
      <c r="AJ7">
        <v>920.27</v>
      </c>
      <c r="AK7">
        <v>15</v>
      </c>
    </row>
    <row r="8" spans="1:37" x14ac:dyDescent="0.3">
      <c r="A8">
        <v>888888</v>
      </c>
      <c r="B8">
        <v>888888</v>
      </c>
      <c r="C8" t="s">
        <v>37</v>
      </c>
      <c r="D8" s="2">
        <v>7</v>
      </c>
      <c r="E8" t="s">
        <v>38</v>
      </c>
      <c r="F8" t="s">
        <v>38</v>
      </c>
      <c r="G8" t="s">
        <v>38</v>
      </c>
      <c r="H8" t="s">
        <v>38</v>
      </c>
      <c r="I8" t="str">
        <f t="shared" si="0"/>
        <v>014830</v>
      </c>
      <c r="J8" t="s">
        <v>39</v>
      </c>
      <c r="K8" t="s">
        <v>40</v>
      </c>
      <c r="L8" t="s">
        <v>41</v>
      </c>
      <c r="M8" t="s">
        <v>42</v>
      </c>
      <c r="N8" t="str">
        <f>"01/24/2017"</f>
        <v>01/24/2017</v>
      </c>
      <c r="O8" t="str">
        <f>"04/11/2017"</f>
        <v>04/11/2017</v>
      </c>
      <c r="P8">
        <v>0.22994600000000001</v>
      </c>
      <c r="Q8">
        <v>0.22994600000000001</v>
      </c>
      <c r="R8" t="str">
        <f>"043919"</f>
        <v>043919</v>
      </c>
      <c r="S8">
        <v>75</v>
      </c>
      <c r="T8" t="s">
        <v>43</v>
      </c>
      <c r="V8" t="s">
        <v>43</v>
      </c>
      <c r="X8" t="str">
        <f t="shared" si="1"/>
        <v>12</v>
      </c>
      <c r="Y8" t="s">
        <v>44</v>
      </c>
      <c r="Z8" t="s">
        <v>45</v>
      </c>
      <c r="AA8" t="s">
        <v>46</v>
      </c>
      <c r="AB8" t="s">
        <v>47</v>
      </c>
      <c r="AC8" t="s">
        <v>48</v>
      </c>
      <c r="AD8" t="str">
        <f t="shared" si="2"/>
        <v>014830</v>
      </c>
      <c r="AE8" t="str">
        <f t="shared" si="2"/>
        <v>014830</v>
      </c>
      <c r="AF8" t="str">
        <f t="shared" si="3"/>
        <v>12</v>
      </c>
      <c r="AG8" t="s">
        <v>49</v>
      </c>
      <c r="AH8" t="s">
        <v>50</v>
      </c>
      <c r="AI8">
        <v>211.61</v>
      </c>
      <c r="AJ8">
        <v>920.27</v>
      </c>
      <c r="AK8">
        <v>15</v>
      </c>
    </row>
    <row r="9" spans="1:37" x14ac:dyDescent="0.3">
      <c r="A9">
        <v>888888</v>
      </c>
      <c r="B9">
        <v>888888</v>
      </c>
      <c r="C9" t="s">
        <v>37</v>
      </c>
      <c r="D9" s="2">
        <v>8</v>
      </c>
      <c r="E9" t="s">
        <v>38</v>
      </c>
      <c r="F9" t="s">
        <v>38</v>
      </c>
      <c r="G9" t="s">
        <v>38</v>
      </c>
      <c r="H9" t="s">
        <v>38</v>
      </c>
      <c r="I9" t="str">
        <f t="shared" si="0"/>
        <v>014830</v>
      </c>
      <c r="J9" t="s">
        <v>39</v>
      </c>
      <c r="K9" t="s">
        <v>40</v>
      </c>
      <c r="L9" t="s">
        <v>41</v>
      </c>
      <c r="M9" t="s">
        <v>42</v>
      </c>
      <c r="N9" t="str">
        <f>"05/08/2017"</f>
        <v>05/08/2017</v>
      </c>
      <c r="O9" t="str">
        <f>"05/08/2017"</f>
        <v>05/08/2017</v>
      </c>
      <c r="P9">
        <v>5.574E-3</v>
      </c>
      <c r="Q9">
        <v>5.574E-3</v>
      </c>
      <c r="R9" t="str">
        <f>"043919"</f>
        <v>043919</v>
      </c>
      <c r="S9">
        <v>100</v>
      </c>
      <c r="T9" t="s">
        <v>43</v>
      </c>
      <c r="V9" t="s">
        <v>43</v>
      </c>
      <c r="X9" t="str">
        <f t="shared" si="1"/>
        <v>12</v>
      </c>
      <c r="Y9" t="s">
        <v>44</v>
      </c>
      <c r="Z9" t="s">
        <v>45</v>
      </c>
      <c r="AA9" t="s">
        <v>46</v>
      </c>
      <c r="AB9" t="s">
        <v>47</v>
      </c>
      <c r="AC9" t="s">
        <v>48</v>
      </c>
      <c r="AD9" t="str">
        <f t="shared" si="2"/>
        <v>014830</v>
      </c>
      <c r="AE9" t="str">
        <f t="shared" si="2"/>
        <v>014830</v>
      </c>
      <c r="AF9" t="str">
        <f t="shared" si="3"/>
        <v>12</v>
      </c>
      <c r="AG9" t="s">
        <v>49</v>
      </c>
      <c r="AH9" t="s">
        <v>50</v>
      </c>
      <c r="AI9">
        <v>5.13</v>
      </c>
      <c r="AJ9">
        <v>920.27</v>
      </c>
      <c r="AK9">
        <v>15</v>
      </c>
    </row>
    <row r="10" spans="1:37" x14ac:dyDescent="0.3">
      <c r="A10">
        <v>888888</v>
      </c>
      <c r="B10">
        <v>888888</v>
      </c>
      <c r="C10" t="s">
        <v>37</v>
      </c>
      <c r="D10" s="2">
        <v>9</v>
      </c>
      <c r="E10" t="s">
        <v>38</v>
      </c>
      <c r="F10" t="s">
        <v>38</v>
      </c>
      <c r="G10" t="s">
        <v>38</v>
      </c>
      <c r="H10" t="s">
        <v>38</v>
      </c>
      <c r="I10" t="str">
        <f t="shared" si="0"/>
        <v>014830</v>
      </c>
      <c r="J10" t="s">
        <v>39</v>
      </c>
      <c r="K10" t="s">
        <v>40</v>
      </c>
      <c r="L10" t="s">
        <v>41</v>
      </c>
      <c r="M10" t="s">
        <v>42</v>
      </c>
      <c r="N10" t="str">
        <f>"02/13/2017"</f>
        <v>02/13/2017</v>
      </c>
      <c r="O10" t="str">
        <f>"12/31/2500"</f>
        <v>12/31/2500</v>
      </c>
      <c r="P10">
        <v>0.32514900000000002</v>
      </c>
      <c r="Q10">
        <v>0.32514900000000002</v>
      </c>
      <c r="R10" t="str">
        <f>"046441"</f>
        <v>046441</v>
      </c>
      <c r="S10">
        <v>80</v>
      </c>
      <c r="T10" t="s">
        <v>43</v>
      </c>
      <c r="V10" t="s">
        <v>43</v>
      </c>
      <c r="X10" t="str">
        <f>"10"</f>
        <v>10</v>
      </c>
      <c r="Y10" t="s">
        <v>44</v>
      </c>
      <c r="Z10" t="s">
        <v>45</v>
      </c>
      <c r="AA10" t="s">
        <v>46</v>
      </c>
      <c r="AB10" t="s">
        <v>47</v>
      </c>
      <c r="AC10" t="s">
        <v>48</v>
      </c>
      <c r="AD10" t="str">
        <f t="shared" si="2"/>
        <v>014830</v>
      </c>
      <c r="AE10" t="str">
        <f t="shared" si="2"/>
        <v>014830</v>
      </c>
      <c r="AF10" t="str">
        <f>"10"</f>
        <v>10</v>
      </c>
      <c r="AG10" t="s">
        <v>49</v>
      </c>
      <c r="AH10" t="s">
        <v>50</v>
      </c>
      <c r="AI10">
        <v>299.58999999999997</v>
      </c>
      <c r="AJ10">
        <v>921.4</v>
      </c>
      <c r="AK10">
        <v>15</v>
      </c>
    </row>
    <row r="11" spans="1:37" x14ac:dyDescent="0.3">
      <c r="A11">
        <v>888888</v>
      </c>
      <c r="B11">
        <v>888888</v>
      </c>
      <c r="C11" t="s">
        <v>37</v>
      </c>
      <c r="D11" s="2">
        <v>10</v>
      </c>
      <c r="E11" t="s">
        <v>38</v>
      </c>
      <c r="F11" t="s">
        <v>38</v>
      </c>
      <c r="G11" t="s">
        <v>38</v>
      </c>
      <c r="H11" t="s">
        <v>38</v>
      </c>
      <c r="I11" t="str">
        <f t="shared" si="0"/>
        <v>014830</v>
      </c>
      <c r="J11" t="s">
        <v>39</v>
      </c>
      <c r="K11" t="s">
        <v>40</v>
      </c>
      <c r="L11" t="s">
        <v>41</v>
      </c>
      <c r="M11" t="s">
        <v>42</v>
      </c>
      <c r="N11" t="str">
        <f>"07/01/2016"</f>
        <v>07/01/2016</v>
      </c>
      <c r="O11" t="str">
        <f>"11/18/2016"</f>
        <v>11/18/2016</v>
      </c>
      <c r="P11">
        <v>0.34004200000000001</v>
      </c>
      <c r="Q11">
        <v>0.34004200000000001</v>
      </c>
      <c r="R11" t="str">
        <f>"045328"</f>
        <v>045328</v>
      </c>
      <c r="S11">
        <v>100</v>
      </c>
      <c r="T11" t="s">
        <v>43</v>
      </c>
      <c r="V11" t="s">
        <v>43</v>
      </c>
      <c r="X11" t="str">
        <f t="shared" ref="X11:X20" si="4">"12"</f>
        <v>12</v>
      </c>
      <c r="Y11" t="s">
        <v>44</v>
      </c>
      <c r="Z11" t="s">
        <v>45</v>
      </c>
      <c r="AA11" t="s">
        <v>47</v>
      </c>
      <c r="AB11" t="s">
        <v>47</v>
      </c>
      <c r="AC11" t="s">
        <v>48</v>
      </c>
      <c r="AD11" t="str">
        <f t="shared" si="2"/>
        <v>014830</v>
      </c>
      <c r="AE11" t="str">
        <f t="shared" si="2"/>
        <v>014830</v>
      </c>
      <c r="AF11" t="str">
        <f t="shared" ref="AF11:AF20" si="5">"12"</f>
        <v>12</v>
      </c>
      <c r="AG11" t="s">
        <v>49</v>
      </c>
      <c r="AH11" t="s">
        <v>50</v>
      </c>
      <c r="AI11">
        <v>312.93</v>
      </c>
      <c r="AJ11">
        <v>920.27</v>
      </c>
      <c r="AK11">
        <v>15</v>
      </c>
    </row>
    <row r="12" spans="1:37" x14ac:dyDescent="0.3">
      <c r="A12">
        <v>888888</v>
      </c>
      <c r="B12">
        <v>888888</v>
      </c>
      <c r="C12" t="s">
        <v>37</v>
      </c>
      <c r="D12" s="2">
        <v>11</v>
      </c>
      <c r="E12" t="s">
        <v>38</v>
      </c>
      <c r="F12" t="s">
        <v>38</v>
      </c>
      <c r="G12" t="s">
        <v>38</v>
      </c>
      <c r="H12" t="s">
        <v>38</v>
      </c>
      <c r="I12" t="str">
        <f t="shared" si="0"/>
        <v>014830</v>
      </c>
      <c r="J12" t="s">
        <v>39</v>
      </c>
      <c r="K12" t="s">
        <v>40</v>
      </c>
      <c r="L12" t="s">
        <v>41</v>
      </c>
      <c r="M12" t="s">
        <v>42</v>
      </c>
      <c r="N12" t="str">
        <f>"07/01/2016"</f>
        <v>07/01/2016</v>
      </c>
      <c r="O12" t="str">
        <f>"09/23/2016"</f>
        <v>09/23/2016</v>
      </c>
      <c r="P12">
        <v>0.122638</v>
      </c>
      <c r="Q12">
        <v>0.122638</v>
      </c>
      <c r="R12" t="str">
        <f>"046441"</f>
        <v>046441</v>
      </c>
      <c r="S12">
        <v>100</v>
      </c>
      <c r="T12" t="s">
        <v>43</v>
      </c>
      <c r="V12" t="s">
        <v>43</v>
      </c>
      <c r="X12" t="str">
        <f t="shared" si="4"/>
        <v>12</v>
      </c>
      <c r="Y12" t="str">
        <f>"08"</f>
        <v>08</v>
      </c>
      <c r="Z12" t="str">
        <f>"3"</f>
        <v>3</v>
      </c>
      <c r="AA12" t="s">
        <v>46</v>
      </c>
      <c r="AB12" t="s">
        <v>47</v>
      </c>
      <c r="AC12" t="s">
        <v>48</v>
      </c>
      <c r="AD12" t="str">
        <f t="shared" si="2"/>
        <v>014830</v>
      </c>
      <c r="AE12" t="str">
        <f t="shared" si="2"/>
        <v>014830</v>
      </c>
      <c r="AF12" t="str">
        <f t="shared" si="5"/>
        <v>12</v>
      </c>
      <c r="AG12" t="s">
        <v>49</v>
      </c>
      <c r="AH12" t="s">
        <v>50</v>
      </c>
      <c r="AI12">
        <v>112.86</v>
      </c>
      <c r="AJ12">
        <v>920.27</v>
      </c>
      <c r="AK12">
        <v>15</v>
      </c>
    </row>
    <row r="13" spans="1:37" x14ac:dyDescent="0.3">
      <c r="A13">
        <v>888888</v>
      </c>
      <c r="B13">
        <v>888888</v>
      </c>
      <c r="C13" t="s">
        <v>51</v>
      </c>
      <c r="D13" s="2">
        <v>12</v>
      </c>
      <c r="E13" t="s">
        <v>38</v>
      </c>
      <c r="F13" t="s">
        <v>38</v>
      </c>
      <c r="G13" t="s">
        <v>38</v>
      </c>
      <c r="H13" t="s">
        <v>38</v>
      </c>
      <c r="I13" t="str">
        <f t="shared" si="0"/>
        <v>014830</v>
      </c>
      <c r="J13" t="s">
        <v>39</v>
      </c>
      <c r="K13" t="s">
        <v>40</v>
      </c>
      <c r="L13" t="s">
        <v>41</v>
      </c>
      <c r="M13" t="s">
        <v>42</v>
      </c>
      <c r="N13" t="str">
        <f>"04/21/2017"</f>
        <v>04/21/2017</v>
      </c>
      <c r="O13" t="str">
        <f>"12/31/2500"</f>
        <v>12/31/2500</v>
      </c>
      <c r="P13">
        <v>0.143708</v>
      </c>
      <c r="Q13">
        <v>0.13823199999999999</v>
      </c>
      <c r="R13" t="str">
        <f>"046441"</f>
        <v>046441</v>
      </c>
      <c r="S13">
        <v>100</v>
      </c>
      <c r="T13" t="s">
        <v>43</v>
      </c>
      <c r="V13" t="s">
        <v>43</v>
      </c>
      <c r="X13" t="str">
        <f t="shared" si="4"/>
        <v>12</v>
      </c>
      <c r="Y13" t="str">
        <f>"08"</f>
        <v>08</v>
      </c>
      <c r="Z13" t="str">
        <f>"3"</f>
        <v>3</v>
      </c>
      <c r="AA13" t="s">
        <v>46</v>
      </c>
      <c r="AB13" t="s">
        <v>47</v>
      </c>
      <c r="AC13" t="s">
        <v>48</v>
      </c>
      <c r="AD13" t="str">
        <f t="shared" si="2"/>
        <v>014830</v>
      </c>
      <c r="AE13" t="str">
        <f t="shared" si="2"/>
        <v>014830</v>
      </c>
      <c r="AF13" t="str">
        <f t="shared" si="5"/>
        <v>12</v>
      </c>
      <c r="AG13" t="s">
        <v>49</v>
      </c>
      <c r="AH13" t="s">
        <v>50</v>
      </c>
      <c r="AI13">
        <v>132.25</v>
      </c>
      <c r="AJ13">
        <v>920.27</v>
      </c>
      <c r="AK13">
        <v>63</v>
      </c>
    </row>
    <row r="14" spans="1:37" x14ac:dyDescent="0.3">
      <c r="A14">
        <v>888888</v>
      </c>
      <c r="B14">
        <v>888888</v>
      </c>
      <c r="C14" t="s">
        <v>37</v>
      </c>
      <c r="D14" s="2">
        <v>13</v>
      </c>
      <c r="E14" t="s">
        <v>38</v>
      </c>
      <c r="F14" t="s">
        <v>38</v>
      </c>
      <c r="G14" t="s">
        <v>38</v>
      </c>
      <c r="H14" t="s">
        <v>38</v>
      </c>
      <c r="I14" t="str">
        <f t="shared" si="0"/>
        <v>014830</v>
      </c>
      <c r="J14" t="s">
        <v>39</v>
      </c>
      <c r="K14" t="s">
        <v>40</v>
      </c>
      <c r="L14" t="s">
        <v>41</v>
      </c>
      <c r="M14" t="s">
        <v>42</v>
      </c>
      <c r="N14" t="str">
        <f>"08/01/2016"</f>
        <v>08/01/2016</v>
      </c>
      <c r="O14" t="str">
        <f>"12/20/2016"</f>
        <v>12/20/2016</v>
      </c>
      <c r="P14">
        <v>0.260884</v>
      </c>
      <c r="Q14">
        <v>0.260884</v>
      </c>
      <c r="R14" t="str">
        <f>"044735"</f>
        <v>044735</v>
      </c>
      <c r="S14">
        <v>60</v>
      </c>
      <c r="T14" t="s">
        <v>43</v>
      </c>
      <c r="V14" t="s">
        <v>43</v>
      </c>
      <c r="X14" t="str">
        <f t="shared" si="4"/>
        <v>12</v>
      </c>
      <c r="Y14" t="s">
        <v>44</v>
      </c>
      <c r="Z14" t="s">
        <v>45</v>
      </c>
      <c r="AA14" t="s">
        <v>46</v>
      </c>
      <c r="AB14" t="s">
        <v>47</v>
      </c>
      <c r="AC14" t="s">
        <v>48</v>
      </c>
      <c r="AD14" t="str">
        <f t="shared" si="2"/>
        <v>014830</v>
      </c>
      <c r="AE14" t="str">
        <f t="shared" si="2"/>
        <v>014830</v>
      </c>
      <c r="AF14" t="str">
        <f t="shared" si="5"/>
        <v>12</v>
      </c>
      <c r="AG14" t="s">
        <v>49</v>
      </c>
      <c r="AH14" t="s">
        <v>50</v>
      </c>
      <c r="AI14">
        <v>240.08</v>
      </c>
      <c r="AJ14">
        <v>920.27</v>
      </c>
      <c r="AK14">
        <v>15</v>
      </c>
    </row>
    <row r="15" spans="1:37" x14ac:dyDescent="0.3">
      <c r="A15">
        <v>888888</v>
      </c>
      <c r="B15">
        <v>888888</v>
      </c>
      <c r="C15" t="s">
        <v>37</v>
      </c>
      <c r="D15" s="2">
        <v>14</v>
      </c>
      <c r="E15" t="s">
        <v>38</v>
      </c>
      <c r="F15" t="s">
        <v>38</v>
      </c>
      <c r="G15" t="s">
        <v>38</v>
      </c>
      <c r="H15" t="s">
        <v>38</v>
      </c>
      <c r="I15" t="str">
        <f t="shared" si="0"/>
        <v>014830</v>
      </c>
      <c r="J15" t="s">
        <v>39</v>
      </c>
      <c r="K15" t="s">
        <v>40</v>
      </c>
      <c r="L15" t="s">
        <v>41</v>
      </c>
      <c r="M15" t="s">
        <v>42</v>
      </c>
      <c r="N15" t="str">
        <f>"07/01/2016"</f>
        <v>07/01/2016</v>
      </c>
      <c r="O15" t="str">
        <f>"05/01/2017"</f>
        <v>05/01/2017</v>
      </c>
      <c r="P15">
        <v>0.89531300000000003</v>
      </c>
      <c r="Q15">
        <v>0.89531300000000003</v>
      </c>
      <c r="R15" t="str">
        <f>"046441"</f>
        <v>046441</v>
      </c>
      <c r="S15">
        <v>100</v>
      </c>
      <c r="T15" t="s">
        <v>43</v>
      </c>
      <c r="V15" t="s">
        <v>43</v>
      </c>
      <c r="X15" t="str">
        <f t="shared" si="4"/>
        <v>12</v>
      </c>
      <c r="Y15" t="s">
        <v>44</v>
      </c>
      <c r="Z15" t="s">
        <v>45</v>
      </c>
      <c r="AA15" t="s">
        <v>46</v>
      </c>
      <c r="AB15" t="s">
        <v>47</v>
      </c>
      <c r="AC15" t="s">
        <v>48</v>
      </c>
      <c r="AD15" t="str">
        <f t="shared" si="2"/>
        <v>014830</v>
      </c>
      <c r="AE15" t="str">
        <f t="shared" si="2"/>
        <v>014830</v>
      </c>
      <c r="AF15" t="str">
        <f t="shared" si="5"/>
        <v>12</v>
      </c>
      <c r="AG15" t="s">
        <v>49</v>
      </c>
      <c r="AH15" t="s">
        <v>50</v>
      </c>
      <c r="AI15">
        <v>823.93</v>
      </c>
      <c r="AJ15">
        <v>920.27</v>
      </c>
      <c r="AK15">
        <v>15</v>
      </c>
    </row>
    <row r="16" spans="1:37" x14ac:dyDescent="0.3">
      <c r="A16">
        <v>888888</v>
      </c>
      <c r="B16">
        <v>888888</v>
      </c>
      <c r="C16" t="s">
        <v>37</v>
      </c>
      <c r="D16" s="2">
        <v>15</v>
      </c>
      <c r="E16" t="s">
        <v>38</v>
      </c>
      <c r="F16" t="s">
        <v>38</v>
      </c>
      <c r="G16" t="s">
        <v>38</v>
      </c>
      <c r="H16" t="s">
        <v>38</v>
      </c>
      <c r="I16" t="str">
        <f t="shared" si="0"/>
        <v>014830</v>
      </c>
      <c r="J16" t="s">
        <v>39</v>
      </c>
      <c r="K16" t="s">
        <v>40</v>
      </c>
      <c r="L16" t="s">
        <v>41</v>
      </c>
      <c r="M16" t="s">
        <v>42</v>
      </c>
      <c r="N16" t="str">
        <f>"07/01/2016"</f>
        <v>07/01/2016</v>
      </c>
      <c r="O16" t="str">
        <f>"12/31/2500"</f>
        <v>12/31/2500</v>
      </c>
      <c r="P16">
        <v>1</v>
      </c>
      <c r="Q16">
        <v>1</v>
      </c>
      <c r="R16" t="str">
        <f>"045328"</f>
        <v>045328</v>
      </c>
      <c r="S16">
        <v>100</v>
      </c>
      <c r="T16" t="s">
        <v>43</v>
      </c>
      <c r="V16" t="s">
        <v>43</v>
      </c>
      <c r="X16" t="str">
        <f t="shared" si="4"/>
        <v>12</v>
      </c>
      <c r="Y16" t="s">
        <v>44</v>
      </c>
      <c r="Z16" t="s">
        <v>45</v>
      </c>
      <c r="AA16" t="s">
        <v>47</v>
      </c>
      <c r="AB16" t="s">
        <v>47</v>
      </c>
      <c r="AC16" t="s">
        <v>48</v>
      </c>
      <c r="AD16" t="str">
        <f t="shared" si="2"/>
        <v>014830</v>
      </c>
      <c r="AE16" t="str">
        <f t="shared" si="2"/>
        <v>014830</v>
      </c>
      <c r="AF16" t="str">
        <f t="shared" si="5"/>
        <v>12</v>
      </c>
      <c r="AG16" t="s">
        <v>49</v>
      </c>
      <c r="AH16" t="s">
        <v>50</v>
      </c>
      <c r="AI16">
        <v>920.27</v>
      </c>
      <c r="AJ16">
        <v>920.27</v>
      </c>
      <c r="AK16">
        <v>15</v>
      </c>
    </row>
    <row r="17" spans="1:37" x14ac:dyDescent="0.3">
      <c r="A17">
        <v>888888</v>
      </c>
      <c r="B17">
        <v>888888</v>
      </c>
      <c r="C17" t="s">
        <v>37</v>
      </c>
      <c r="D17" s="2">
        <v>16</v>
      </c>
      <c r="E17" t="s">
        <v>38</v>
      </c>
      <c r="F17" t="s">
        <v>38</v>
      </c>
      <c r="G17" t="s">
        <v>38</v>
      </c>
      <c r="H17" t="s">
        <v>38</v>
      </c>
      <c r="I17" t="str">
        <f t="shared" si="0"/>
        <v>014830</v>
      </c>
      <c r="J17" t="s">
        <v>39</v>
      </c>
      <c r="K17" t="s">
        <v>40</v>
      </c>
      <c r="L17" t="s">
        <v>41</v>
      </c>
      <c r="M17" t="s">
        <v>42</v>
      </c>
      <c r="N17" t="str">
        <f>"08/19/2016"</f>
        <v>08/19/2016</v>
      </c>
      <c r="O17" t="str">
        <f>"12/20/2016"</f>
        <v>12/20/2016</v>
      </c>
      <c r="P17">
        <v>0.17392299999999999</v>
      </c>
      <c r="Q17">
        <v>0.17392299999999999</v>
      </c>
      <c r="R17" t="str">
        <f>"046441"</f>
        <v>046441</v>
      </c>
      <c r="S17">
        <v>40</v>
      </c>
      <c r="T17" t="s">
        <v>43</v>
      </c>
      <c r="V17" t="s">
        <v>43</v>
      </c>
      <c r="X17" t="str">
        <f t="shared" si="4"/>
        <v>12</v>
      </c>
      <c r="Y17" t="str">
        <f>"10"</f>
        <v>10</v>
      </c>
      <c r="Z17" t="str">
        <f>"2"</f>
        <v>2</v>
      </c>
      <c r="AA17" t="s">
        <v>46</v>
      </c>
      <c r="AB17" t="s">
        <v>47</v>
      </c>
      <c r="AC17" t="s">
        <v>48</v>
      </c>
      <c r="AD17" t="str">
        <f t="shared" si="2"/>
        <v>014830</v>
      </c>
      <c r="AE17" t="str">
        <f t="shared" si="2"/>
        <v>014830</v>
      </c>
      <c r="AF17" t="str">
        <f t="shared" si="5"/>
        <v>12</v>
      </c>
      <c r="AG17" t="s">
        <v>49</v>
      </c>
      <c r="AH17" t="s">
        <v>50</v>
      </c>
      <c r="AI17">
        <v>160.06</v>
      </c>
      <c r="AJ17">
        <v>920.27</v>
      </c>
      <c r="AK17">
        <v>15</v>
      </c>
    </row>
    <row r="18" spans="1:37" x14ac:dyDescent="0.3">
      <c r="A18">
        <v>888888</v>
      </c>
      <c r="B18">
        <v>888888</v>
      </c>
      <c r="C18" t="s">
        <v>37</v>
      </c>
      <c r="D18" s="2">
        <v>17</v>
      </c>
      <c r="E18" t="s">
        <v>38</v>
      </c>
      <c r="F18" t="s">
        <v>38</v>
      </c>
      <c r="G18" t="s">
        <v>38</v>
      </c>
      <c r="H18" t="s">
        <v>38</v>
      </c>
      <c r="I18" t="str">
        <f t="shared" si="0"/>
        <v>014830</v>
      </c>
      <c r="J18" t="s">
        <v>39</v>
      </c>
      <c r="K18" t="s">
        <v>40</v>
      </c>
      <c r="L18" t="s">
        <v>41</v>
      </c>
      <c r="M18" t="s">
        <v>42</v>
      </c>
      <c r="N18" t="str">
        <f>"07/01/2016"</f>
        <v>07/01/2016</v>
      </c>
      <c r="O18" t="str">
        <f>"08/25/2016"</f>
        <v>08/25/2016</v>
      </c>
      <c r="P18">
        <v>1.6722999999999998E-2</v>
      </c>
      <c r="Q18">
        <v>1.6722999999999998E-2</v>
      </c>
      <c r="R18" t="str">
        <f>"046441"</f>
        <v>046441</v>
      </c>
      <c r="S18">
        <v>100</v>
      </c>
      <c r="T18" t="s">
        <v>43</v>
      </c>
      <c r="V18" t="s">
        <v>43</v>
      </c>
      <c r="X18" t="str">
        <f t="shared" si="4"/>
        <v>12</v>
      </c>
      <c r="Y18" t="str">
        <f>"09"</f>
        <v>09</v>
      </c>
      <c r="Z18" t="str">
        <f>"2"</f>
        <v>2</v>
      </c>
      <c r="AA18" t="s">
        <v>47</v>
      </c>
      <c r="AB18" t="s">
        <v>47</v>
      </c>
      <c r="AC18" t="s">
        <v>48</v>
      </c>
      <c r="AD18" t="str">
        <f t="shared" si="2"/>
        <v>014830</v>
      </c>
      <c r="AE18" t="str">
        <f t="shared" si="2"/>
        <v>014830</v>
      </c>
      <c r="AF18" t="str">
        <f t="shared" si="5"/>
        <v>12</v>
      </c>
      <c r="AG18" t="s">
        <v>49</v>
      </c>
      <c r="AH18" t="s">
        <v>50</v>
      </c>
      <c r="AI18">
        <v>15.39</v>
      </c>
      <c r="AJ18">
        <v>920.27</v>
      </c>
      <c r="AK18">
        <v>15</v>
      </c>
    </row>
    <row r="19" spans="1:37" x14ac:dyDescent="0.3">
      <c r="A19">
        <v>888888</v>
      </c>
      <c r="B19">
        <v>888888</v>
      </c>
      <c r="C19" t="s">
        <v>37</v>
      </c>
      <c r="D19" s="2">
        <v>18</v>
      </c>
      <c r="E19" t="s">
        <v>38</v>
      </c>
      <c r="F19" t="s">
        <v>38</v>
      </c>
      <c r="G19" t="s">
        <v>38</v>
      </c>
      <c r="H19" t="s">
        <v>38</v>
      </c>
      <c r="I19" t="str">
        <f t="shared" si="0"/>
        <v>014830</v>
      </c>
      <c r="J19" t="s">
        <v>39</v>
      </c>
      <c r="K19" t="s">
        <v>40</v>
      </c>
      <c r="L19" t="s">
        <v>41</v>
      </c>
      <c r="M19" t="s">
        <v>42</v>
      </c>
      <c r="N19" t="str">
        <f>"09/02/2016"</f>
        <v>09/02/2016</v>
      </c>
      <c r="O19" t="str">
        <f>"12/31/2500"</f>
        <v>12/31/2500</v>
      </c>
      <c r="P19">
        <v>0.95540400000000003</v>
      </c>
      <c r="Q19">
        <v>0.95540400000000003</v>
      </c>
      <c r="R19" t="str">
        <f>"046441"</f>
        <v>046441</v>
      </c>
      <c r="S19">
        <v>100</v>
      </c>
      <c r="T19" t="s">
        <v>43</v>
      </c>
      <c r="V19" t="s">
        <v>43</v>
      </c>
      <c r="X19" t="str">
        <f t="shared" si="4"/>
        <v>12</v>
      </c>
      <c r="Y19" t="str">
        <f>"09"</f>
        <v>09</v>
      </c>
      <c r="Z19" t="str">
        <f>"2"</f>
        <v>2</v>
      </c>
      <c r="AA19" t="s">
        <v>46</v>
      </c>
      <c r="AB19" t="s">
        <v>47</v>
      </c>
      <c r="AC19" t="s">
        <v>48</v>
      </c>
      <c r="AD19" t="str">
        <f t="shared" si="2"/>
        <v>014830</v>
      </c>
      <c r="AE19" t="str">
        <f t="shared" si="2"/>
        <v>014830</v>
      </c>
      <c r="AF19" t="str">
        <f t="shared" si="5"/>
        <v>12</v>
      </c>
      <c r="AG19" t="s">
        <v>49</v>
      </c>
      <c r="AH19" t="s">
        <v>50</v>
      </c>
      <c r="AI19">
        <v>879.23</v>
      </c>
      <c r="AJ19">
        <v>920.27</v>
      </c>
      <c r="AK19">
        <v>15</v>
      </c>
    </row>
    <row r="20" spans="1:37" x14ac:dyDescent="0.3">
      <c r="A20">
        <v>888888</v>
      </c>
      <c r="B20">
        <v>888888</v>
      </c>
      <c r="C20" t="s">
        <v>37</v>
      </c>
      <c r="D20" s="2">
        <v>19</v>
      </c>
      <c r="E20" t="s">
        <v>38</v>
      </c>
      <c r="F20" t="s">
        <v>38</v>
      </c>
      <c r="G20" t="s">
        <v>38</v>
      </c>
      <c r="H20" t="s">
        <v>38</v>
      </c>
      <c r="I20" t="str">
        <f t="shared" si="0"/>
        <v>014830</v>
      </c>
      <c r="J20" t="s">
        <v>39</v>
      </c>
      <c r="K20" t="s">
        <v>40</v>
      </c>
      <c r="L20" t="s">
        <v>41</v>
      </c>
      <c r="M20" t="s">
        <v>42</v>
      </c>
      <c r="N20" t="str">
        <f>"07/01/2016"</f>
        <v>07/01/2016</v>
      </c>
      <c r="O20" t="str">
        <f>"10/19/2016"</f>
        <v>10/19/2016</v>
      </c>
      <c r="P20">
        <v>0.21740399999999999</v>
      </c>
      <c r="Q20">
        <v>0.21740399999999999</v>
      </c>
      <c r="R20" t="str">
        <f>"046441"</f>
        <v>046441</v>
      </c>
      <c r="S20">
        <v>100</v>
      </c>
      <c r="T20" t="s">
        <v>43</v>
      </c>
      <c r="V20" t="s">
        <v>43</v>
      </c>
      <c r="X20" t="str">
        <f t="shared" si="4"/>
        <v>12</v>
      </c>
      <c r="Y20" t="s">
        <v>44</v>
      </c>
      <c r="Z20" t="s">
        <v>45</v>
      </c>
      <c r="AA20" t="s">
        <v>46</v>
      </c>
      <c r="AB20" t="s">
        <v>47</v>
      </c>
      <c r="AC20" t="s">
        <v>48</v>
      </c>
      <c r="AD20" t="str">
        <f t="shared" si="2"/>
        <v>014830</v>
      </c>
      <c r="AE20" t="str">
        <f t="shared" si="2"/>
        <v>014830</v>
      </c>
      <c r="AF20" t="str">
        <f t="shared" si="5"/>
        <v>12</v>
      </c>
      <c r="AG20" t="s">
        <v>49</v>
      </c>
      <c r="AH20" t="s">
        <v>50</v>
      </c>
      <c r="AI20">
        <v>200.07</v>
      </c>
      <c r="AJ20">
        <v>920.27</v>
      </c>
      <c r="AK20">
        <v>15</v>
      </c>
    </row>
    <row r="21" spans="1:37" x14ac:dyDescent="0.3">
      <c r="A21">
        <v>888888</v>
      </c>
      <c r="B21">
        <v>888888</v>
      </c>
      <c r="C21" t="s">
        <v>37</v>
      </c>
      <c r="D21" s="2">
        <v>20</v>
      </c>
      <c r="E21" t="s">
        <v>38</v>
      </c>
      <c r="F21" t="s">
        <v>38</v>
      </c>
      <c r="G21" t="s">
        <v>38</v>
      </c>
      <c r="H21" t="s">
        <v>38</v>
      </c>
      <c r="I21" t="str">
        <f t="shared" si="0"/>
        <v>014830</v>
      </c>
      <c r="J21" t="s">
        <v>39</v>
      </c>
      <c r="K21" t="s">
        <v>40</v>
      </c>
      <c r="L21" t="s">
        <v>41</v>
      </c>
      <c r="M21" t="s">
        <v>42</v>
      </c>
      <c r="N21" t="str">
        <f>"08/12/2016"</f>
        <v>08/12/2016</v>
      </c>
      <c r="O21" t="str">
        <f>"10/31/2016"</f>
        <v>10/31/2016</v>
      </c>
      <c r="P21">
        <v>0.244975</v>
      </c>
      <c r="Q21">
        <v>0.244975</v>
      </c>
      <c r="R21" t="str">
        <f>"045450"</f>
        <v>045450</v>
      </c>
      <c r="S21">
        <v>100</v>
      </c>
      <c r="T21" t="s">
        <v>43</v>
      </c>
      <c r="V21" t="s">
        <v>43</v>
      </c>
      <c r="X21" t="str">
        <f>"09"</f>
        <v>09</v>
      </c>
      <c r="Y21" t="s">
        <v>44</v>
      </c>
      <c r="Z21" t="s">
        <v>45</v>
      </c>
      <c r="AA21" t="s">
        <v>46</v>
      </c>
      <c r="AB21" t="s">
        <v>47</v>
      </c>
      <c r="AC21" t="s">
        <v>48</v>
      </c>
      <c r="AD21" t="str">
        <f t="shared" si="2"/>
        <v>014830</v>
      </c>
      <c r="AE21" t="str">
        <f t="shared" si="2"/>
        <v>014830</v>
      </c>
      <c r="AF21" t="str">
        <f>"09"</f>
        <v>09</v>
      </c>
      <c r="AG21" t="s">
        <v>49</v>
      </c>
      <c r="AH21" t="s">
        <v>50</v>
      </c>
      <c r="AI21">
        <v>225.72</v>
      </c>
      <c r="AJ21">
        <v>921.4</v>
      </c>
      <c r="AK21">
        <v>15</v>
      </c>
    </row>
    <row r="22" spans="1:37" x14ac:dyDescent="0.3">
      <c r="A22">
        <v>888888</v>
      </c>
      <c r="B22">
        <v>888888</v>
      </c>
      <c r="C22" t="s">
        <v>37</v>
      </c>
      <c r="D22" s="2">
        <v>21</v>
      </c>
      <c r="E22" t="s">
        <v>38</v>
      </c>
      <c r="F22" t="s">
        <v>38</v>
      </c>
      <c r="G22" t="s">
        <v>38</v>
      </c>
      <c r="H22" t="s">
        <v>38</v>
      </c>
      <c r="I22" t="str">
        <f t="shared" si="0"/>
        <v>014830</v>
      </c>
      <c r="J22" t="s">
        <v>39</v>
      </c>
      <c r="K22" t="s">
        <v>40</v>
      </c>
      <c r="L22" t="s">
        <v>41</v>
      </c>
      <c r="M22" t="s">
        <v>42</v>
      </c>
      <c r="N22" t="str">
        <f>"02/09/2017"</f>
        <v>02/09/2017</v>
      </c>
      <c r="O22" t="str">
        <f>"03/19/2017"</f>
        <v>03/19/2017</v>
      </c>
      <c r="P22">
        <v>0.144758</v>
      </c>
      <c r="Q22">
        <v>0.144758</v>
      </c>
      <c r="R22" t="str">
        <f>"045039"</f>
        <v>045039</v>
      </c>
      <c r="S22">
        <v>100</v>
      </c>
      <c r="T22" t="s">
        <v>43</v>
      </c>
      <c r="V22" t="s">
        <v>43</v>
      </c>
      <c r="X22" t="str">
        <f>"11"</f>
        <v>11</v>
      </c>
      <c r="Y22" t="s">
        <v>44</v>
      </c>
      <c r="Z22" t="s">
        <v>45</v>
      </c>
      <c r="AA22" t="s">
        <v>46</v>
      </c>
      <c r="AB22" t="s">
        <v>47</v>
      </c>
      <c r="AC22" t="s">
        <v>48</v>
      </c>
      <c r="AD22" t="str">
        <f t="shared" ref="AD22:AE41" si="6">"014830"</f>
        <v>014830</v>
      </c>
      <c r="AE22" t="str">
        <f t="shared" si="6"/>
        <v>014830</v>
      </c>
      <c r="AF22" t="str">
        <f>"11"</f>
        <v>11</v>
      </c>
      <c r="AG22" t="s">
        <v>49</v>
      </c>
      <c r="AH22" t="s">
        <v>50</v>
      </c>
      <c r="AI22">
        <v>133.38</v>
      </c>
      <c r="AJ22">
        <v>921.4</v>
      </c>
      <c r="AK22">
        <v>15</v>
      </c>
    </row>
    <row r="23" spans="1:37" x14ac:dyDescent="0.3">
      <c r="A23">
        <v>888888</v>
      </c>
      <c r="B23">
        <v>888888</v>
      </c>
      <c r="C23" t="s">
        <v>37</v>
      </c>
      <c r="D23" s="2">
        <v>22</v>
      </c>
      <c r="E23" t="s">
        <v>38</v>
      </c>
      <c r="F23" t="s">
        <v>38</v>
      </c>
      <c r="G23" t="s">
        <v>38</v>
      </c>
      <c r="H23" t="s">
        <v>38</v>
      </c>
      <c r="I23" t="str">
        <f t="shared" si="0"/>
        <v>014830</v>
      </c>
      <c r="J23" t="s">
        <v>39</v>
      </c>
      <c r="K23" t="s">
        <v>40</v>
      </c>
      <c r="L23" t="s">
        <v>41</v>
      </c>
      <c r="M23" t="s">
        <v>42</v>
      </c>
      <c r="N23" t="str">
        <f>"03/20/2017"</f>
        <v>03/20/2017</v>
      </c>
      <c r="O23" t="str">
        <f>"12/31/2500"</f>
        <v>12/31/2500</v>
      </c>
      <c r="P23">
        <v>0.27192</v>
      </c>
      <c r="Q23">
        <v>0.27192</v>
      </c>
      <c r="R23" t="str">
        <f>"045039"</f>
        <v>045039</v>
      </c>
      <c r="S23">
        <v>100</v>
      </c>
      <c r="T23" t="s">
        <v>43</v>
      </c>
      <c r="V23" t="s">
        <v>43</v>
      </c>
      <c r="X23" t="str">
        <f>"12"</f>
        <v>12</v>
      </c>
      <c r="Y23" t="s">
        <v>44</v>
      </c>
      <c r="Z23" t="s">
        <v>45</v>
      </c>
      <c r="AA23" t="s">
        <v>46</v>
      </c>
      <c r="AB23" t="s">
        <v>47</v>
      </c>
      <c r="AC23" t="s">
        <v>48</v>
      </c>
      <c r="AD23" t="str">
        <f t="shared" si="6"/>
        <v>014830</v>
      </c>
      <c r="AE23" t="str">
        <f t="shared" si="6"/>
        <v>014830</v>
      </c>
      <c r="AF23" t="str">
        <f>"12"</f>
        <v>12</v>
      </c>
      <c r="AG23" t="s">
        <v>49</v>
      </c>
      <c r="AH23" t="s">
        <v>50</v>
      </c>
      <c r="AI23">
        <v>250.24</v>
      </c>
      <c r="AJ23">
        <v>920.27</v>
      </c>
      <c r="AK23">
        <v>15</v>
      </c>
    </row>
    <row r="24" spans="1:37" x14ac:dyDescent="0.3">
      <c r="A24">
        <v>888888</v>
      </c>
      <c r="B24">
        <v>888888</v>
      </c>
      <c r="C24" t="s">
        <v>37</v>
      </c>
      <c r="D24" s="2">
        <v>23</v>
      </c>
      <c r="E24" t="s">
        <v>38</v>
      </c>
      <c r="F24" t="s">
        <v>38</v>
      </c>
      <c r="G24" t="s">
        <v>38</v>
      </c>
      <c r="H24" t="s">
        <v>38</v>
      </c>
      <c r="I24" t="str">
        <f t="shared" si="0"/>
        <v>014830</v>
      </c>
      <c r="J24" t="s">
        <v>39</v>
      </c>
      <c r="K24" t="s">
        <v>40</v>
      </c>
      <c r="L24" t="s">
        <v>41</v>
      </c>
      <c r="M24" t="s">
        <v>42</v>
      </c>
      <c r="N24" t="str">
        <f>"08/26/2016"</f>
        <v>08/26/2016</v>
      </c>
      <c r="O24" t="str">
        <f>"12/31/2500"</f>
        <v>12/31/2500</v>
      </c>
      <c r="P24">
        <v>0.98327699999999996</v>
      </c>
      <c r="Q24">
        <v>0.98327699999999996</v>
      </c>
      <c r="R24" t="str">
        <f>"048363"</f>
        <v>048363</v>
      </c>
      <c r="S24">
        <v>100</v>
      </c>
      <c r="T24" t="s">
        <v>43</v>
      </c>
      <c r="V24" t="s">
        <v>43</v>
      </c>
      <c r="X24" t="str">
        <f>"12"</f>
        <v>12</v>
      </c>
      <c r="Y24" t="s">
        <v>44</v>
      </c>
      <c r="Z24" t="s">
        <v>45</v>
      </c>
      <c r="AA24" t="s">
        <v>47</v>
      </c>
      <c r="AB24" t="s">
        <v>47</v>
      </c>
      <c r="AC24" t="s">
        <v>48</v>
      </c>
      <c r="AD24" t="str">
        <f t="shared" si="6"/>
        <v>014830</v>
      </c>
      <c r="AE24" t="str">
        <f t="shared" si="6"/>
        <v>014830</v>
      </c>
      <c r="AF24" t="str">
        <f>"12"</f>
        <v>12</v>
      </c>
      <c r="AG24" t="s">
        <v>49</v>
      </c>
      <c r="AH24" t="s">
        <v>50</v>
      </c>
      <c r="AI24">
        <v>904.88</v>
      </c>
      <c r="AJ24">
        <v>920.27</v>
      </c>
      <c r="AK24">
        <v>15</v>
      </c>
    </row>
    <row r="25" spans="1:37" x14ac:dyDescent="0.3">
      <c r="A25">
        <v>888888</v>
      </c>
      <c r="B25">
        <v>888888</v>
      </c>
      <c r="C25" t="s">
        <v>37</v>
      </c>
      <c r="D25" s="2">
        <v>24</v>
      </c>
      <c r="E25" t="s">
        <v>38</v>
      </c>
      <c r="F25" t="s">
        <v>38</v>
      </c>
      <c r="G25" t="s">
        <v>38</v>
      </c>
      <c r="H25" t="s">
        <v>38</v>
      </c>
      <c r="I25" t="str">
        <f t="shared" si="0"/>
        <v>014830</v>
      </c>
      <c r="J25" t="s">
        <v>39</v>
      </c>
      <c r="K25" t="s">
        <v>40</v>
      </c>
      <c r="L25" t="s">
        <v>41</v>
      </c>
      <c r="M25" t="s">
        <v>42</v>
      </c>
      <c r="N25" t="str">
        <f>"07/01/2016"</f>
        <v>07/01/2016</v>
      </c>
      <c r="O25" t="str">
        <f>"12/31/2500"</f>
        <v>12/31/2500</v>
      </c>
      <c r="P25">
        <v>1</v>
      </c>
      <c r="Q25">
        <v>1</v>
      </c>
      <c r="R25" t="str">
        <f>"045328"</f>
        <v>045328</v>
      </c>
      <c r="S25">
        <v>100</v>
      </c>
      <c r="T25" t="s">
        <v>43</v>
      </c>
      <c r="V25" t="s">
        <v>43</v>
      </c>
      <c r="X25" t="str">
        <f>"09"</f>
        <v>09</v>
      </c>
      <c r="Y25" t="str">
        <f>"10"</f>
        <v>10</v>
      </c>
      <c r="Z25" t="str">
        <f>"2"</f>
        <v>2</v>
      </c>
      <c r="AA25" t="s">
        <v>46</v>
      </c>
      <c r="AB25" t="s">
        <v>47</v>
      </c>
      <c r="AC25" t="s">
        <v>48</v>
      </c>
      <c r="AD25" t="str">
        <f t="shared" si="6"/>
        <v>014830</v>
      </c>
      <c r="AE25" t="str">
        <f t="shared" si="6"/>
        <v>014830</v>
      </c>
      <c r="AF25" t="str">
        <f>"09"</f>
        <v>09</v>
      </c>
      <c r="AG25" t="s">
        <v>49</v>
      </c>
      <c r="AH25" t="s">
        <v>50</v>
      </c>
      <c r="AI25">
        <v>921.4</v>
      </c>
      <c r="AJ25">
        <v>921.4</v>
      </c>
      <c r="AK25">
        <v>15</v>
      </c>
    </row>
    <row r="26" spans="1:37" x14ac:dyDescent="0.3">
      <c r="A26">
        <v>888888</v>
      </c>
      <c r="B26">
        <v>888888</v>
      </c>
      <c r="C26" t="s">
        <v>37</v>
      </c>
      <c r="D26" s="2">
        <v>25</v>
      </c>
      <c r="E26" t="s">
        <v>38</v>
      </c>
      <c r="F26" t="s">
        <v>38</v>
      </c>
      <c r="G26" t="s">
        <v>38</v>
      </c>
      <c r="H26" t="s">
        <v>38</v>
      </c>
      <c r="I26" t="str">
        <f t="shared" si="0"/>
        <v>014830</v>
      </c>
      <c r="J26" t="s">
        <v>39</v>
      </c>
      <c r="K26" t="s">
        <v>40</v>
      </c>
      <c r="L26" t="s">
        <v>41</v>
      </c>
      <c r="M26" t="s">
        <v>42</v>
      </c>
      <c r="N26" t="str">
        <f>"03/21/2017"</f>
        <v>03/21/2017</v>
      </c>
      <c r="O26" t="str">
        <f>"12/31/2500"</f>
        <v>12/31/2500</v>
      </c>
      <c r="P26">
        <v>0.26634600000000003</v>
      </c>
      <c r="Q26">
        <v>0.26634600000000003</v>
      </c>
      <c r="R26" t="str">
        <f>"046433"</f>
        <v>046433</v>
      </c>
      <c r="S26">
        <v>100</v>
      </c>
      <c r="T26" t="s">
        <v>43</v>
      </c>
      <c r="V26" t="s">
        <v>43</v>
      </c>
      <c r="X26" t="str">
        <f>"12"</f>
        <v>12</v>
      </c>
      <c r="Y26" t="s">
        <v>44</v>
      </c>
      <c r="Z26" t="s">
        <v>45</v>
      </c>
      <c r="AA26" t="s">
        <v>47</v>
      </c>
      <c r="AB26" t="s">
        <v>47</v>
      </c>
      <c r="AC26" t="s">
        <v>48</v>
      </c>
      <c r="AD26" t="str">
        <f t="shared" si="6"/>
        <v>014830</v>
      </c>
      <c r="AE26" t="str">
        <f t="shared" si="6"/>
        <v>014830</v>
      </c>
      <c r="AF26" t="str">
        <f>"12"</f>
        <v>12</v>
      </c>
      <c r="AG26" t="s">
        <v>49</v>
      </c>
      <c r="AH26" t="s">
        <v>50</v>
      </c>
      <c r="AI26">
        <v>245.11</v>
      </c>
      <c r="AJ26">
        <v>920.27</v>
      </c>
      <c r="AK26">
        <v>15</v>
      </c>
    </row>
    <row r="27" spans="1:37" x14ac:dyDescent="0.3">
      <c r="A27">
        <v>888888</v>
      </c>
      <c r="B27">
        <v>888888</v>
      </c>
      <c r="C27" t="s">
        <v>37</v>
      </c>
      <c r="D27" s="2">
        <v>26</v>
      </c>
      <c r="E27" t="s">
        <v>38</v>
      </c>
      <c r="F27" t="s">
        <v>38</v>
      </c>
      <c r="G27" t="s">
        <v>38</v>
      </c>
      <c r="H27" t="s">
        <v>38</v>
      </c>
      <c r="I27" t="str">
        <f t="shared" si="0"/>
        <v>014830</v>
      </c>
      <c r="J27" t="s">
        <v>39</v>
      </c>
      <c r="K27" t="s">
        <v>40</v>
      </c>
      <c r="L27" t="s">
        <v>41</v>
      </c>
      <c r="M27" t="s">
        <v>42</v>
      </c>
      <c r="N27" t="str">
        <f>"07/01/2016"</f>
        <v>07/01/2016</v>
      </c>
      <c r="O27" t="str">
        <f>"12/31/2500"</f>
        <v>12/31/2500</v>
      </c>
      <c r="P27">
        <v>1</v>
      </c>
      <c r="Q27">
        <v>1</v>
      </c>
      <c r="R27" t="str">
        <f t="shared" ref="R27:R33" si="7">"046441"</f>
        <v>046441</v>
      </c>
      <c r="S27">
        <v>100</v>
      </c>
      <c r="T27" t="s">
        <v>43</v>
      </c>
      <c r="V27" t="s">
        <v>43</v>
      </c>
      <c r="X27" t="str">
        <f>"12"</f>
        <v>12</v>
      </c>
      <c r="Y27" t="s">
        <v>44</v>
      </c>
      <c r="Z27" t="s">
        <v>45</v>
      </c>
      <c r="AA27" t="s">
        <v>46</v>
      </c>
      <c r="AB27" t="s">
        <v>47</v>
      </c>
      <c r="AC27" t="s">
        <v>48</v>
      </c>
      <c r="AD27" t="str">
        <f t="shared" si="6"/>
        <v>014830</v>
      </c>
      <c r="AE27" t="str">
        <f t="shared" si="6"/>
        <v>014830</v>
      </c>
      <c r="AF27" t="str">
        <f>"12"</f>
        <v>12</v>
      </c>
      <c r="AG27" t="s">
        <v>49</v>
      </c>
      <c r="AH27" t="s">
        <v>50</v>
      </c>
      <c r="AI27">
        <v>920.27</v>
      </c>
      <c r="AJ27">
        <v>920.27</v>
      </c>
      <c r="AK27">
        <v>15</v>
      </c>
    </row>
    <row r="28" spans="1:37" x14ac:dyDescent="0.3">
      <c r="A28">
        <v>888888</v>
      </c>
      <c r="B28">
        <v>888888</v>
      </c>
      <c r="C28" t="s">
        <v>37</v>
      </c>
      <c r="D28" s="2">
        <v>27</v>
      </c>
      <c r="E28" t="s">
        <v>38</v>
      </c>
      <c r="F28" t="s">
        <v>38</v>
      </c>
      <c r="G28" t="s">
        <v>38</v>
      </c>
      <c r="H28" t="s">
        <v>38</v>
      </c>
      <c r="I28" t="str">
        <f t="shared" si="0"/>
        <v>014830</v>
      </c>
      <c r="J28" t="s">
        <v>39</v>
      </c>
      <c r="K28" t="s">
        <v>40</v>
      </c>
      <c r="L28" t="s">
        <v>41</v>
      </c>
      <c r="M28" t="s">
        <v>42</v>
      </c>
      <c r="N28" t="str">
        <f>"08/16/2016"</f>
        <v>08/16/2016</v>
      </c>
      <c r="O28" t="str">
        <f>"11/07/2016"</f>
        <v>11/07/2016</v>
      </c>
      <c r="P28">
        <v>0.289516</v>
      </c>
      <c r="Q28">
        <v>0.289516</v>
      </c>
      <c r="R28" t="str">
        <f t="shared" si="7"/>
        <v>046441</v>
      </c>
      <c r="S28">
        <v>100</v>
      </c>
      <c r="T28" t="s">
        <v>43</v>
      </c>
      <c r="V28" t="s">
        <v>43</v>
      </c>
      <c r="X28" t="str">
        <f>"11"</f>
        <v>11</v>
      </c>
      <c r="Y28" t="str">
        <f>"10"</f>
        <v>10</v>
      </c>
      <c r="Z28" t="str">
        <f>"2"</f>
        <v>2</v>
      </c>
      <c r="AA28" t="s">
        <v>46</v>
      </c>
      <c r="AB28" t="s">
        <v>47</v>
      </c>
      <c r="AC28" t="s">
        <v>48</v>
      </c>
      <c r="AD28" t="str">
        <f t="shared" si="6"/>
        <v>014830</v>
      </c>
      <c r="AE28" t="str">
        <f t="shared" si="6"/>
        <v>014830</v>
      </c>
      <c r="AF28" t="str">
        <f>"11"</f>
        <v>11</v>
      </c>
      <c r="AG28" t="s">
        <v>49</v>
      </c>
      <c r="AH28" t="s">
        <v>50</v>
      </c>
      <c r="AI28">
        <v>266.76</v>
      </c>
      <c r="AJ28">
        <v>921.4</v>
      </c>
      <c r="AK28">
        <v>15</v>
      </c>
    </row>
    <row r="29" spans="1:37" x14ac:dyDescent="0.3">
      <c r="A29">
        <v>888888</v>
      </c>
      <c r="B29">
        <v>888888</v>
      </c>
      <c r="C29" t="s">
        <v>37</v>
      </c>
      <c r="D29" s="2">
        <v>28</v>
      </c>
      <c r="E29" t="s">
        <v>38</v>
      </c>
      <c r="F29" t="s">
        <v>38</v>
      </c>
      <c r="G29" t="s">
        <v>38</v>
      </c>
      <c r="H29" t="s">
        <v>38</v>
      </c>
      <c r="I29" t="str">
        <f t="shared" si="0"/>
        <v>014830</v>
      </c>
      <c r="J29" t="s">
        <v>39</v>
      </c>
      <c r="K29" t="s">
        <v>40</v>
      </c>
      <c r="L29" t="s">
        <v>41</v>
      </c>
      <c r="M29" t="s">
        <v>42</v>
      </c>
      <c r="N29" t="str">
        <f t="shared" ref="N29:N35" si="8">"07/01/2016"</f>
        <v>07/01/2016</v>
      </c>
      <c r="O29" t="str">
        <f>"12/31/2500"</f>
        <v>12/31/2500</v>
      </c>
      <c r="P29">
        <v>1</v>
      </c>
      <c r="Q29">
        <v>1</v>
      </c>
      <c r="R29" t="str">
        <f t="shared" si="7"/>
        <v>046441</v>
      </c>
      <c r="S29">
        <v>100</v>
      </c>
      <c r="T29" t="s">
        <v>43</v>
      </c>
      <c r="V29" t="s">
        <v>43</v>
      </c>
      <c r="X29" t="str">
        <f>"12"</f>
        <v>12</v>
      </c>
      <c r="Y29" t="s">
        <v>44</v>
      </c>
      <c r="Z29" t="s">
        <v>45</v>
      </c>
      <c r="AA29" t="s">
        <v>46</v>
      </c>
      <c r="AB29" t="s">
        <v>47</v>
      </c>
      <c r="AC29" t="s">
        <v>48</v>
      </c>
      <c r="AD29" t="str">
        <f t="shared" si="6"/>
        <v>014830</v>
      </c>
      <c r="AE29" t="str">
        <f t="shared" si="6"/>
        <v>014830</v>
      </c>
      <c r="AF29" t="str">
        <f>"12"</f>
        <v>12</v>
      </c>
      <c r="AG29" t="s">
        <v>49</v>
      </c>
      <c r="AH29" t="s">
        <v>50</v>
      </c>
      <c r="AI29">
        <v>920.27</v>
      </c>
      <c r="AJ29">
        <v>920.27</v>
      </c>
      <c r="AK29">
        <v>15</v>
      </c>
    </row>
    <row r="30" spans="1:37" x14ac:dyDescent="0.3">
      <c r="A30">
        <v>888888</v>
      </c>
      <c r="B30">
        <v>888888</v>
      </c>
      <c r="C30" t="s">
        <v>37</v>
      </c>
      <c r="D30" s="2">
        <v>29</v>
      </c>
      <c r="E30" t="s">
        <v>38</v>
      </c>
      <c r="F30" t="s">
        <v>38</v>
      </c>
      <c r="G30" t="s">
        <v>38</v>
      </c>
      <c r="H30" t="s">
        <v>38</v>
      </c>
      <c r="I30" t="str">
        <f t="shared" si="0"/>
        <v>014830</v>
      </c>
      <c r="J30" t="s">
        <v>39</v>
      </c>
      <c r="K30" t="s">
        <v>40</v>
      </c>
      <c r="L30" t="s">
        <v>41</v>
      </c>
      <c r="M30" t="s">
        <v>42</v>
      </c>
      <c r="N30" t="str">
        <f t="shared" si="8"/>
        <v>07/01/2016</v>
      </c>
      <c r="O30" t="str">
        <f>"12/31/2500"</f>
        <v>12/31/2500</v>
      </c>
      <c r="P30">
        <v>1</v>
      </c>
      <c r="Q30">
        <v>1</v>
      </c>
      <c r="R30" t="str">
        <f t="shared" si="7"/>
        <v>046441</v>
      </c>
      <c r="S30">
        <v>100</v>
      </c>
      <c r="T30" t="s">
        <v>43</v>
      </c>
      <c r="V30" t="s">
        <v>43</v>
      </c>
      <c r="X30" t="str">
        <f>"11"</f>
        <v>11</v>
      </c>
      <c r="Y30" t="s">
        <v>44</v>
      </c>
      <c r="Z30" t="s">
        <v>45</v>
      </c>
      <c r="AA30" t="s">
        <v>46</v>
      </c>
      <c r="AB30" t="s">
        <v>47</v>
      </c>
      <c r="AC30" t="s">
        <v>48</v>
      </c>
      <c r="AD30" t="str">
        <f t="shared" si="6"/>
        <v>014830</v>
      </c>
      <c r="AE30" t="str">
        <f t="shared" si="6"/>
        <v>014830</v>
      </c>
      <c r="AF30" t="str">
        <f>"11"</f>
        <v>11</v>
      </c>
      <c r="AG30" t="s">
        <v>49</v>
      </c>
      <c r="AH30" t="s">
        <v>50</v>
      </c>
      <c r="AI30">
        <v>921.4</v>
      </c>
      <c r="AJ30">
        <v>921.4</v>
      </c>
      <c r="AK30">
        <v>15</v>
      </c>
    </row>
    <row r="31" spans="1:37" x14ac:dyDescent="0.3">
      <c r="A31">
        <v>888888</v>
      </c>
      <c r="B31">
        <v>888888</v>
      </c>
      <c r="C31" t="s">
        <v>37</v>
      </c>
      <c r="D31" s="2">
        <v>30</v>
      </c>
      <c r="E31" t="s">
        <v>38</v>
      </c>
      <c r="F31" t="s">
        <v>38</v>
      </c>
      <c r="G31" t="s">
        <v>38</v>
      </c>
      <c r="H31" t="s">
        <v>38</v>
      </c>
      <c r="I31" t="str">
        <f t="shared" si="0"/>
        <v>014830</v>
      </c>
      <c r="J31" t="s">
        <v>39</v>
      </c>
      <c r="K31" t="s">
        <v>40</v>
      </c>
      <c r="L31" t="s">
        <v>41</v>
      </c>
      <c r="M31" t="s">
        <v>42</v>
      </c>
      <c r="N31" t="str">
        <f t="shared" si="8"/>
        <v>07/01/2016</v>
      </c>
      <c r="O31" t="str">
        <f>"12/31/2500"</f>
        <v>12/31/2500</v>
      </c>
      <c r="P31">
        <v>1</v>
      </c>
      <c r="Q31">
        <v>1</v>
      </c>
      <c r="R31" t="str">
        <f t="shared" si="7"/>
        <v>046441</v>
      </c>
      <c r="S31">
        <v>100</v>
      </c>
      <c r="T31" t="s">
        <v>43</v>
      </c>
      <c r="V31" t="s">
        <v>43</v>
      </c>
      <c r="X31" t="str">
        <f>"12"</f>
        <v>12</v>
      </c>
      <c r="Y31" t="s">
        <v>44</v>
      </c>
      <c r="Z31" t="s">
        <v>45</v>
      </c>
      <c r="AA31" t="s">
        <v>46</v>
      </c>
      <c r="AB31" t="s">
        <v>47</v>
      </c>
      <c r="AC31" t="s">
        <v>48</v>
      </c>
      <c r="AD31" t="str">
        <f t="shared" si="6"/>
        <v>014830</v>
      </c>
      <c r="AE31" t="str">
        <f t="shared" si="6"/>
        <v>014830</v>
      </c>
      <c r="AF31" t="str">
        <f>"12"</f>
        <v>12</v>
      </c>
      <c r="AG31" t="s">
        <v>49</v>
      </c>
      <c r="AH31" t="s">
        <v>50</v>
      </c>
      <c r="AI31">
        <v>920.27</v>
      </c>
      <c r="AJ31">
        <v>920.27</v>
      </c>
      <c r="AK31">
        <v>15</v>
      </c>
    </row>
    <row r="32" spans="1:37" x14ac:dyDescent="0.3">
      <c r="A32">
        <v>888888</v>
      </c>
      <c r="B32">
        <v>888888</v>
      </c>
      <c r="C32" t="s">
        <v>37</v>
      </c>
      <c r="D32" s="2">
        <v>31</v>
      </c>
      <c r="E32" t="s">
        <v>38</v>
      </c>
      <c r="F32" t="s">
        <v>38</v>
      </c>
      <c r="G32" t="s">
        <v>38</v>
      </c>
      <c r="H32" t="s">
        <v>38</v>
      </c>
      <c r="I32" t="str">
        <f t="shared" si="0"/>
        <v>014830</v>
      </c>
      <c r="J32" t="s">
        <v>39</v>
      </c>
      <c r="K32" t="s">
        <v>40</v>
      </c>
      <c r="L32" t="s">
        <v>41</v>
      </c>
      <c r="M32" t="s">
        <v>42</v>
      </c>
      <c r="N32" t="str">
        <f t="shared" si="8"/>
        <v>07/01/2016</v>
      </c>
      <c r="O32" t="str">
        <f>"01/25/2017"</f>
        <v>01/25/2017</v>
      </c>
      <c r="P32">
        <v>0.52675300000000003</v>
      </c>
      <c r="Q32">
        <v>0.52675300000000003</v>
      </c>
      <c r="R32" t="str">
        <f t="shared" si="7"/>
        <v>046441</v>
      </c>
      <c r="S32">
        <v>100</v>
      </c>
      <c r="T32" t="s">
        <v>43</v>
      </c>
      <c r="V32" t="s">
        <v>43</v>
      </c>
      <c r="X32" t="str">
        <f>"11"</f>
        <v>11</v>
      </c>
      <c r="Y32" t="s">
        <v>44</v>
      </c>
      <c r="Z32" t="s">
        <v>45</v>
      </c>
      <c r="AA32" t="s">
        <v>46</v>
      </c>
      <c r="AB32" t="s">
        <v>47</v>
      </c>
      <c r="AC32" t="s">
        <v>48</v>
      </c>
      <c r="AD32" t="str">
        <f t="shared" si="6"/>
        <v>014830</v>
      </c>
      <c r="AE32" t="str">
        <f t="shared" si="6"/>
        <v>014830</v>
      </c>
      <c r="AF32" t="str">
        <f>"11"</f>
        <v>11</v>
      </c>
      <c r="AG32" t="s">
        <v>49</v>
      </c>
      <c r="AH32" t="s">
        <v>50</v>
      </c>
      <c r="AI32">
        <v>485.35</v>
      </c>
      <c r="AJ32">
        <v>921.4</v>
      </c>
      <c r="AK32">
        <v>15</v>
      </c>
    </row>
    <row r="33" spans="1:37" x14ac:dyDescent="0.3">
      <c r="A33">
        <v>888888</v>
      </c>
      <c r="B33">
        <v>888888</v>
      </c>
      <c r="C33" t="s">
        <v>37</v>
      </c>
      <c r="D33" s="2">
        <v>32</v>
      </c>
      <c r="E33" t="s">
        <v>38</v>
      </c>
      <c r="F33" t="s">
        <v>38</v>
      </c>
      <c r="G33" t="s">
        <v>38</v>
      </c>
      <c r="H33" t="s">
        <v>38</v>
      </c>
      <c r="I33" t="str">
        <f t="shared" si="0"/>
        <v>014830</v>
      </c>
      <c r="J33" t="s">
        <v>39</v>
      </c>
      <c r="K33" t="s">
        <v>40</v>
      </c>
      <c r="L33" t="s">
        <v>41</v>
      </c>
      <c r="M33" t="s">
        <v>42</v>
      </c>
      <c r="N33" t="str">
        <f t="shared" si="8"/>
        <v>07/01/2016</v>
      </c>
      <c r="O33" t="str">
        <f>"08/23/2016"</f>
        <v>08/23/2016</v>
      </c>
      <c r="P33">
        <v>5.574E-3</v>
      </c>
      <c r="Q33">
        <v>5.574E-3</v>
      </c>
      <c r="R33" t="str">
        <f t="shared" si="7"/>
        <v>046441</v>
      </c>
      <c r="S33">
        <v>100</v>
      </c>
      <c r="T33" t="s">
        <v>43</v>
      </c>
      <c r="V33" t="s">
        <v>43</v>
      </c>
      <c r="X33" t="str">
        <f>"12"</f>
        <v>12</v>
      </c>
      <c r="Y33" t="s">
        <v>44</v>
      </c>
      <c r="Z33" t="s">
        <v>45</v>
      </c>
      <c r="AA33" t="s">
        <v>46</v>
      </c>
      <c r="AB33" t="s">
        <v>47</v>
      </c>
      <c r="AC33" t="s">
        <v>48</v>
      </c>
      <c r="AD33" t="str">
        <f t="shared" si="6"/>
        <v>014830</v>
      </c>
      <c r="AE33" t="str">
        <f t="shared" si="6"/>
        <v>014830</v>
      </c>
      <c r="AF33" t="str">
        <f>"12"</f>
        <v>12</v>
      </c>
      <c r="AG33" t="s">
        <v>49</v>
      </c>
      <c r="AH33" t="s">
        <v>50</v>
      </c>
      <c r="AI33">
        <v>5.13</v>
      </c>
      <c r="AJ33">
        <v>920.27</v>
      </c>
      <c r="AK33">
        <v>15</v>
      </c>
    </row>
    <row r="34" spans="1:37" x14ac:dyDescent="0.3">
      <c r="A34">
        <v>888888</v>
      </c>
      <c r="B34">
        <v>888888</v>
      </c>
      <c r="C34" t="s">
        <v>37</v>
      </c>
      <c r="D34" s="2">
        <v>33</v>
      </c>
      <c r="E34" t="s">
        <v>38</v>
      </c>
      <c r="F34" t="s">
        <v>38</v>
      </c>
      <c r="G34" t="s">
        <v>38</v>
      </c>
      <c r="H34" t="s">
        <v>38</v>
      </c>
      <c r="I34" t="str">
        <f t="shared" ref="I34:I65" si="9">"014830"</f>
        <v>014830</v>
      </c>
      <c r="J34" t="s">
        <v>39</v>
      </c>
      <c r="K34" t="s">
        <v>40</v>
      </c>
      <c r="L34" t="s">
        <v>41</v>
      </c>
      <c r="M34" t="s">
        <v>42</v>
      </c>
      <c r="N34" t="str">
        <f t="shared" si="8"/>
        <v>07/01/2016</v>
      </c>
      <c r="O34" t="str">
        <f>"12/31/2500"</f>
        <v>12/31/2500</v>
      </c>
      <c r="P34">
        <v>1</v>
      </c>
      <c r="Q34">
        <v>1</v>
      </c>
      <c r="R34" t="str">
        <f>"045328"</f>
        <v>045328</v>
      </c>
      <c r="S34">
        <v>100</v>
      </c>
      <c r="T34" t="s">
        <v>43</v>
      </c>
      <c r="V34" t="s">
        <v>43</v>
      </c>
      <c r="X34" t="str">
        <f>"11"</f>
        <v>11</v>
      </c>
      <c r="Y34" t="s">
        <v>44</v>
      </c>
      <c r="Z34" t="s">
        <v>45</v>
      </c>
      <c r="AA34" t="s">
        <v>46</v>
      </c>
      <c r="AB34" t="s">
        <v>47</v>
      </c>
      <c r="AC34" t="s">
        <v>48</v>
      </c>
      <c r="AD34" t="str">
        <f t="shared" si="6"/>
        <v>014830</v>
      </c>
      <c r="AE34" t="str">
        <f t="shared" si="6"/>
        <v>014830</v>
      </c>
      <c r="AF34" t="str">
        <f>"11"</f>
        <v>11</v>
      </c>
      <c r="AG34" t="s">
        <v>49</v>
      </c>
      <c r="AH34" t="s">
        <v>50</v>
      </c>
      <c r="AI34">
        <v>921.4</v>
      </c>
      <c r="AJ34">
        <v>921.4</v>
      </c>
      <c r="AK34">
        <v>15</v>
      </c>
    </row>
    <row r="35" spans="1:37" x14ac:dyDescent="0.3">
      <c r="A35">
        <v>888888</v>
      </c>
      <c r="B35">
        <v>888888</v>
      </c>
      <c r="C35" t="s">
        <v>37</v>
      </c>
      <c r="D35" s="2">
        <v>34</v>
      </c>
      <c r="E35" t="s">
        <v>38</v>
      </c>
      <c r="F35" t="s">
        <v>38</v>
      </c>
      <c r="G35" t="s">
        <v>38</v>
      </c>
      <c r="H35" t="s">
        <v>38</v>
      </c>
      <c r="I35" t="str">
        <f t="shared" si="9"/>
        <v>014830</v>
      </c>
      <c r="J35" t="s">
        <v>39</v>
      </c>
      <c r="K35" t="s">
        <v>40</v>
      </c>
      <c r="L35" t="s">
        <v>41</v>
      </c>
      <c r="M35" t="s">
        <v>42</v>
      </c>
      <c r="N35" t="str">
        <f t="shared" si="8"/>
        <v>07/01/2016</v>
      </c>
      <c r="O35" t="str">
        <f>"12/31/2500"</f>
        <v>12/31/2500</v>
      </c>
      <c r="P35">
        <v>1</v>
      </c>
      <c r="Q35">
        <v>1</v>
      </c>
      <c r="R35" t="str">
        <f>"045328"</f>
        <v>045328</v>
      </c>
      <c r="S35">
        <v>100</v>
      </c>
      <c r="T35" t="s">
        <v>43</v>
      </c>
      <c r="V35" t="s">
        <v>43</v>
      </c>
      <c r="X35" t="str">
        <f>"12"</f>
        <v>12</v>
      </c>
      <c r="Y35" t="s">
        <v>44</v>
      </c>
      <c r="Z35" t="s">
        <v>45</v>
      </c>
      <c r="AA35" t="s">
        <v>46</v>
      </c>
      <c r="AB35" t="s">
        <v>47</v>
      </c>
      <c r="AC35" t="s">
        <v>48</v>
      </c>
      <c r="AD35" t="str">
        <f t="shared" si="6"/>
        <v>014830</v>
      </c>
      <c r="AE35" t="str">
        <f t="shared" si="6"/>
        <v>014830</v>
      </c>
      <c r="AF35" t="str">
        <f>"12"</f>
        <v>12</v>
      </c>
      <c r="AG35" t="s">
        <v>49</v>
      </c>
      <c r="AH35" t="s">
        <v>50</v>
      </c>
      <c r="AI35">
        <v>920.27</v>
      </c>
      <c r="AJ35">
        <v>920.27</v>
      </c>
      <c r="AK35">
        <v>15</v>
      </c>
    </row>
    <row r="36" spans="1:37" x14ac:dyDescent="0.3">
      <c r="A36">
        <v>888888</v>
      </c>
      <c r="B36">
        <v>888888</v>
      </c>
      <c r="C36" t="s">
        <v>37</v>
      </c>
      <c r="D36" s="2">
        <v>35</v>
      </c>
      <c r="E36" t="s">
        <v>38</v>
      </c>
      <c r="F36" t="s">
        <v>38</v>
      </c>
      <c r="G36" t="s">
        <v>38</v>
      </c>
      <c r="H36" t="s">
        <v>38</v>
      </c>
      <c r="I36" t="str">
        <f t="shared" si="9"/>
        <v>014830</v>
      </c>
      <c r="J36" t="s">
        <v>39</v>
      </c>
      <c r="K36" t="s">
        <v>40</v>
      </c>
      <c r="L36" t="s">
        <v>41</v>
      </c>
      <c r="M36" t="s">
        <v>42</v>
      </c>
      <c r="N36" t="str">
        <f>"09/02/2016"</f>
        <v>09/02/2016</v>
      </c>
      <c r="O36" t="str">
        <f>"10/11/2016"</f>
        <v>10/11/2016</v>
      </c>
      <c r="P36">
        <v>0.13919000000000001</v>
      </c>
      <c r="Q36">
        <v>0.13919000000000001</v>
      </c>
      <c r="R36" t="str">
        <f>"044735"</f>
        <v>044735</v>
      </c>
      <c r="S36">
        <v>100</v>
      </c>
      <c r="T36" t="s">
        <v>43</v>
      </c>
      <c r="V36" t="s">
        <v>43</v>
      </c>
      <c r="X36" t="str">
        <f>"11"</f>
        <v>11</v>
      </c>
      <c r="Y36" t="s">
        <v>44</v>
      </c>
      <c r="Z36" t="s">
        <v>45</v>
      </c>
      <c r="AA36" t="s">
        <v>47</v>
      </c>
      <c r="AB36" t="s">
        <v>47</v>
      </c>
      <c r="AC36" t="s">
        <v>48</v>
      </c>
      <c r="AD36" t="str">
        <f t="shared" si="6"/>
        <v>014830</v>
      </c>
      <c r="AE36" t="str">
        <f t="shared" si="6"/>
        <v>014830</v>
      </c>
      <c r="AF36" t="str">
        <f>"11"</f>
        <v>11</v>
      </c>
      <c r="AG36" t="s">
        <v>49</v>
      </c>
      <c r="AH36" t="s">
        <v>50</v>
      </c>
      <c r="AI36">
        <v>128.25</v>
      </c>
      <c r="AJ36">
        <v>921.4</v>
      </c>
      <c r="AK36">
        <v>15</v>
      </c>
    </row>
    <row r="37" spans="1:37" x14ac:dyDescent="0.3">
      <c r="A37">
        <v>888888</v>
      </c>
      <c r="B37">
        <v>888888</v>
      </c>
      <c r="C37" t="s">
        <v>37</v>
      </c>
      <c r="D37" s="2">
        <v>36</v>
      </c>
      <c r="E37" t="s">
        <v>38</v>
      </c>
      <c r="F37" t="s">
        <v>38</v>
      </c>
      <c r="G37" t="s">
        <v>38</v>
      </c>
      <c r="H37" t="s">
        <v>38</v>
      </c>
      <c r="I37" t="str">
        <f t="shared" si="9"/>
        <v>014830</v>
      </c>
      <c r="J37" t="s">
        <v>39</v>
      </c>
      <c r="K37" t="s">
        <v>40</v>
      </c>
      <c r="L37" t="s">
        <v>41</v>
      </c>
      <c r="M37" t="s">
        <v>42</v>
      </c>
      <c r="N37" t="str">
        <f>"07/01/2016"</f>
        <v>07/01/2016</v>
      </c>
      <c r="O37" t="str">
        <f>"12/31/2500"</f>
        <v>12/31/2500</v>
      </c>
      <c r="P37">
        <v>1</v>
      </c>
      <c r="Q37">
        <v>1</v>
      </c>
      <c r="R37" t="str">
        <f>"046441"</f>
        <v>046441</v>
      </c>
      <c r="S37">
        <v>100</v>
      </c>
      <c r="T37" t="s">
        <v>43</v>
      </c>
      <c r="V37" t="s">
        <v>43</v>
      </c>
      <c r="X37" t="str">
        <f>"12"</f>
        <v>12</v>
      </c>
      <c r="Y37" t="str">
        <f>"10"</f>
        <v>10</v>
      </c>
      <c r="Z37" t="str">
        <f>"2"</f>
        <v>2</v>
      </c>
      <c r="AA37" t="s">
        <v>46</v>
      </c>
      <c r="AB37" t="s">
        <v>47</v>
      </c>
      <c r="AC37" t="s">
        <v>48</v>
      </c>
      <c r="AD37" t="str">
        <f t="shared" si="6"/>
        <v>014830</v>
      </c>
      <c r="AE37" t="str">
        <f t="shared" si="6"/>
        <v>014830</v>
      </c>
      <c r="AF37" t="str">
        <f>"12"</f>
        <v>12</v>
      </c>
      <c r="AG37" t="s">
        <v>49</v>
      </c>
      <c r="AH37" t="s">
        <v>50</v>
      </c>
      <c r="AI37">
        <v>920.27</v>
      </c>
      <c r="AJ37">
        <v>920.27</v>
      </c>
      <c r="AK37">
        <v>15</v>
      </c>
    </row>
    <row r="38" spans="1:37" x14ac:dyDescent="0.3">
      <c r="A38">
        <v>888888</v>
      </c>
      <c r="B38">
        <v>888888</v>
      </c>
      <c r="C38" t="s">
        <v>37</v>
      </c>
      <c r="D38" s="2">
        <v>37</v>
      </c>
      <c r="E38" t="s">
        <v>38</v>
      </c>
      <c r="F38" t="s">
        <v>38</v>
      </c>
      <c r="G38" t="s">
        <v>38</v>
      </c>
      <c r="H38" t="s">
        <v>38</v>
      </c>
      <c r="I38" t="str">
        <f t="shared" si="9"/>
        <v>014830</v>
      </c>
      <c r="J38" t="s">
        <v>39</v>
      </c>
      <c r="K38" t="s">
        <v>40</v>
      </c>
      <c r="L38" t="s">
        <v>41</v>
      </c>
      <c r="M38" t="s">
        <v>42</v>
      </c>
      <c r="N38" t="str">
        <f>"07/01/2016"</f>
        <v>07/01/2016</v>
      </c>
      <c r="O38" t="str">
        <f>"12/31/2500"</f>
        <v>12/31/2500</v>
      </c>
      <c r="P38">
        <v>1</v>
      </c>
      <c r="Q38">
        <v>1</v>
      </c>
      <c r="R38" t="str">
        <f>"045328"</f>
        <v>045328</v>
      </c>
      <c r="S38">
        <v>100</v>
      </c>
      <c r="T38" t="s">
        <v>43</v>
      </c>
      <c r="V38" t="s">
        <v>43</v>
      </c>
      <c r="X38" t="str">
        <f>"10"</f>
        <v>10</v>
      </c>
      <c r="Y38" t="str">
        <f>"10"</f>
        <v>10</v>
      </c>
      <c r="Z38" t="str">
        <f>"2"</f>
        <v>2</v>
      </c>
      <c r="AA38" t="s">
        <v>46</v>
      </c>
      <c r="AB38" t="s">
        <v>47</v>
      </c>
      <c r="AC38" t="s">
        <v>48</v>
      </c>
      <c r="AD38" t="str">
        <f t="shared" si="6"/>
        <v>014830</v>
      </c>
      <c r="AE38" t="str">
        <f t="shared" si="6"/>
        <v>014830</v>
      </c>
      <c r="AF38" t="str">
        <f>"10"</f>
        <v>10</v>
      </c>
      <c r="AG38" t="s">
        <v>49</v>
      </c>
      <c r="AH38" t="s">
        <v>50</v>
      </c>
      <c r="AI38">
        <v>921.4</v>
      </c>
      <c r="AJ38">
        <v>921.4</v>
      </c>
      <c r="AK38">
        <v>15</v>
      </c>
    </row>
    <row r="39" spans="1:37" x14ac:dyDescent="0.3">
      <c r="A39">
        <v>888888</v>
      </c>
      <c r="B39">
        <v>888888</v>
      </c>
      <c r="C39" t="s">
        <v>37</v>
      </c>
      <c r="D39" s="2">
        <v>38</v>
      </c>
      <c r="E39" t="s">
        <v>38</v>
      </c>
      <c r="F39" t="s">
        <v>38</v>
      </c>
      <c r="G39" t="s">
        <v>38</v>
      </c>
      <c r="H39" t="s">
        <v>38</v>
      </c>
      <c r="I39" t="str">
        <f t="shared" si="9"/>
        <v>014830</v>
      </c>
      <c r="J39" t="s">
        <v>39</v>
      </c>
      <c r="K39" t="s">
        <v>40</v>
      </c>
      <c r="L39" t="s">
        <v>41</v>
      </c>
      <c r="M39" t="s">
        <v>42</v>
      </c>
      <c r="N39" t="str">
        <f>"07/01/2016"</f>
        <v>07/01/2016</v>
      </c>
      <c r="O39" t="str">
        <f>"12/31/2500"</f>
        <v>12/31/2500</v>
      </c>
      <c r="P39">
        <v>1</v>
      </c>
      <c r="Q39">
        <v>1</v>
      </c>
      <c r="R39" t="str">
        <f>"045328"</f>
        <v>045328</v>
      </c>
      <c r="S39">
        <v>100</v>
      </c>
      <c r="T39" t="s">
        <v>43</v>
      </c>
      <c r="V39" t="s">
        <v>43</v>
      </c>
      <c r="X39" t="str">
        <f>"12"</f>
        <v>12</v>
      </c>
      <c r="Y39" t="s">
        <v>44</v>
      </c>
      <c r="Z39" t="s">
        <v>45</v>
      </c>
      <c r="AA39" t="s">
        <v>47</v>
      </c>
      <c r="AB39" t="s">
        <v>47</v>
      </c>
      <c r="AC39" t="s">
        <v>48</v>
      </c>
      <c r="AD39" t="str">
        <f t="shared" si="6"/>
        <v>014830</v>
      </c>
      <c r="AE39" t="str">
        <f t="shared" si="6"/>
        <v>014830</v>
      </c>
      <c r="AF39" t="str">
        <f>"12"</f>
        <v>12</v>
      </c>
      <c r="AG39" t="s">
        <v>49</v>
      </c>
      <c r="AH39" t="s">
        <v>50</v>
      </c>
      <c r="AI39">
        <v>920.27</v>
      </c>
      <c r="AJ39">
        <v>920.27</v>
      </c>
      <c r="AK39">
        <v>15</v>
      </c>
    </row>
    <row r="40" spans="1:37" x14ac:dyDescent="0.3">
      <c r="A40">
        <v>888888</v>
      </c>
      <c r="B40">
        <v>888888</v>
      </c>
      <c r="C40" t="s">
        <v>37</v>
      </c>
      <c r="D40" s="2">
        <v>39</v>
      </c>
      <c r="E40" t="s">
        <v>38</v>
      </c>
      <c r="F40" t="s">
        <v>38</v>
      </c>
      <c r="G40" t="s">
        <v>38</v>
      </c>
      <c r="H40" t="s">
        <v>38</v>
      </c>
      <c r="I40" t="str">
        <f t="shared" si="9"/>
        <v>014830</v>
      </c>
      <c r="J40" t="s">
        <v>39</v>
      </c>
      <c r="K40" t="s">
        <v>40</v>
      </c>
      <c r="L40" t="s">
        <v>41</v>
      </c>
      <c r="M40" t="s">
        <v>42</v>
      </c>
      <c r="N40" t="str">
        <f>"05/03/2017"</f>
        <v>05/03/2017</v>
      </c>
      <c r="O40" t="str">
        <f>"12/31/2500"</f>
        <v>12/31/2500</v>
      </c>
      <c r="P40">
        <v>0.100217</v>
      </c>
      <c r="Q40">
        <v>0.100217</v>
      </c>
      <c r="R40" t="str">
        <f>"045443"</f>
        <v>045443</v>
      </c>
      <c r="S40">
        <v>100</v>
      </c>
      <c r="T40" t="s">
        <v>43</v>
      </c>
      <c r="V40" t="s">
        <v>43</v>
      </c>
      <c r="X40" t="str">
        <f>"11"</f>
        <v>11</v>
      </c>
      <c r="Y40" t="s">
        <v>44</v>
      </c>
      <c r="Z40" t="s">
        <v>45</v>
      </c>
      <c r="AA40" t="s">
        <v>47</v>
      </c>
      <c r="AB40" t="s">
        <v>47</v>
      </c>
      <c r="AC40" t="s">
        <v>48</v>
      </c>
      <c r="AD40" t="str">
        <f t="shared" si="6"/>
        <v>014830</v>
      </c>
      <c r="AE40" t="str">
        <f t="shared" si="6"/>
        <v>014830</v>
      </c>
      <c r="AF40" t="str">
        <f>"11"</f>
        <v>11</v>
      </c>
      <c r="AG40" t="s">
        <v>49</v>
      </c>
      <c r="AH40" t="s">
        <v>50</v>
      </c>
      <c r="AI40">
        <v>92.34</v>
      </c>
      <c r="AJ40">
        <v>921.4</v>
      </c>
      <c r="AK40">
        <v>15</v>
      </c>
    </row>
    <row r="41" spans="1:37" x14ac:dyDescent="0.3">
      <c r="A41">
        <v>888888</v>
      </c>
      <c r="B41">
        <v>888888</v>
      </c>
      <c r="C41" t="s">
        <v>37</v>
      </c>
      <c r="D41" s="2">
        <v>40</v>
      </c>
      <c r="E41" t="s">
        <v>38</v>
      </c>
      <c r="F41" t="s">
        <v>38</v>
      </c>
      <c r="G41" t="s">
        <v>38</v>
      </c>
      <c r="H41" t="s">
        <v>38</v>
      </c>
      <c r="I41" t="str">
        <f t="shared" si="9"/>
        <v>014830</v>
      </c>
      <c r="J41" t="s">
        <v>39</v>
      </c>
      <c r="K41" t="s">
        <v>40</v>
      </c>
      <c r="L41" t="s">
        <v>41</v>
      </c>
      <c r="M41" t="s">
        <v>42</v>
      </c>
      <c r="N41" t="str">
        <f>"07/01/2016"</f>
        <v>07/01/2016</v>
      </c>
      <c r="O41" t="str">
        <f>"10/28/2016"</f>
        <v>10/28/2016</v>
      </c>
      <c r="P41">
        <v>0.25611</v>
      </c>
      <c r="Q41">
        <v>0.25611</v>
      </c>
      <c r="R41" t="str">
        <f>"043927"</f>
        <v>043927</v>
      </c>
      <c r="S41">
        <v>100</v>
      </c>
      <c r="T41" t="s">
        <v>43</v>
      </c>
      <c r="V41" t="s">
        <v>43</v>
      </c>
      <c r="X41" t="str">
        <f>"11"</f>
        <v>11</v>
      </c>
      <c r="Y41" t="str">
        <f>"09"</f>
        <v>09</v>
      </c>
      <c r="Z41" t="str">
        <f>"2"</f>
        <v>2</v>
      </c>
      <c r="AA41" t="s">
        <v>46</v>
      </c>
      <c r="AB41" t="s">
        <v>47</v>
      </c>
      <c r="AC41" t="s">
        <v>48</v>
      </c>
      <c r="AD41" t="str">
        <f t="shared" si="6"/>
        <v>014830</v>
      </c>
      <c r="AE41" t="str">
        <f t="shared" si="6"/>
        <v>014830</v>
      </c>
      <c r="AF41" t="str">
        <f>"11"</f>
        <v>11</v>
      </c>
      <c r="AG41" t="s">
        <v>49</v>
      </c>
      <c r="AH41" t="s">
        <v>50</v>
      </c>
      <c r="AI41">
        <v>235.98</v>
      </c>
      <c r="AJ41">
        <v>921.4</v>
      </c>
      <c r="AK41">
        <v>15</v>
      </c>
    </row>
    <row r="42" spans="1:37" x14ac:dyDescent="0.3">
      <c r="A42">
        <v>888888</v>
      </c>
      <c r="B42">
        <v>888888</v>
      </c>
      <c r="C42" t="s">
        <v>37</v>
      </c>
      <c r="D42" s="2">
        <v>41</v>
      </c>
      <c r="E42" t="s">
        <v>38</v>
      </c>
      <c r="F42" t="s">
        <v>38</v>
      </c>
      <c r="G42" t="s">
        <v>38</v>
      </c>
      <c r="H42" t="s">
        <v>38</v>
      </c>
      <c r="I42" t="str">
        <f t="shared" si="9"/>
        <v>014830</v>
      </c>
      <c r="J42" t="s">
        <v>39</v>
      </c>
      <c r="K42" t="s">
        <v>40</v>
      </c>
      <c r="L42" t="s">
        <v>41</v>
      </c>
      <c r="M42" t="s">
        <v>42</v>
      </c>
      <c r="N42" t="str">
        <f>"07/01/2016"</f>
        <v>07/01/2016</v>
      </c>
      <c r="O42" t="str">
        <f>"12/31/2500"</f>
        <v>12/31/2500</v>
      </c>
      <c r="P42">
        <v>1</v>
      </c>
      <c r="Q42">
        <v>1</v>
      </c>
      <c r="R42" t="str">
        <f>"046441"</f>
        <v>046441</v>
      </c>
      <c r="S42">
        <v>100</v>
      </c>
      <c r="T42" t="s">
        <v>43</v>
      </c>
      <c r="V42" t="s">
        <v>43</v>
      </c>
      <c r="X42" t="str">
        <f>"12"</f>
        <v>12</v>
      </c>
      <c r="Y42" t="str">
        <f>"10"</f>
        <v>10</v>
      </c>
      <c r="Z42" t="str">
        <f>"2"</f>
        <v>2</v>
      </c>
      <c r="AA42" t="s">
        <v>46</v>
      </c>
      <c r="AB42" t="s">
        <v>47</v>
      </c>
      <c r="AC42" t="s">
        <v>48</v>
      </c>
      <c r="AD42" t="str">
        <f t="shared" ref="AD42:AE61" si="10">"014830"</f>
        <v>014830</v>
      </c>
      <c r="AE42" t="str">
        <f t="shared" si="10"/>
        <v>014830</v>
      </c>
      <c r="AF42" t="str">
        <f>"12"</f>
        <v>12</v>
      </c>
      <c r="AG42" t="s">
        <v>49</v>
      </c>
      <c r="AH42" t="s">
        <v>50</v>
      </c>
      <c r="AI42">
        <v>920.27</v>
      </c>
      <c r="AJ42">
        <v>920.27</v>
      </c>
      <c r="AK42">
        <v>15</v>
      </c>
    </row>
    <row r="43" spans="1:37" x14ac:dyDescent="0.3">
      <c r="A43">
        <v>888888</v>
      </c>
      <c r="B43">
        <v>888888</v>
      </c>
      <c r="C43" t="s">
        <v>37</v>
      </c>
      <c r="D43" s="2">
        <v>42</v>
      </c>
      <c r="E43" t="s">
        <v>38</v>
      </c>
      <c r="F43" t="s">
        <v>38</v>
      </c>
      <c r="G43" t="s">
        <v>38</v>
      </c>
      <c r="H43" t="s">
        <v>38</v>
      </c>
      <c r="I43" t="str">
        <f t="shared" si="9"/>
        <v>014830</v>
      </c>
      <c r="J43" t="s">
        <v>39</v>
      </c>
      <c r="K43" t="s">
        <v>40</v>
      </c>
      <c r="L43" t="s">
        <v>41</v>
      </c>
      <c r="M43" t="s">
        <v>42</v>
      </c>
      <c r="N43" t="str">
        <f>"07/01/2016"</f>
        <v>07/01/2016</v>
      </c>
      <c r="O43" t="str">
        <f>"03/19/2017"</f>
        <v>03/19/2017</v>
      </c>
      <c r="P43">
        <v>0.72718700000000003</v>
      </c>
      <c r="Q43">
        <v>0.72718700000000003</v>
      </c>
      <c r="R43" t="str">
        <f>"043919"</f>
        <v>043919</v>
      </c>
      <c r="S43">
        <v>100</v>
      </c>
      <c r="T43" t="s">
        <v>43</v>
      </c>
      <c r="V43" t="s">
        <v>43</v>
      </c>
      <c r="X43" t="str">
        <f>"10"</f>
        <v>10</v>
      </c>
      <c r="Y43" t="s">
        <v>44</v>
      </c>
      <c r="Z43" t="s">
        <v>45</v>
      </c>
      <c r="AA43" t="s">
        <v>46</v>
      </c>
      <c r="AB43" t="s">
        <v>47</v>
      </c>
      <c r="AC43" t="s">
        <v>48</v>
      </c>
      <c r="AD43" t="str">
        <f t="shared" si="10"/>
        <v>014830</v>
      </c>
      <c r="AE43" t="str">
        <f t="shared" si="10"/>
        <v>014830</v>
      </c>
      <c r="AF43" t="str">
        <f>"10"</f>
        <v>10</v>
      </c>
      <c r="AG43" t="s">
        <v>49</v>
      </c>
      <c r="AH43" t="s">
        <v>50</v>
      </c>
      <c r="AI43">
        <v>670.03</v>
      </c>
      <c r="AJ43">
        <v>921.4</v>
      </c>
      <c r="AK43">
        <v>15</v>
      </c>
    </row>
    <row r="44" spans="1:37" x14ac:dyDescent="0.3">
      <c r="A44">
        <v>888888</v>
      </c>
      <c r="B44">
        <v>888888</v>
      </c>
      <c r="C44" t="s">
        <v>37</v>
      </c>
      <c r="D44" s="2">
        <v>43</v>
      </c>
      <c r="E44" t="s">
        <v>38</v>
      </c>
      <c r="F44" t="s">
        <v>38</v>
      </c>
      <c r="G44" t="s">
        <v>38</v>
      </c>
      <c r="H44" t="s">
        <v>38</v>
      </c>
      <c r="I44" t="str">
        <f t="shared" si="9"/>
        <v>014830</v>
      </c>
      <c r="J44" t="s">
        <v>39</v>
      </c>
      <c r="K44" t="s">
        <v>40</v>
      </c>
      <c r="L44" t="s">
        <v>41</v>
      </c>
      <c r="M44" t="s">
        <v>42</v>
      </c>
      <c r="N44" t="str">
        <f>"03/20/2017"</f>
        <v>03/20/2017</v>
      </c>
      <c r="O44" t="str">
        <f t="shared" ref="O44:O50" si="11">"12/31/2500"</f>
        <v>12/31/2500</v>
      </c>
      <c r="P44">
        <v>0.27281300000000003</v>
      </c>
      <c r="Q44">
        <v>0.27281300000000003</v>
      </c>
      <c r="R44" t="str">
        <f>"043919"</f>
        <v>043919</v>
      </c>
      <c r="S44">
        <v>100</v>
      </c>
      <c r="T44" t="s">
        <v>43</v>
      </c>
      <c r="V44" t="s">
        <v>43</v>
      </c>
      <c r="X44" t="str">
        <f>"11"</f>
        <v>11</v>
      </c>
      <c r="Y44" t="s">
        <v>44</v>
      </c>
      <c r="Z44" t="s">
        <v>45</v>
      </c>
      <c r="AA44" t="s">
        <v>46</v>
      </c>
      <c r="AB44" t="s">
        <v>47</v>
      </c>
      <c r="AC44" t="s">
        <v>48</v>
      </c>
      <c r="AD44" t="str">
        <f t="shared" si="10"/>
        <v>014830</v>
      </c>
      <c r="AE44" t="str">
        <f t="shared" si="10"/>
        <v>014830</v>
      </c>
      <c r="AF44" t="str">
        <f>"11"</f>
        <v>11</v>
      </c>
      <c r="AG44" t="s">
        <v>49</v>
      </c>
      <c r="AH44" t="s">
        <v>50</v>
      </c>
      <c r="AI44">
        <v>251.37</v>
      </c>
      <c r="AJ44">
        <v>921.4</v>
      </c>
      <c r="AK44">
        <v>15</v>
      </c>
    </row>
    <row r="45" spans="1:37" x14ac:dyDescent="0.3">
      <c r="A45">
        <v>888888</v>
      </c>
      <c r="B45">
        <v>888888</v>
      </c>
      <c r="C45" t="s">
        <v>37</v>
      </c>
      <c r="D45" s="2">
        <v>44</v>
      </c>
      <c r="E45" t="s">
        <v>38</v>
      </c>
      <c r="F45" t="s">
        <v>38</v>
      </c>
      <c r="G45" t="s">
        <v>38</v>
      </c>
      <c r="H45" t="s">
        <v>38</v>
      </c>
      <c r="I45" t="str">
        <f t="shared" si="9"/>
        <v>014830</v>
      </c>
      <c r="J45" t="s">
        <v>39</v>
      </c>
      <c r="K45" t="s">
        <v>40</v>
      </c>
      <c r="L45" t="s">
        <v>41</v>
      </c>
      <c r="M45" t="s">
        <v>42</v>
      </c>
      <c r="N45" t="str">
        <f>"07/01/2016"</f>
        <v>07/01/2016</v>
      </c>
      <c r="O45" t="str">
        <f t="shared" si="11"/>
        <v>12/31/2500</v>
      </c>
      <c r="P45">
        <v>1</v>
      </c>
      <c r="Q45">
        <v>1</v>
      </c>
      <c r="R45" t="str">
        <f>"045328"</f>
        <v>045328</v>
      </c>
      <c r="S45">
        <v>100</v>
      </c>
      <c r="T45" t="s">
        <v>43</v>
      </c>
      <c r="V45" t="s">
        <v>43</v>
      </c>
      <c r="X45" t="str">
        <f>"12"</f>
        <v>12</v>
      </c>
      <c r="Y45" t="s">
        <v>44</v>
      </c>
      <c r="Z45" t="s">
        <v>45</v>
      </c>
      <c r="AA45" t="s">
        <v>46</v>
      </c>
      <c r="AB45" t="s">
        <v>47</v>
      </c>
      <c r="AC45" t="s">
        <v>48</v>
      </c>
      <c r="AD45" t="str">
        <f t="shared" si="10"/>
        <v>014830</v>
      </c>
      <c r="AE45" t="str">
        <f t="shared" si="10"/>
        <v>014830</v>
      </c>
      <c r="AF45" t="str">
        <f>"12"</f>
        <v>12</v>
      </c>
      <c r="AG45" t="s">
        <v>49</v>
      </c>
      <c r="AH45" t="s">
        <v>50</v>
      </c>
      <c r="AI45">
        <v>920.27</v>
      </c>
      <c r="AJ45">
        <v>920.27</v>
      </c>
      <c r="AK45">
        <v>15</v>
      </c>
    </row>
    <row r="46" spans="1:37" x14ac:dyDescent="0.3">
      <c r="A46">
        <v>888888</v>
      </c>
      <c r="B46">
        <v>888888</v>
      </c>
      <c r="C46" t="s">
        <v>37</v>
      </c>
      <c r="D46" s="2">
        <v>45</v>
      </c>
      <c r="E46" t="s">
        <v>38</v>
      </c>
      <c r="F46" t="s">
        <v>38</v>
      </c>
      <c r="G46" t="s">
        <v>38</v>
      </c>
      <c r="H46" t="s">
        <v>38</v>
      </c>
      <c r="I46" t="str">
        <f t="shared" si="9"/>
        <v>014830</v>
      </c>
      <c r="J46" t="s">
        <v>39</v>
      </c>
      <c r="K46" t="s">
        <v>40</v>
      </c>
      <c r="L46" t="s">
        <v>41</v>
      </c>
      <c r="M46" t="s">
        <v>42</v>
      </c>
      <c r="N46" t="str">
        <f>"07/01/2016"</f>
        <v>07/01/2016</v>
      </c>
      <c r="O46" t="str">
        <f t="shared" si="11"/>
        <v>12/31/2500</v>
      </c>
      <c r="P46">
        <v>1</v>
      </c>
      <c r="Q46">
        <v>1</v>
      </c>
      <c r="R46" t="str">
        <f>"043919"</f>
        <v>043919</v>
      </c>
      <c r="S46">
        <v>100</v>
      </c>
      <c r="T46" t="s">
        <v>43</v>
      </c>
      <c r="V46" t="s">
        <v>43</v>
      </c>
      <c r="X46" t="str">
        <f>"10"</f>
        <v>10</v>
      </c>
      <c r="Y46" t="s">
        <v>44</v>
      </c>
      <c r="Z46" t="s">
        <v>45</v>
      </c>
      <c r="AA46" t="s">
        <v>46</v>
      </c>
      <c r="AB46" t="s">
        <v>47</v>
      </c>
      <c r="AC46" t="s">
        <v>48</v>
      </c>
      <c r="AD46" t="str">
        <f t="shared" si="10"/>
        <v>014830</v>
      </c>
      <c r="AE46" t="str">
        <f t="shared" si="10"/>
        <v>014830</v>
      </c>
      <c r="AF46" t="str">
        <f>"10"</f>
        <v>10</v>
      </c>
      <c r="AG46" t="s">
        <v>49</v>
      </c>
      <c r="AH46" t="s">
        <v>50</v>
      </c>
      <c r="AI46">
        <v>921.4</v>
      </c>
      <c r="AJ46">
        <v>921.4</v>
      </c>
      <c r="AK46">
        <v>15</v>
      </c>
    </row>
    <row r="47" spans="1:37" x14ac:dyDescent="0.3">
      <c r="A47">
        <v>888888</v>
      </c>
      <c r="B47">
        <v>888888</v>
      </c>
      <c r="C47" t="s">
        <v>37</v>
      </c>
      <c r="D47" s="2">
        <v>46</v>
      </c>
      <c r="E47" t="s">
        <v>38</v>
      </c>
      <c r="F47" t="s">
        <v>38</v>
      </c>
      <c r="G47" t="s">
        <v>38</v>
      </c>
      <c r="H47" t="s">
        <v>38</v>
      </c>
      <c r="I47" t="str">
        <f t="shared" si="9"/>
        <v>014830</v>
      </c>
      <c r="J47" t="s">
        <v>39</v>
      </c>
      <c r="K47" t="s">
        <v>40</v>
      </c>
      <c r="L47" t="s">
        <v>41</v>
      </c>
      <c r="M47" t="s">
        <v>42</v>
      </c>
      <c r="N47" t="str">
        <f>"07/01/2016"</f>
        <v>07/01/2016</v>
      </c>
      <c r="O47" t="str">
        <f t="shared" si="11"/>
        <v>12/31/2500</v>
      </c>
      <c r="P47">
        <v>1</v>
      </c>
      <c r="Q47">
        <v>1</v>
      </c>
      <c r="R47" t="str">
        <f>"043919"</f>
        <v>043919</v>
      </c>
      <c r="S47">
        <v>100</v>
      </c>
      <c r="T47" t="s">
        <v>43</v>
      </c>
      <c r="V47" t="s">
        <v>43</v>
      </c>
      <c r="X47" t="str">
        <f>"10"</f>
        <v>10</v>
      </c>
      <c r="Y47" t="s">
        <v>44</v>
      </c>
      <c r="Z47" t="s">
        <v>45</v>
      </c>
      <c r="AA47" t="s">
        <v>46</v>
      </c>
      <c r="AB47" t="s">
        <v>47</v>
      </c>
      <c r="AC47" t="s">
        <v>48</v>
      </c>
      <c r="AD47" t="str">
        <f t="shared" si="10"/>
        <v>014830</v>
      </c>
      <c r="AE47" t="str">
        <f t="shared" si="10"/>
        <v>014830</v>
      </c>
      <c r="AF47" t="str">
        <f>"10"</f>
        <v>10</v>
      </c>
      <c r="AG47" t="s">
        <v>49</v>
      </c>
      <c r="AH47" t="s">
        <v>50</v>
      </c>
      <c r="AI47">
        <v>921.4</v>
      </c>
      <c r="AJ47">
        <v>921.4</v>
      </c>
      <c r="AK47">
        <v>15</v>
      </c>
    </row>
    <row r="48" spans="1:37" x14ac:dyDescent="0.3">
      <c r="A48">
        <v>888888</v>
      </c>
      <c r="B48">
        <v>888888</v>
      </c>
      <c r="C48" t="s">
        <v>37</v>
      </c>
      <c r="D48" s="2">
        <v>47</v>
      </c>
      <c r="E48" t="s">
        <v>38</v>
      </c>
      <c r="F48" t="s">
        <v>38</v>
      </c>
      <c r="G48" t="s">
        <v>38</v>
      </c>
      <c r="H48" t="s">
        <v>38</v>
      </c>
      <c r="I48" t="str">
        <f t="shared" si="9"/>
        <v>014830</v>
      </c>
      <c r="J48" t="s">
        <v>39</v>
      </c>
      <c r="K48" t="s">
        <v>40</v>
      </c>
      <c r="L48" t="s">
        <v>41</v>
      </c>
      <c r="M48" t="s">
        <v>42</v>
      </c>
      <c r="N48" t="str">
        <f>"04/03/2017"</f>
        <v>04/03/2017</v>
      </c>
      <c r="O48" t="str">
        <f t="shared" si="11"/>
        <v>12/31/2500</v>
      </c>
      <c r="P48">
        <v>0.21617600000000001</v>
      </c>
      <c r="Q48">
        <v>0.21617600000000001</v>
      </c>
      <c r="R48" t="str">
        <f>"046441"</f>
        <v>046441</v>
      </c>
      <c r="S48">
        <v>100</v>
      </c>
      <c r="T48" t="s">
        <v>43</v>
      </c>
      <c r="V48" t="s">
        <v>43</v>
      </c>
      <c r="X48" t="str">
        <f>"12"</f>
        <v>12</v>
      </c>
      <c r="Y48" t="s">
        <v>44</v>
      </c>
      <c r="Z48" t="s">
        <v>45</v>
      </c>
      <c r="AA48" t="s">
        <v>47</v>
      </c>
      <c r="AB48" t="s">
        <v>47</v>
      </c>
      <c r="AC48" t="s">
        <v>48</v>
      </c>
      <c r="AD48" t="str">
        <f t="shared" si="10"/>
        <v>014830</v>
      </c>
      <c r="AE48" t="str">
        <f t="shared" si="10"/>
        <v>014830</v>
      </c>
      <c r="AF48" t="str">
        <f>"12"</f>
        <v>12</v>
      </c>
      <c r="AG48" t="s">
        <v>49</v>
      </c>
      <c r="AH48" t="s">
        <v>50</v>
      </c>
      <c r="AI48">
        <v>198.94</v>
      </c>
      <c r="AJ48">
        <v>920.27</v>
      </c>
      <c r="AK48">
        <v>15</v>
      </c>
    </row>
    <row r="49" spans="1:37" x14ac:dyDescent="0.3">
      <c r="A49">
        <v>888888</v>
      </c>
      <c r="B49">
        <v>888888</v>
      </c>
      <c r="C49" t="s">
        <v>51</v>
      </c>
      <c r="D49" s="2">
        <v>48</v>
      </c>
      <c r="E49" t="s">
        <v>38</v>
      </c>
      <c r="F49" t="s">
        <v>38</v>
      </c>
      <c r="G49" t="s">
        <v>38</v>
      </c>
      <c r="H49" t="s">
        <v>38</v>
      </c>
      <c r="I49" t="str">
        <f t="shared" si="9"/>
        <v>014830</v>
      </c>
      <c r="J49" t="s">
        <v>39</v>
      </c>
      <c r="K49" t="s">
        <v>40</v>
      </c>
      <c r="L49" t="s">
        <v>41</v>
      </c>
      <c r="M49" t="s">
        <v>42</v>
      </c>
      <c r="N49" t="str">
        <f>"11/21/2016"</f>
        <v>11/21/2016</v>
      </c>
      <c r="O49" t="str">
        <f t="shared" si="11"/>
        <v>12/31/2500</v>
      </c>
      <c r="P49">
        <v>0.66037599999999996</v>
      </c>
      <c r="Q49">
        <v>0.64187899999999998</v>
      </c>
      <c r="R49" t="str">
        <f>"046441"</f>
        <v>046441</v>
      </c>
      <c r="S49">
        <v>100</v>
      </c>
      <c r="T49" t="s">
        <v>43</v>
      </c>
      <c r="V49" t="s">
        <v>43</v>
      </c>
      <c r="X49" t="str">
        <f>"09"</f>
        <v>09</v>
      </c>
      <c r="Y49" t="s">
        <v>44</v>
      </c>
      <c r="Z49" t="s">
        <v>45</v>
      </c>
      <c r="AA49" t="s">
        <v>47</v>
      </c>
      <c r="AB49" t="s">
        <v>47</v>
      </c>
      <c r="AC49" t="s">
        <v>48</v>
      </c>
      <c r="AD49" t="str">
        <f t="shared" si="10"/>
        <v>014830</v>
      </c>
      <c r="AE49" t="str">
        <f t="shared" si="10"/>
        <v>014830</v>
      </c>
      <c r="AF49" t="str">
        <f>"09"</f>
        <v>09</v>
      </c>
      <c r="AG49" t="s">
        <v>49</v>
      </c>
      <c r="AH49" t="s">
        <v>50</v>
      </c>
      <c r="AI49">
        <v>608.47</v>
      </c>
      <c r="AJ49">
        <v>921.4</v>
      </c>
      <c r="AK49">
        <v>63</v>
      </c>
    </row>
    <row r="50" spans="1:37" x14ac:dyDescent="0.3">
      <c r="A50">
        <v>888888</v>
      </c>
      <c r="B50">
        <v>888888</v>
      </c>
      <c r="C50" t="s">
        <v>51</v>
      </c>
      <c r="D50" s="2">
        <v>49</v>
      </c>
      <c r="E50" t="s">
        <v>38</v>
      </c>
      <c r="F50" t="s">
        <v>38</v>
      </c>
      <c r="G50" t="s">
        <v>38</v>
      </c>
      <c r="H50" t="s">
        <v>38</v>
      </c>
      <c r="I50" t="str">
        <f t="shared" si="9"/>
        <v>014830</v>
      </c>
      <c r="J50" t="s">
        <v>39</v>
      </c>
      <c r="K50" t="s">
        <v>40</v>
      </c>
      <c r="L50" t="s">
        <v>41</v>
      </c>
      <c r="M50" t="s">
        <v>42</v>
      </c>
      <c r="N50" t="str">
        <f>"09/27/2016"</f>
        <v>09/27/2016</v>
      </c>
      <c r="O50" t="str">
        <f t="shared" si="11"/>
        <v>12/31/2500</v>
      </c>
      <c r="P50">
        <v>0.87194499999999997</v>
      </c>
      <c r="Q50">
        <v>0.86755300000000002</v>
      </c>
      <c r="R50" t="str">
        <f>"047795"</f>
        <v>047795</v>
      </c>
      <c r="S50">
        <v>100</v>
      </c>
      <c r="T50" t="s">
        <v>43</v>
      </c>
      <c r="V50" t="s">
        <v>43</v>
      </c>
      <c r="X50" t="str">
        <f>"10"</f>
        <v>10</v>
      </c>
      <c r="Y50" t="str">
        <f>"10"</f>
        <v>10</v>
      </c>
      <c r="Z50" t="str">
        <f>"2"</f>
        <v>2</v>
      </c>
      <c r="AA50" t="s">
        <v>47</v>
      </c>
      <c r="AB50" t="s">
        <v>47</v>
      </c>
      <c r="AC50" t="s">
        <v>48</v>
      </c>
      <c r="AD50" t="str">
        <f t="shared" si="10"/>
        <v>014830</v>
      </c>
      <c r="AE50" t="str">
        <f t="shared" si="10"/>
        <v>014830</v>
      </c>
      <c r="AF50" t="str">
        <f>"10"</f>
        <v>10</v>
      </c>
      <c r="AG50" t="s">
        <v>49</v>
      </c>
      <c r="AH50" t="s">
        <v>50</v>
      </c>
      <c r="AI50">
        <v>803.41</v>
      </c>
      <c r="AJ50">
        <v>921.4</v>
      </c>
      <c r="AK50">
        <v>63</v>
      </c>
    </row>
    <row r="51" spans="1:37" x14ac:dyDescent="0.3">
      <c r="A51">
        <v>888888</v>
      </c>
      <c r="B51">
        <v>888888</v>
      </c>
      <c r="C51" t="s">
        <v>37</v>
      </c>
      <c r="D51" s="2">
        <v>50</v>
      </c>
      <c r="E51" t="s">
        <v>38</v>
      </c>
      <c r="F51" t="s">
        <v>38</v>
      </c>
      <c r="G51" t="s">
        <v>38</v>
      </c>
      <c r="H51" t="s">
        <v>38</v>
      </c>
      <c r="I51" t="str">
        <f t="shared" si="9"/>
        <v>014830</v>
      </c>
      <c r="J51" t="s">
        <v>39</v>
      </c>
      <c r="K51" t="s">
        <v>40</v>
      </c>
      <c r="L51" t="s">
        <v>41</v>
      </c>
      <c r="M51" t="s">
        <v>42</v>
      </c>
      <c r="N51" t="str">
        <f>"07/01/2016"</f>
        <v>07/01/2016</v>
      </c>
      <c r="O51" t="str">
        <f>"12/15/2016"</f>
        <v>12/15/2016</v>
      </c>
      <c r="P51">
        <v>0.41757100000000003</v>
      </c>
      <c r="Q51">
        <v>0.41757100000000003</v>
      </c>
      <c r="R51" t="str">
        <f>"046441"</f>
        <v>046441</v>
      </c>
      <c r="S51">
        <v>100</v>
      </c>
      <c r="T51" t="s">
        <v>43</v>
      </c>
      <c r="V51" t="s">
        <v>43</v>
      </c>
      <c r="X51" t="str">
        <f>"09"</f>
        <v>09</v>
      </c>
      <c r="Y51" t="s">
        <v>44</v>
      </c>
      <c r="Z51" t="s">
        <v>45</v>
      </c>
      <c r="AA51" t="s">
        <v>47</v>
      </c>
      <c r="AB51" t="s">
        <v>47</v>
      </c>
      <c r="AC51" t="s">
        <v>48</v>
      </c>
      <c r="AD51" t="str">
        <f t="shared" si="10"/>
        <v>014830</v>
      </c>
      <c r="AE51" t="str">
        <f t="shared" si="10"/>
        <v>014830</v>
      </c>
      <c r="AF51" t="str">
        <f>"09"</f>
        <v>09</v>
      </c>
      <c r="AG51" t="s">
        <v>49</v>
      </c>
      <c r="AH51" t="s">
        <v>50</v>
      </c>
      <c r="AI51">
        <v>384.75</v>
      </c>
      <c r="AJ51">
        <v>921.4</v>
      </c>
      <c r="AK51">
        <v>15</v>
      </c>
    </row>
    <row r="52" spans="1:37" x14ac:dyDescent="0.3">
      <c r="A52">
        <v>888888</v>
      </c>
      <c r="B52">
        <v>888888</v>
      </c>
      <c r="C52" t="s">
        <v>37</v>
      </c>
      <c r="D52" s="2">
        <v>51</v>
      </c>
      <c r="E52" t="s">
        <v>38</v>
      </c>
      <c r="F52" t="s">
        <v>38</v>
      </c>
      <c r="G52" t="s">
        <v>38</v>
      </c>
      <c r="H52" t="s">
        <v>38</v>
      </c>
      <c r="I52" t="str">
        <f t="shared" si="9"/>
        <v>014830</v>
      </c>
      <c r="J52" t="s">
        <v>39</v>
      </c>
      <c r="K52" t="s">
        <v>40</v>
      </c>
      <c r="L52" t="s">
        <v>41</v>
      </c>
      <c r="M52" t="s">
        <v>42</v>
      </c>
      <c r="N52" t="str">
        <f>"07/01/2016"</f>
        <v>07/01/2016</v>
      </c>
      <c r="O52" t="str">
        <f t="shared" ref="O52:O58" si="12">"12/31/2500"</f>
        <v>12/31/2500</v>
      </c>
      <c r="P52">
        <v>1</v>
      </c>
      <c r="Q52">
        <v>1</v>
      </c>
      <c r="R52" t="str">
        <f>"046441"</f>
        <v>046441</v>
      </c>
      <c r="S52">
        <v>100</v>
      </c>
      <c r="T52" t="s">
        <v>43</v>
      </c>
      <c r="V52" t="s">
        <v>43</v>
      </c>
      <c r="X52" t="str">
        <f>"11"</f>
        <v>11</v>
      </c>
      <c r="Y52" t="s">
        <v>44</v>
      </c>
      <c r="Z52" t="s">
        <v>45</v>
      </c>
      <c r="AA52" t="s">
        <v>47</v>
      </c>
      <c r="AB52" t="s">
        <v>47</v>
      </c>
      <c r="AC52" t="s">
        <v>48</v>
      </c>
      <c r="AD52" t="str">
        <f t="shared" si="10"/>
        <v>014830</v>
      </c>
      <c r="AE52" t="str">
        <f t="shared" si="10"/>
        <v>014830</v>
      </c>
      <c r="AF52" t="str">
        <f>"11"</f>
        <v>11</v>
      </c>
      <c r="AG52" t="s">
        <v>49</v>
      </c>
      <c r="AH52" t="s">
        <v>50</v>
      </c>
      <c r="AI52">
        <v>921.4</v>
      </c>
      <c r="AJ52">
        <v>921.4</v>
      </c>
      <c r="AK52">
        <v>15</v>
      </c>
    </row>
    <row r="53" spans="1:37" x14ac:dyDescent="0.3">
      <c r="A53">
        <v>888888</v>
      </c>
      <c r="B53">
        <v>888888</v>
      </c>
      <c r="C53" t="s">
        <v>37</v>
      </c>
      <c r="D53" s="2">
        <v>52</v>
      </c>
      <c r="E53" t="s">
        <v>38</v>
      </c>
      <c r="F53" t="s">
        <v>38</v>
      </c>
      <c r="G53" t="s">
        <v>38</v>
      </c>
      <c r="H53" t="s">
        <v>38</v>
      </c>
      <c r="I53" t="str">
        <f t="shared" si="9"/>
        <v>014830</v>
      </c>
      <c r="J53" t="s">
        <v>39</v>
      </c>
      <c r="K53" t="s">
        <v>40</v>
      </c>
      <c r="L53" t="s">
        <v>41</v>
      </c>
      <c r="M53" t="s">
        <v>42</v>
      </c>
      <c r="N53" t="str">
        <f>"08/10/2016"</f>
        <v>08/10/2016</v>
      </c>
      <c r="O53" t="str">
        <f t="shared" si="12"/>
        <v>12/31/2500</v>
      </c>
      <c r="P53">
        <v>1</v>
      </c>
      <c r="Q53">
        <v>1</v>
      </c>
      <c r="R53" t="str">
        <f>"046441"</f>
        <v>046441</v>
      </c>
      <c r="S53">
        <v>100</v>
      </c>
      <c r="T53" t="s">
        <v>43</v>
      </c>
      <c r="V53" t="s">
        <v>43</v>
      </c>
      <c r="X53" t="str">
        <f>"10"</f>
        <v>10</v>
      </c>
      <c r="Y53" t="str">
        <f>"10"</f>
        <v>10</v>
      </c>
      <c r="Z53" t="str">
        <f>"2"</f>
        <v>2</v>
      </c>
      <c r="AA53" t="s">
        <v>46</v>
      </c>
      <c r="AB53" t="s">
        <v>47</v>
      </c>
      <c r="AC53" t="s">
        <v>48</v>
      </c>
      <c r="AD53" t="str">
        <f t="shared" si="10"/>
        <v>014830</v>
      </c>
      <c r="AE53" t="str">
        <f t="shared" si="10"/>
        <v>014830</v>
      </c>
      <c r="AF53" t="str">
        <f>"10"</f>
        <v>10</v>
      </c>
      <c r="AG53" t="s">
        <v>49</v>
      </c>
      <c r="AH53" t="s">
        <v>50</v>
      </c>
      <c r="AI53">
        <v>921.4</v>
      </c>
      <c r="AJ53">
        <v>921.4</v>
      </c>
      <c r="AK53">
        <v>15</v>
      </c>
    </row>
    <row r="54" spans="1:37" x14ac:dyDescent="0.3">
      <c r="A54">
        <v>888888</v>
      </c>
      <c r="B54">
        <v>888888</v>
      </c>
      <c r="C54" t="s">
        <v>37</v>
      </c>
      <c r="D54" s="2">
        <v>53</v>
      </c>
      <c r="E54" t="s">
        <v>38</v>
      </c>
      <c r="F54" t="s">
        <v>38</v>
      </c>
      <c r="G54" t="s">
        <v>38</v>
      </c>
      <c r="H54" t="s">
        <v>38</v>
      </c>
      <c r="I54" t="str">
        <f t="shared" si="9"/>
        <v>014830</v>
      </c>
      <c r="J54" t="s">
        <v>39</v>
      </c>
      <c r="K54" t="s">
        <v>40</v>
      </c>
      <c r="L54" t="s">
        <v>41</v>
      </c>
      <c r="M54" t="s">
        <v>42</v>
      </c>
      <c r="N54" t="str">
        <f>"07/01/2016"</f>
        <v>07/01/2016</v>
      </c>
      <c r="O54" t="str">
        <f t="shared" si="12"/>
        <v>12/31/2500</v>
      </c>
      <c r="P54">
        <v>1</v>
      </c>
      <c r="Q54">
        <v>1</v>
      </c>
      <c r="R54" t="str">
        <f>"045328"</f>
        <v>045328</v>
      </c>
      <c r="S54">
        <v>100</v>
      </c>
      <c r="T54" t="s">
        <v>43</v>
      </c>
      <c r="V54" t="s">
        <v>43</v>
      </c>
      <c r="X54" t="str">
        <f>"10"</f>
        <v>10</v>
      </c>
      <c r="Y54" t="s">
        <v>44</v>
      </c>
      <c r="Z54" t="s">
        <v>45</v>
      </c>
      <c r="AA54" t="s">
        <v>46</v>
      </c>
      <c r="AB54" t="s">
        <v>47</v>
      </c>
      <c r="AC54" t="s">
        <v>48</v>
      </c>
      <c r="AD54" t="str">
        <f t="shared" si="10"/>
        <v>014830</v>
      </c>
      <c r="AE54" t="str">
        <f t="shared" si="10"/>
        <v>014830</v>
      </c>
      <c r="AF54" t="str">
        <f>"10"</f>
        <v>10</v>
      </c>
      <c r="AG54" t="s">
        <v>49</v>
      </c>
      <c r="AH54" t="s">
        <v>50</v>
      </c>
      <c r="AI54">
        <v>921.4</v>
      </c>
      <c r="AJ54">
        <v>921.4</v>
      </c>
      <c r="AK54">
        <v>15</v>
      </c>
    </row>
    <row r="55" spans="1:37" x14ac:dyDescent="0.3">
      <c r="A55">
        <v>888888</v>
      </c>
      <c r="B55">
        <v>888888</v>
      </c>
      <c r="C55" t="s">
        <v>37</v>
      </c>
      <c r="D55" s="2">
        <v>54</v>
      </c>
      <c r="E55" t="s">
        <v>38</v>
      </c>
      <c r="F55" t="s">
        <v>38</v>
      </c>
      <c r="G55" t="s">
        <v>38</v>
      </c>
      <c r="H55" t="s">
        <v>38</v>
      </c>
      <c r="I55" t="str">
        <f t="shared" si="9"/>
        <v>014830</v>
      </c>
      <c r="J55" t="s">
        <v>39</v>
      </c>
      <c r="K55" t="s">
        <v>40</v>
      </c>
      <c r="L55" t="s">
        <v>41</v>
      </c>
      <c r="M55" t="s">
        <v>42</v>
      </c>
      <c r="N55" t="str">
        <f>"07/01/2016"</f>
        <v>07/01/2016</v>
      </c>
      <c r="O55" t="str">
        <f t="shared" si="12"/>
        <v>12/31/2500</v>
      </c>
      <c r="P55">
        <v>1</v>
      </c>
      <c r="Q55">
        <v>1</v>
      </c>
      <c r="R55" t="str">
        <f>"046441"</f>
        <v>046441</v>
      </c>
      <c r="S55">
        <v>100</v>
      </c>
      <c r="T55" t="s">
        <v>43</v>
      </c>
      <c r="V55" t="s">
        <v>43</v>
      </c>
      <c r="X55" t="str">
        <f>"11"</f>
        <v>11</v>
      </c>
      <c r="Y55" t="s">
        <v>44</v>
      </c>
      <c r="Z55" t="s">
        <v>45</v>
      </c>
      <c r="AA55" t="s">
        <v>46</v>
      </c>
      <c r="AB55" t="s">
        <v>47</v>
      </c>
      <c r="AC55" t="s">
        <v>48</v>
      </c>
      <c r="AD55" t="str">
        <f t="shared" si="10"/>
        <v>014830</v>
      </c>
      <c r="AE55" t="str">
        <f t="shared" si="10"/>
        <v>014830</v>
      </c>
      <c r="AF55" t="str">
        <f>"11"</f>
        <v>11</v>
      </c>
      <c r="AG55" t="s">
        <v>49</v>
      </c>
      <c r="AH55" t="s">
        <v>50</v>
      </c>
      <c r="AI55">
        <v>921.4</v>
      </c>
      <c r="AJ55">
        <v>921.4</v>
      </c>
      <c r="AK55">
        <v>15</v>
      </c>
    </row>
    <row r="56" spans="1:37" x14ac:dyDescent="0.3">
      <c r="A56">
        <v>888888</v>
      </c>
      <c r="B56">
        <v>888888</v>
      </c>
      <c r="C56" t="s">
        <v>37</v>
      </c>
      <c r="D56" s="2">
        <v>55</v>
      </c>
      <c r="E56" t="s">
        <v>38</v>
      </c>
      <c r="F56" t="s">
        <v>38</v>
      </c>
      <c r="G56" t="s">
        <v>38</v>
      </c>
      <c r="H56" t="s">
        <v>38</v>
      </c>
      <c r="I56" t="str">
        <f t="shared" si="9"/>
        <v>014830</v>
      </c>
      <c r="J56" t="s">
        <v>39</v>
      </c>
      <c r="K56" t="s">
        <v>40</v>
      </c>
      <c r="L56" t="s">
        <v>41</v>
      </c>
      <c r="M56" t="s">
        <v>42</v>
      </c>
      <c r="N56" t="str">
        <f>"07/01/2016"</f>
        <v>07/01/2016</v>
      </c>
      <c r="O56" t="str">
        <f t="shared" si="12"/>
        <v>12/31/2500</v>
      </c>
      <c r="P56">
        <v>1</v>
      </c>
      <c r="Q56">
        <v>1</v>
      </c>
      <c r="R56" t="str">
        <f>"046433"</f>
        <v>046433</v>
      </c>
      <c r="S56">
        <v>100</v>
      </c>
      <c r="T56" t="s">
        <v>43</v>
      </c>
      <c r="V56" t="s">
        <v>43</v>
      </c>
      <c r="X56" t="str">
        <f>"10"</f>
        <v>10</v>
      </c>
      <c r="Y56" t="str">
        <f>"15"</f>
        <v>15</v>
      </c>
      <c r="Z56" t="str">
        <f>"2"</f>
        <v>2</v>
      </c>
      <c r="AA56" t="s">
        <v>47</v>
      </c>
      <c r="AB56" t="s">
        <v>47</v>
      </c>
      <c r="AC56" t="s">
        <v>48</v>
      </c>
      <c r="AD56" t="str">
        <f t="shared" si="10"/>
        <v>014830</v>
      </c>
      <c r="AE56" t="str">
        <f t="shared" si="10"/>
        <v>014830</v>
      </c>
      <c r="AF56" t="str">
        <f>"10"</f>
        <v>10</v>
      </c>
      <c r="AG56" t="s">
        <v>49</v>
      </c>
      <c r="AH56" t="s">
        <v>50</v>
      </c>
      <c r="AI56">
        <v>921.4</v>
      </c>
      <c r="AJ56">
        <v>921.4</v>
      </c>
      <c r="AK56">
        <v>15</v>
      </c>
    </row>
    <row r="57" spans="1:37" x14ac:dyDescent="0.3">
      <c r="A57">
        <v>888888</v>
      </c>
      <c r="B57">
        <v>888888</v>
      </c>
      <c r="C57" t="s">
        <v>37</v>
      </c>
      <c r="D57" s="2">
        <v>56</v>
      </c>
      <c r="E57" t="s">
        <v>38</v>
      </c>
      <c r="F57" t="s">
        <v>38</v>
      </c>
      <c r="G57" t="s">
        <v>38</v>
      </c>
      <c r="H57" t="s">
        <v>38</v>
      </c>
      <c r="I57" t="str">
        <f t="shared" si="9"/>
        <v>014830</v>
      </c>
      <c r="J57" t="s">
        <v>39</v>
      </c>
      <c r="K57" t="s">
        <v>40</v>
      </c>
      <c r="L57" t="s">
        <v>41</v>
      </c>
      <c r="M57" t="s">
        <v>42</v>
      </c>
      <c r="N57" t="str">
        <f>"07/01/2016"</f>
        <v>07/01/2016</v>
      </c>
      <c r="O57" t="str">
        <f t="shared" si="12"/>
        <v>12/31/2500</v>
      </c>
      <c r="P57">
        <v>1</v>
      </c>
      <c r="Q57">
        <v>1</v>
      </c>
      <c r="R57" t="str">
        <f>"045328"</f>
        <v>045328</v>
      </c>
      <c r="S57">
        <v>100</v>
      </c>
      <c r="T57" t="s">
        <v>43</v>
      </c>
      <c r="V57" t="s">
        <v>43</v>
      </c>
      <c r="X57" t="str">
        <f>"10"</f>
        <v>10</v>
      </c>
      <c r="Y57" t="s">
        <v>44</v>
      </c>
      <c r="Z57" t="s">
        <v>45</v>
      </c>
      <c r="AA57" t="s">
        <v>46</v>
      </c>
      <c r="AB57" t="s">
        <v>47</v>
      </c>
      <c r="AC57" t="s">
        <v>48</v>
      </c>
      <c r="AD57" t="str">
        <f t="shared" si="10"/>
        <v>014830</v>
      </c>
      <c r="AE57" t="str">
        <f t="shared" si="10"/>
        <v>014830</v>
      </c>
      <c r="AF57" t="str">
        <f>"10"</f>
        <v>10</v>
      </c>
      <c r="AG57" t="s">
        <v>49</v>
      </c>
      <c r="AH57" t="s">
        <v>50</v>
      </c>
      <c r="AI57">
        <v>921.4</v>
      </c>
      <c r="AJ57">
        <v>921.4</v>
      </c>
      <c r="AK57">
        <v>15</v>
      </c>
    </row>
    <row r="58" spans="1:37" x14ac:dyDescent="0.3">
      <c r="A58">
        <v>888888</v>
      </c>
      <c r="B58">
        <v>888888</v>
      </c>
      <c r="C58" t="s">
        <v>51</v>
      </c>
      <c r="D58" s="2">
        <v>57</v>
      </c>
      <c r="E58" t="s">
        <v>38</v>
      </c>
      <c r="F58" t="s">
        <v>38</v>
      </c>
      <c r="G58" t="s">
        <v>38</v>
      </c>
      <c r="H58" t="s">
        <v>38</v>
      </c>
      <c r="I58" t="str">
        <f t="shared" si="9"/>
        <v>014830</v>
      </c>
      <c r="J58" t="s">
        <v>39</v>
      </c>
      <c r="K58" t="s">
        <v>40</v>
      </c>
      <c r="L58" t="s">
        <v>41</v>
      </c>
      <c r="M58" t="s">
        <v>42</v>
      </c>
      <c r="N58" t="str">
        <f>"01/06/2017"</f>
        <v>01/06/2017</v>
      </c>
      <c r="O58" t="str">
        <f t="shared" si="12"/>
        <v>12/31/2500</v>
      </c>
      <c r="P58">
        <v>0.53788800000000003</v>
      </c>
      <c r="Q58">
        <v>0.53249199999999997</v>
      </c>
      <c r="R58" t="str">
        <f>"043927"</f>
        <v>043927</v>
      </c>
      <c r="S58">
        <v>100</v>
      </c>
      <c r="T58" t="s">
        <v>43</v>
      </c>
      <c r="V58" t="s">
        <v>43</v>
      </c>
      <c r="X58" t="str">
        <f>"10"</f>
        <v>10</v>
      </c>
      <c r="Y58" t="s">
        <v>44</v>
      </c>
      <c r="Z58" t="s">
        <v>45</v>
      </c>
      <c r="AA58" t="s">
        <v>46</v>
      </c>
      <c r="AB58" t="s">
        <v>47</v>
      </c>
      <c r="AC58" t="s">
        <v>48</v>
      </c>
      <c r="AD58" t="str">
        <f t="shared" si="10"/>
        <v>014830</v>
      </c>
      <c r="AE58" t="str">
        <f t="shared" si="10"/>
        <v>014830</v>
      </c>
      <c r="AF58" t="str">
        <f>"10"</f>
        <v>10</v>
      </c>
      <c r="AG58" t="s">
        <v>49</v>
      </c>
      <c r="AH58" t="s">
        <v>50</v>
      </c>
      <c r="AI58">
        <v>495.61</v>
      </c>
      <c r="AJ58">
        <v>921.4</v>
      </c>
      <c r="AK58">
        <v>63</v>
      </c>
    </row>
    <row r="59" spans="1:37" x14ac:dyDescent="0.3">
      <c r="A59">
        <v>888888</v>
      </c>
      <c r="B59">
        <v>888888</v>
      </c>
      <c r="C59" t="s">
        <v>37</v>
      </c>
      <c r="D59" s="2">
        <v>58</v>
      </c>
      <c r="E59" t="s">
        <v>38</v>
      </c>
      <c r="F59" t="s">
        <v>38</v>
      </c>
      <c r="G59" t="s">
        <v>38</v>
      </c>
      <c r="H59" t="s">
        <v>38</v>
      </c>
      <c r="I59" t="str">
        <f t="shared" si="9"/>
        <v>014830</v>
      </c>
      <c r="J59" t="s">
        <v>39</v>
      </c>
      <c r="K59" t="s">
        <v>40</v>
      </c>
      <c r="L59" t="s">
        <v>41</v>
      </c>
      <c r="M59" t="s">
        <v>42</v>
      </c>
      <c r="N59" t="str">
        <f>"07/01/2016"</f>
        <v>07/01/2016</v>
      </c>
      <c r="O59" t="str">
        <f>"09/21/2016"</f>
        <v>09/21/2016</v>
      </c>
      <c r="P59">
        <v>0.11692</v>
      </c>
      <c r="Q59">
        <v>0.11692</v>
      </c>
      <c r="R59" t="str">
        <f>"046458"</f>
        <v>046458</v>
      </c>
      <c r="S59">
        <v>100</v>
      </c>
      <c r="T59" t="s">
        <v>43</v>
      </c>
      <c r="V59" t="s">
        <v>43</v>
      </c>
      <c r="X59" t="str">
        <f>"11"</f>
        <v>11</v>
      </c>
      <c r="Y59" t="str">
        <f>"10"</f>
        <v>10</v>
      </c>
      <c r="Z59" t="str">
        <f>"2"</f>
        <v>2</v>
      </c>
      <c r="AA59" t="s">
        <v>46</v>
      </c>
      <c r="AB59" t="s">
        <v>47</v>
      </c>
      <c r="AC59" t="s">
        <v>48</v>
      </c>
      <c r="AD59" t="str">
        <f t="shared" si="10"/>
        <v>014830</v>
      </c>
      <c r="AE59" t="str">
        <f t="shared" si="10"/>
        <v>014830</v>
      </c>
      <c r="AF59" t="str">
        <f>"11"</f>
        <v>11</v>
      </c>
      <c r="AG59" t="s">
        <v>49</v>
      </c>
      <c r="AH59" t="s">
        <v>50</v>
      </c>
      <c r="AI59">
        <v>107.73</v>
      </c>
      <c r="AJ59">
        <v>921.4</v>
      </c>
      <c r="AK59">
        <v>15</v>
      </c>
    </row>
    <row r="60" spans="1:37" x14ac:dyDescent="0.3">
      <c r="A60">
        <v>888888</v>
      </c>
      <c r="B60">
        <v>888888</v>
      </c>
      <c r="C60" t="s">
        <v>37</v>
      </c>
      <c r="D60" s="2">
        <v>59</v>
      </c>
      <c r="E60" t="s">
        <v>38</v>
      </c>
      <c r="F60" t="s">
        <v>38</v>
      </c>
      <c r="G60" t="s">
        <v>38</v>
      </c>
      <c r="H60" t="s">
        <v>38</v>
      </c>
      <c r="I60" t="str">
        <f t="shared" si="9"/>
        <v>014830</v>
      </c>
      <c r="J60" t="s">
        <v>39</v>
      </c>
      <c r="K60" t="s">
        <v>40</v>
      </c>
      <c r="L60" t="s">
        <v>41</v>
      </c>
      <c r="M60" t="s">
        <v>42</v>
      </c>
      <c r="N60" t="str">
        <f>"12/12/2016"</f>
        <v>12/12/2016</v>
      </c>
      <c r="O60" t="str">
        <f t="shared" ref="O60:O75" si="13">"12/31/2500"</f>
        <v>12/31/2500</v>
      </c>
      <c r="P60">
        <v>0.599132</v>
      </c>
      <c r="Q60">
        <v>0.599132</v>
      </c>
      <c r="R60" t="str">
        <f>"046458"</f>
        <v>046458</v>
      </c>
      <c r="S60">
        <v>100</v>
      </c>
      <c r="T60" t="s">
        <v>43</v>
      </c>
      <c r="V60" t="s">
        <v>43</v>
      </c>
      <c r="X60" t="str">
        <f>"11"</f>
        <v>11</v>
      </c>
      <c r="Y60" t="str">
        <f>"10"</f>
        <v>10</v>
      </c>
      <c r="Z60" t="str">
        <f>"2"</f>
        <v>2</v>
      </c>
      <c r="AA60" t="s">
        <v>46</v>
      </c>
      <c r="AB60" t="s">
        <v>47</v>
      </c>
      <c r="AC60" t="s">
        <v>48</v>
      </c>
      <c r="AD60" t="str">
        <f t="shared" si="10"/>
        <v>014830</v>
      </c>
      <c r="AE60" t="str">
        <f t="shared" si="10"/>
        <v>014830</v>
      </c>
      <c r="AF60" t="str">
        <f>"11"</f>
        <v>11</v>
      </c>
      <c r="AG60" t="s">
        <v>49</v>
      </c>
      <c r="AH60" t="s">
        <v>50</v>
      </c>
      <c r="AI60">
        <v>552.04</v>
      </c>
      <c r="AJ60">
        <v>921.4</v>
      </c>
      <c r="AK60">
        <v>15</v>
      </c>
    </row>
    <row r="61" spans="1:37" x14ac:dyDescent="0.3">
      <c r="A61">
        <v>888888</v>
      </c>
      <c r="B61">
        <v>888888</v>
      </c>
      <c r="C61" t="s">
        <v>37</v>
      </c>
      <c r="D61" s="2">
        <v>60</v>
      </c>
      <c r="E61" t="s">
        <v>38</v>
      </c>
      <c r="F61" t="s">
        <v>38</v>
      </c>
      <c r="G61" t="s">
        <v>38</v>
      </c>
      <c r="H61" t="s">
        <v>38</v>
      </c>
      <c r="I61" t="str">
        <f t="shared" si="9"/>
        <v>014830</v>
      </c>
      <c r="J61" t="s">
        <v>39</v>
      </c>
      <c r="K61" t="s">
        <v>40</v>
      </c>
      <c r="L61" t="s">
        <v>41</v>
      </c>
      <c r="M61" t="s">
        <v>42</v>
      </c>
      <c r="N61" t="str">
        <f>"07/01/2016"</f>
        <v>07/01/2016</v>
      </c>
      <c r="O61" t="str">
        <f t="shared" si="13"/>
        <v>12/31/2500</v>
      </c>
      <c r="P61">
        <v>1</v>
      </c>
      <c r="Q61">
        <v>1</v>
      </c>
      <c r="R61" t="str">
        <f>"046441"</f>
        <v>046441</v>
      </c>
      <c r="S61">
        <v>100</v>
      </c>
      <c r="T61" t="s">
        <v>43</v>
      </c>
      <c r="V61" t="s">
        <v>43</v>
      </c>
      <c r="X61" t="str">
        <f>"10"</f>
        <v>10</v>
      </c>
      <c r="Y61" t="s">
        <v>44</v>
      </c>
      <c r="Z61" t="s">
        <v>45</v>
      </c>
      <c r="AA61" t="s">
        <v>46</v>
      </c>
      <c r="AB61" t="s">
        <v>47</v>
      </c>
      <c r="AC61" t="s">
        <v>48</v>
      </c>
      <c r="AD61" t="str">
        <f t="shared" si="10"/>
        <v>014830</v>
      </c>
      <c r="AE61" t="str">
        <f t="shared" si="10"/>
        <v>014830</v>
      </c>
      <c r="AF61" t="str">
        <f>"10"</f>
        <v>10</v>
      </c>
      <c r="AG61" t="s">
        <v>49</v>
      </c>
      <c r="AH61" t="s">
        <v>50</v>
      </c>
      <c r="AI61">
        <v>921.4</v>
      </c>
      <c r="AJ61">
        <v>921.4</v>
      </c>
      <c r="AK61">
        <v>15</v>
      </c>
    </row>
    <row r="62" spans="1:37" x14ac:dyDescent="0.3">
      <c r="A62">
        <v>888888</v>
      </c>
      <c r="B62">
        <v>888888</v>
      </c>
      <c r="C62" t="s">
        <v>37</v>
      </c>
      <c r="D62" s="2">
        <v>61</v>
      </c>
      <c r="E62" t="s">
        <v>38</v>
      </c>
      <c r="F62" t="s">
        <v>38</v>
      </c>
      <c r="G62" t="s">
        <v>38</v>
      </c>
      <c r="H62" t="s">
        <v>38</v>
      </c>
      <c r="I62" t="str">
        <f t="shared" si="9"/>
        <v>014830</v>
      </c>
      <c r="J62" t="s">
        <v>39</v>
      </c>
      <c r="K62" t="s">
        <v>40</v>
      </c>
      <c r="L62" t="s">
        <v>41</v>
      </c>
      <c r="M62" t="s">
        <v>42</v>
      </c>
      <c r="N62" t="str">
        <f>"07/01/2016"</f>
        <v>07/01/2016</v>
      </c>
      <c r="O62" t="str">
        <f t="shared" si="13"/>
        <v>12/31/2500</v>
      </c>
      <c r="P62">
        <v>1</v>
      </c>
      <c r="Q62">
        <v>1</v>
      </c>
      <c r="R62" t="str">
        <f>"045450"</f>
        <v>045450</v>
      </c>
      <c r="S62">
        <v>100</v>
      </c>
      <c r="T62" t="s">
        <v>43</v>
      </c>
      <c r="V62" t="s">
        <v>43</v>
      </c>
      <c r="X62" t="str">
        <f>"11"</f>
        <v>11</v>
      </c>
      <c r="Y62" t="str">
        <f>"08"</f>
        <v>08</v>
      </c>
      <c r="Z62" t="str">
        <f>"3"</f>
        <v>3</v>
      </c>
      <c r="AA62" t="s">
        <v>46</v>
      </c>
      <c r="AB62" t="s">
        <v>47</v>
      </c>
      <c r="AC62" t="s">
        <v>48</v>
      </c>
      <c r="AD62" t="str">
        <f t="shared" ref="AD62:AE81" si="14">"014830"</f>
        <v>014830</v>
      </c>
      <c r="AE62" t="str">
        <f t="shared" si="14"/>
        <v>014830</v>
      </c>
      <c r="AF62" t="str">
        <f>"11"</f>
        <v>11</v>
      </c>
      <c r="AG62" t="s">
        <v>49</v>
      </c>
      <c r="AH62" t="s">
        <v>50</v>
      </c>
      <c r="AI62">
        <v>921.4</v>
      </c>
      <c r="AJ62">
        <v>921.4</v>
      </c>
      <c r="AK62">
        <v>15</v>
      </c>
    </row>
    <row r="63" spans="1:37" x14ac:dyDescent="0.3">
      <c r="A63">
        <v>888888</v>
      </c>
      <c r="B63">
        <v>888888</v>
      </c>
      <c r="C63" t="s">
        <v>37</v>
      </c>
      <c r="D63" s="2">
        <v>62</v>
      </c>
      <c r="E63" t="s">
        <v>38</v>
      </c>
      <c r="F63" t="s">
        <v>38</v>
      </c>
      <c r="G63" t="s">
        <v>38</v>
      </c>
      <c r="H63" t="s">
        <v>38</v>
      </c>
      <c r="I63" t="str">
        <f t="shared" si="9"/>
        <v>014830</v>
      </c>
      <c r="J63" t="s">
        <v>39</v>
      </c>
      <c r="K63" t="s">
        <v>40</v>
      </c>
      <c r="L63" t="s">
        <v>41</v>
      </c>
      <c r="M63" t="s">
        <v>42</v>
      </c>
      <c r="N63" t="str">
        <f>"09/08/2016"</f>
        <v>09/08/2016</v>
      </c>
      <c r="O63" t="str">
        <f t="shared" si="13"/>
        <v>12/31/2500</v>
      </c>
      <c r="P63">
        <v>0.93875600000000003</v>
      </c>
      <c r="Q63">
        <v>0.93875600000000003</v>
      </c>
      <c r="R63" t="str">
        <f>"045328"</f>
        <v>045328</v>
      </c>
      <c r="S63">
        <v>100</v>
      </c>
      <c r="T63" t="s">
        <v>43</v>
      </c>
      <c r="V63" t="s">
        <v>43</v>
      </c>
      <c r="X63" t="str">
        <f>"09"</f>
        <v>09</v>
      </c>
      <c r="Y63" t="s">
        <v>44</v>
      </c>
      <c r="Z63" t="s">
        <v>45</v>
      </c>
      <c r="AA63" t="s">
        <v>47</v>
      </c>
      <c r="AB63" t="s">
        <v>47</v>
      </c>
      <c r="AC63" t="s">
        <v>48</v>
      </c>
      <c r="AD63" t="str">
        <f t="shared" si="14"/>
        <v>014830</v>
      </c>
      <c r="AE63" t="str">
        <f t="shared" si="14"/>
        <v>014830</v>
      </c>
      <c r="AF63" t="str">
        <f>"09"</f>
        <v>09</v>
      </c>
      <c r="AG63" t="s">
        <v>49</v>
      </c>
      <c r="AH63" t="s">
        <v>50</v>
      </c>
      <c r="AI63">
        <v>864.97</v>
      </c>
      <c r="AJ63">
        <v>921.4</v>
      </c>
      <c r="AK63">
        <v>15</v>
      </c>
    </row>
    <row r="64" spans="1:37" x14ac:dyDescent="0.3">
      <c r="A64">
        <v>888888</v>
      </c>
      <c r="B64">
        <v>888888</v>
      </c>
      <c r="C64" t="s">
        <v>37</v>
      </c>
      <c r="D64" s="2">
        <v>63</v>
      </c>
      <c r="E64" t="s">
        <v>38</v>
      </c>
      <c r="F64" t="s">
        <v>38</v>
      </c>
      <c r="G64" t="s">
        <v>38</v>
      </c>
      <c r="H64" t="s">
        <v>38</v>
      </c>
      <c r="I64" t="str">
        <f t="shared" si="9"/>
        <v>014830</v>
      </c>
      <c r="J64" t="s">
        <v>39</v>
      </c>
      <c r="K64" t="s">
        <v>40</v>
      </c>
      <c r="L64" t="s">
        <v>41</v>
      </c>
      <c r="M64" t="s">
        <v>42</v>
      </c>
      <c r="N64" t="str">
        <f>"07/01/2016"</f>
        <v>07/01/2016</v>
      </c>
      <c r="O64" t="str">
        <f t="shared" si="13"/>
        <v>12/31/2500</v>
      </c>
      <c r="P64">
        <v>1</v>
      </c>
      <c r="Q64">
        <v>1</v>
      </c>
      <c r="R64" t="str">
        <f>"043919"</f>
        <v>043919</v>
      </c>
      <c r="S64">
        <v>100</v>
      </c>
      <c r="T64" t="s">
        <v>43</v>
      </c>
      <c r="V64" t="s">
        <v>43</v>
      </c>
      <c r="X64" t="str">
        <f>"10"</f>
        <v>10</v>
      </c>
      <c r="Y64" t="s">
        <v>44</v>
      </c>
      <c r="Z64" t="s">
        <v>45</v>
      </c>
      <c r="AA64" t="s">
        <v>46</v>
      </c>
      <c r="AB64" t="s">
        <v>47</v>
      </c>
      <c r="AC64" t="s">
        <v>48</v>
      </c>
      <c r="AD64" t="str">
        <f t="shared" si="14"/>
        <v>014830</v>
      </c>
      <c r="AE64" t="str">
        <f t="shared" si="14"/>
        <v>014830</v>
      </c>
      <c r="AF64" t="str">
        <f>"10"</f>
        <v>10</v>
      </c>
      <c r="AG64" t="s">
        <v>49</v>
      </c>
      <c r="AH64" t="s">
        <v>50</v>
      </c>
      <c r="AI64">
        <v>921.4</v>
      </c>
      <c r="AJ64">
        <v>921.4</v>
      </c>
      <c r="AK64">
        <v>15</v>
      </c>
    </row>
    <row r="65" spans="1:37" x14ac:dyDescent="0.3">
      <c r="A65">
        <v>888888</v>
      </c>
      <c r="B65">
        <v>888888</v>
      </c>
      <c r="C65" t="s">
        <v>37</v>
      </c>
      <c r="D65" s="2">
        <v>64</v>
      </c>
      <c r="E65" t="s">
        <v>38</v>
      </c>
      <c r="F65" t="s">
        <v>38</v>
      </c>
      <c r="G65" t="s">
        <v>38</v>
      </c>
      <c r="H65" t="s">
        <v>38</v>
      </c>
      <c r="I65" t="str">
        <f t="shared" si="9"/>
        <v>014830</v>
      </c>
      <c r="J65" t="s">
        <v>39</v>
      </c>
      <c r="K65" t="s">
        <v>40</v>
      </c>
      <c r="L65" t="s">
        <v>41</v>
      </c>
      <c r="M65" t="s">
        <v>42</v>
      </c>
      <c r="N65" t="str">
        <f>"07/01/2016"</f>
        <v>07/01/2016</v>
      </c>
      <c r="O65" t="str">
        <f t="shared" si="13"/>
        <v>12/31/2500</v>
      </c>
      <c r="P65">
        <v>1</v>
      </c>
      <c r="Q65">
        <v>1</v>
      </c>
      <c r="R65" t="str">
        <f>"046441"</f>
        <v>046441</v>
      </c>
      <c r="S65">
        <v>100</v>
      </c>
      <c r="T65" t="s">
        <v>43</v>
      </c>
      <c r="V65" t="s">
        <v>43</v>
      </c>
      <c r="X65" t="str">
        <f>"12"</f>
        <v>12</v>
      </c>
      <c r="Y65" t="s">
        <v>44</v>
      </c>
      <c r="Z65" t="s">
        <v>45</v>
      </c>
      <c r="AA65" t="s">
        <v>46</v>
      </c>
      <c r="AB65" t="s">
        <v>47</v>
      </c>
      <c r="AC65" t="s">
        <v>48</v>
      </c>
      <c r="AD65" t="str">
        <f t="shared" si="14"/>
        <v>014830</v>
      </c>
      <c r="AE65" t="str">
        <f t="shared" si="14"/>
        <v>014830</v>
      </c>
      <c r="AF65" t="str">
        <f>"12"</f>
        <v>12</v>
      </c>
      <c r="AG65" t="s">
        <v>49</v>
      </c>
      <c r="AH65" t="s">
        <v>50</v>
      </c>
      <c r="AI65">
        <v>920.27</v>
      </c>
      <c r="AJ65">
        <v>920.27</v>
      </c>
      <c r="AK65">
        <v>15</v>
      </c>
    </row>
    <row r="66" spans="1:37" x14ac:dyDescent="0.3">
      <c r="A66">
        <v>888888</v>
      </c>
      <c r="B66">
        <v>888888</v>
      </c>
      <c r="C66" t="s">
        <v>37</v>
      </c>
      <c r="D66" s="2">
        <v>65</v>
      </c>
      <c r="E66" t="s">
        <v>38</v>
      </c>
      <c r="F66" t="s">
        <v>38</v>
      </c>
      <c r="G66" t="s">
        <v>38</v>
      </c>
      <c r="H66" t="s">
        <v>38</v>
      </c>
      <c r="I66" t="str">
        <f t="shared" ref="I66:I102" si="15">"014830"</f>
        <v>014830</v>
      </c>
      <c r="J66" t="s">
        <v>39</v>
      </c>
      <c r="K66" t="s">
        <v>40</v>
      </c>
      <c r="L66" t="s">
        <v>41</v>
      </c>
      <c r="M66" t="s">
        <v>42</v>
      </c>
      <c r="N66" t="str">
        <f>"07/01/2016"</f>
        <v>07/01/2016</v>
      </c>
      <c r="O66" t="str">
        <f t="shared" si="13"/>
        <v>12/31/2500</v>
      </c>
      <c r="P66">
        <v>1</v>
      </c>
      <c r="Q66">
        <v>1</v>
      </c>
      <c r="R66" t="str">
        <f>"046441"</f>
        <v>046441</v>
      </c>
      <c r="S66">
        <v>100</v>
      </c>
      <c r="T66" t="s">
        <v>43</v>
      </c>
      <c r="V66" t="s">
        <v>43</v>
      </c>
      <c r="X66" t="str">
        <f>"10"</f>
        <v>10</v>
      </c>
      <c r="Y66" t="s">
        <v>44</v>
      </c>
      <c r="Z66" t="s">
        <v>45</v>
      </c>
      <c r="AA66" t="s">
        <v>46</v>
      </c>
      <c r="AB66" t="s">
        <v>47</v>
      </c>
      <c r="AC66" t="s">
        <v>48</v>
      </c>
      <c r="AD66" t="str">
        <f t="shared" si="14"/>
        <v>014830</v>
      </c>
      <c r="AE66" t="str">
        <f t="shared" si="14"/>
        <v>014830</v>
      </c>
      <c r="AF66" t="str">
        <f>"10"</f>
        <v>10</v>
      </c>
      <c r="AG66" t="s">
        <v>49</v>
      </c>
      <c r="AH66" t="s">
        <v>50</v>
      </c>
      <c r="AI66">
        <v>921.4</v>
      </c>
      <c r="AJ66">
        <v>921.4</v>
      </c>
      <c r="AK66">
        <v>15</v>
      </c>
    </row>
    <row r="67" spans="1:37" x14ac:dyDescent="0.3">
      <c r="A67">
        <v>888888</v>
      </c>
      <c r="B67">
        <v>888888</v>
      </c>
      <c r="C67" t="s">
        <v>37</v>
      </c>
      <c r="D67" s="2">
        <v>66</v>
      </c>
      <c r="E67" t="s">
        <v>38</v>
      </c>
      <c r="F67" t="s">
        <v>38</v>
      </c>
      <c r="G67" t="s">
        <v>38</v>
      </c>
      <c r="H67" t="s">
        <v>38</v>
      </c>
      <c r="I67" t="str">
        <f t="shared" si="15"/>
        <v>014830</v>
      </c>
      <c r="J67" t="s">
        <v>39</v>
      </c>
      <c r="K67" t="s">
        <v>40</v>
      </c>
      <c r="L67" t="s">
        <v>41</v>
      </c>
      <c r="M67" t="s">
        <v>42</v>
      </c>
      <c r="N67" t="str">
        <f>"07/01/2016"</f>
        <v>07/01/2016</v>
      </c>
      <c r="O67" t="str">
        <f t="shared" si="13"/>
        <v>12/31/2500</v>
      </c>
      <c r="P67">
        <v>1</v>
      </c>
      <c r="Q67">
        <v>1</v>
      </c>
      <c r="R67" t="str">
        <f>"045161"</f>
        <v>045161</v>
      </c>
      <c r="S67">
        <v>100</v>
      </c>
      <c r="T67" t="s">
        <v>43</v>
      </c>
      <c r="V67" t="s">
        <v>43</v>
      </c>
      <c r="X67" t="str">
        <f>"11"</f>
        <v>11</v>
      </c>
      <c r="Y67" t="str">
        <f>"08"</f>
        <v>08</v>
      </c>
      <c r="Z67" t="str">
        <f>"3"</f>
        <v>3</v>
      </c>
      <c r="AA67" t="s">
        <v>46</v>
      </c>
      <c r="AB67" t="s">
        <v>47</v>
      </c>
      <c r="AC67" t="s">
        <v>48</v>
      </c>
      <c r="AD67" t="str">
        <f t="shared" si="14"/>
        <v>014830</v>
      </c>
      <c r="AE67" t="str">
        <f t="shared" si="14"/>
        <v>014830</v>
      </c>
      <c r="AF67" t="str">
        <f>"11"</f>
        <v>11</v>
      </c>
      <c r="AG67" t="s">
        <v>49</v>
      </c>
      <c r="AH67" t="s">
        <v>50</v>
      </c>
      <c r="AI67">
        <v>921.4</v>
      </c>
      <c r="AJ67">
        <v>921.4</v>
      </c>
      <c r="AK67">
        <v>15</v>
      </c>
    </row>
    <row r="68" spans="1:37" x14ac:dyDescent="0.3">
      <c r="A68">
        <v>888888</v>
      </c>
      <c r="B68">
        <v>888888</v>
      </c>
      <c r="C68" t="s">
        <v>37</v>
      </c>
      <c r="D68" s="2">
        <v>67</v>
      </c>
      <c r="E68" t="s">
        <v>38</v>
      </c>
      <c r="F68" t="s">
        <v>38</v>
      </c>
      <c r="G68" t="s">
        <v>38</v>
      </c>
      <c r="H68" t="s">
        <v>38</v>
      </c>
      <c r="I68" t="str">
        <f t="shared" si="15"/>
        <v>014830</v>
      </c>
      <c r="J68" t="s">
        <v>39</v>
      </c>
      <c r="K68" t="s">
        <v>40</v>
      </c>
      <c r="L68" t="s">
        <v>41</v>
      </c>
      <c r="M68" t="s">
        <v>42</v>
      </c>
      <c r="N68" t="str">
        <f>"07/01/2016"</f>
        <v>07/01/2016</v>
      </c>
      <c r="O68" t="str">
        <f t="shared" si="13"/>
        <v>12/31/2500</v>
      </c>
      <c r="P68">
        <v>1</v>
      </c>
      <c r="Q68">
        <v>1</v>
      </c>
      <c r="R68" t="str">
        <f>"046441"</f>
        <v>046441</v>
      </c>
      <c r="S68">
        <v>100</v>
      </c>
      <c r="T68" t="s">
        <v>43</v>
      </c>
      <c r="V68" t="s">
        <v>43</v>
      </c>
      <c r="X68" t="str">
        <f>"12"</f>
        <v>12</v>
      </c>
      <c r="Y68" t="str">
        <f>"08"</f>
        <v>08</v>
      </c>
      <c r="Z68" t="str">
        <f>"3"</f>
        <v>3</v>
      </c>
      <c r="AA68" t="s">
        <v>46</v>
      </c>
      <c r="AB68" t="s">
        <v>47</v>
      </c>
      <c r="AC68" t="s">
        <v>48</v>
      </c>
      <c r="AD68" t="str">
        <f t="shared" si="14"/>
        <v>014830</v>
      </c>
      <c r="AE68" t="str">
        <f t="shared" si="14"/>
        <v>014830</v>
      </c>
      <c r="AF68" t="str">
        <f>"12"</f>
        <v>12</v>
      </c>
      <c r="AG68" t="s">
        <v>49</v>
      </c>
      <c r="AH68" t="s">
        <v>50</v>
      </c>
      <c r="AI68">
        <v>920.27</v>
      </c>
      <c r="AJ68">
        <v>920.27</v>
      </c>
      <c r="AK68">
        <v>15</v>
      </c>
    </row>
    <row r="69" spans="1:37" x14ac:dyDescent="0.3">
      <c r="A69">
        <v>888888</v>
      </c>
      <c r="B69">
        <v>888888</v>
      </c>
      <c r="C69" t="s">
        <v>51</v>
      </c>
      <c r="D69" s="2">
        <v>68</v>
      </c>
      <c r="E69" t="s">
        <v>38</v>
      </c>
      <c r="F69" t="s">
        <v>38</v>
      </c>
      <c r="G69" t="s">
        <v>38</v>
      </c>
      <c r="H69" t="s">
        <v>38</v>
      </c>
      <c r="I69" t="str">
        <f t="shared" si="15"/>
        <v>014830</v>
      </c>
      <c r="J69" t="s">
        <v>39</v>
      </c>
      <c r="K69" t="s">
        <v>40</v>
      </c>
      <c r="L69" t="s">
        <v>41</v>
      </c>
      <c r="M69" t="s">
        <v>42</v>
      </c>
      <c r="N69" t="str">
        <f>"10/20/2016"</f>
        <v>10/20/2016</v>
      </c>
      <c r="O69" t="str">
        <f t="shared" si="13"/>
        <v>12/31/2500</v>
      </c>
      <c r="P69">
        <v>0.78286299999999998</v>
      </c>
      <c r="Q69">
        <v>0.77103699999999997</v>
      </c>
      <c r="R69" t="str">
        <f>"046441"</f>
        <v>046441</v>
      </c>
      <c r="S69">
        <v>100</v>
      </c>
      <c r="T69" t="s">
        <v>43</v>
      </c>
      <c r="V69" t="s">
        <v>43</v>
      </c>
      <c r="X69" t="str">
        <f>"09"</f>
        <v>09</v>
      </c>
      <c r="Y69" t="str">
        <f>"10"</f>
        <v>10</v>
      </c>
      <c r="Z69" t="str">
        <f>"2"</f>
        <v>2</v>
      </c>
      <c r="AA69" t="s">
        <v>46</v>
      </c>
      <c r="AB69" t="s">
        <v>47</v>
      </c>
      <c r="AC69" t="s">
        <v>48</v>
      </c>
      <c r="AD69" t="str">
        <f t="shared" si="14"/>
        <v>014830</v>
      </c>
      <c r="AE69" t="str">
        <f t="shared" si="14"/>
        <v>014830</v>
      </c>
      <c r="AF69" t="str">
        <f>"09"</f>
        <v>09</v>
      </c>
      <c r="AG69" t="s">
        <v>49</v>
      </c>
      <c r="AH69" t="s">
        <v>50</v>
      </c>
      <c r="AI69">
        <v>721.33</v>
      </c>
      <c r="AJ69">
        <v>921.4</v>
      </c>
      <c r="AK69">
        <v>63</v>
      </c>
    </row>
    <row r="70" spans="1:37" x14ac:dyDescent="0.3">
      <c r="A70">
        <v>888888</v>
      </c>
      <c r="B70">
        <v>888888</v>
      </c>
      <c r="C70" t="s">
        <v>51</v>
      </c>
      <c r="D70" s="2">
        <v>69</v>
      </c>
      <c r="E70" t="s">
        <v>38</v>
      </c>
      <c r="F70" t="s">
        <v>38</v>
      </c>
      <c r="G70" t="s">
        <v>38</v>
      </c>
      <c r="H70" t="s">
        <v>38</v>
      </c>
      <c r="I70" t="str">
        <f t="shared" si="15"/>
        <v>014830</v>
      </c>
      <c r="J70" t="s">
        <v>39</v>
      </c>
      <c r="K70" t="s">
        <v>40</v>
      </c>
      <c r="L70" t="s">
        <v>41</v>
      </c>
      <c r="M70" t="s">
        <v>42</v>
      </c>
      <c r="N70" t="str">
        <f>"03/13/2017"</f>
        <v>03/13/2017</v>
      </c>
      <c r="O70" t="str">
        <f t="shared" si="13"/>
        <v>12/31/2500</v>
      </c>
      <c r="P70">
        <v>0.300651</v>
      </c>
      <c r="Q70">
        <v>0.292993</v>
      </c>
      <c r="R70" t="str">
        <f>"046433"</f>
        <v>046433</v>
      </c>
      <c r="S70">
        <v>100</v>
      </c>
      <c r="T70" t="s">
        <v>43</v>
      </c>
      <c r="V70" t="s">
        <v>43</v>
      </c>
      <c r="X70" t="str">
        <f>"09"</f>
        <v>09</v>
      </c>
      <c r="Y70" t="s">
        <v>44</v>
      </c>
      <c r="Z70" t="s">
        <v>45</v>
      </c>
      <c r="AA70" t="s">
        <v>46</v>
      </c>
      <c r="AB70" t="s">
        <v>47</v>
      </c>
      <c r="AC70" t="s">
        <v>48</v>
      </c>
      <c r="AD70" t="str">
        <f t="shared" si="14"/>
        <v>014830</v>
      </c>
      <c r="AE70" t="str">
        <f t="shared" si="14"/>
        <v>014830</v>
      </c>
      <c r="AF70" t="str">
        <f>"09"</f>
        <v>09</v>
      </c>
      <c r="AG70" t="s">
        <v>49</v>
      </c>
      <c r="AH70" t="s">
        <v>50</v>
      </c>
      <c r="AI70">
        <v>277.02</v>
      </c>
      <c r="AJ70">
        <v>921.4</v>
      </c>
      <c r="AK70">
        <v>63</v>
      </c>
    </row>
    <row r="71" spans="1:37" x14ac:dyDescent="0.3">
      <c r="A71">
        <v>888888</v>
      </c>
      <c r="B71">
        <v>888888</v>
      </c>
      <c r="C71" t="s">
        <v>37</v>
      </c>
      <c r="D71" s="2">
        <v>70</v>
      </c>
      <c r="E71" t="s">
        <v>38</v>
      </c>
      <c r="F71" t="s">
        <v>38</v>
      </c>
      <c r="G71" t="s">
        <v>38</v>
      </c>
      <c r="H71" t="s">
        <v>38</v>
      </c>
      <c r="I71" t="str">
        <f t="shared" si="15"/>
        <v>014830</v>
      </c>
      <c r="J71" t="s">
        <v>39</v>
      </c>
      <c r="K71" t="s">
        <v>40</v>
      </c>
      <c r="L71" t="s">
        <v>41</v>
      </c>
      <c r="M71" t="s">
        <v>42</v>
      </c>
      <c r="N71" t="str">
        <f>"07/01/2016"</f>
        <v>07/01/2016</v>
      </c>
      <c r="O71" t="str">
        <f t="shared" si="13"/>
        <v>12/31/2500</v>
      </c>
      <c r="P71">
        <v>1</v>
      </c>
      <c r="Q71">
        <v>1</v>
      </c>
      <c r="R71" t="str">
        <f>"045328"</f>
        <v>045328</v>
      </c>
      <c r="S71">
        <v>100</v>
      </c>
      <c r="T71" t="s">
        <v>43</v>
      </c>
      <c r="V71" t="s">
        <v>43</v>
      </c>
      <c r="X71" t="str">
        <f t="shared" ref="X71:X76" si="16">"10"</f>
        <v>10</v>
      </c>
      <c r="Y71" t="s">
        <v>44</v>
      </c>
      <c r="Z71" t="s">
        <v>45</v>
      </c>
      <c r="AA71" t="s">
        <v>47</v>
      </c>
      <c r="AB71" t="s">
        <v>47</v>
      </c>
      <c r="AC71" t="s">
        <v>48</v>
      </c>
      <c r="AD71" t="str">
        <f t="shared" si="14"/>
        <v>014830</v>
      </c>
      <c r="AE71" t="str">
        <f t="shared" si="14"/>
        <v>014830</v>
      </c>
      <c r="AF71" t="str">
        <f t="shared" ref="AF71:AF76" si="17">"10"</f>
        <v>10</v>
      </c>
      <c r="AG71" t="s">
        <v>49</v>
      </c>
      <c r="AH71" t="s">
        <v>50</v>
      </c>
      <c r="AI71">
        <v>921.4</v>
      </c>
      <c r="AJ71">
        <v>921.4</v>
      </c>
      <c r="AK71">
        <v>15</v>
      </c>
    </row>
    <row r="72" spans="1:37" x14ac:dyDescent="0.3">
      <c r="A72">
        <v>888888</v>
      </c>
      <c r="B72">
        <v>888888</v>
      </c>
      <c r="C72" t="s">
        <v>37</v>
      </c>
      <c r="D72" s="2">
        <v>71</v>
      </c>
      <c r="E72" t="s">
        <v>38</v>
      </c>
      <c r="F72" t="s">
        <v>38</v>
      </c>
      <c r="G72" t="s">
        <v>38</v>
      </c>
      <c r="H72" t="s">
        <v>38</v>
      </c>
      <c r="I72" t="str">
        <f t="shared" si="15"/>
        <v>014830</v>
      </c>
      <c r="J72" t="s">
        <v>39</v>
      </c>
      <c r="K72" t="s">
        <v>40</v>
      </c>
      <c r="L72" t="s">
        <v>41</v>
      </c>
      <c r="M72" t="s">
        <v>42</v>
      </c>
      <c r="N72" t="str">
        <f>"07/01/2016"</f>
        <v>07/01/2016</v>
      </c>
      <c r="O72" t="str">
        <f t="shared" si="13"/>
        <v>12/31/2500</v>
      </c>
      <c r="P72">
        <v>1</v>
      </c>
      <c r="Q72">
        <v>1</v>
      </c>
      <c r="R72" t="str">
        <f>"045328"</f>
        <v>045328</v>
      </c>
      <c r="S72">
        <v>100</v>
      </c>
      <c r="T72" t="s">
        <v>43</v>
      </c>
      <c r="V72" t="s">
        <v>43</v>
      </c>
      <c r="X72" t="str">
        <f t="shared" si="16"/>
        <v>10</v>
      </c>
      <c r="Y72" t="s">
        <v>44</v>
      </c>
      <c r="Z72" t="s">
        <v>45</v>
      </c>
      <c r="AA72" t="s">
        <v>46</v>
      </c>
      <c r="AB72" t="s">
        <v>47</v>
      </c>
      <c r="AC72" t="s">
        <v>48</v>
      </c>
      <c r="AD72" t="str">
        <f t="shared" si="14"/>
        <v>014830</v>
      </c>
      <c r="AE72" t="str">
        <f t="shared" si="14"/>
        <v>014830</v>
      </c>
      <c r="AF72" t="str">
        <f t="shared" si="17"/>
        <v>10</v>
      </c>
      <c r="AG72" t="s">
        <v>49</v>
      </c>
      <c r="AH72" t="s">
        <v>50</v>
      </c>
      <c r="AI72">
        <v>921.4</v>
      </c>
      <c r="AJ72">
        <v>921.4</v>
      </c>
      <c r="AK72">
        <v>15</v>
      </c>
    </row>
    <row r="73" spans="1:37" x14ac:dyDescent="0.3">
      <c r="A73">
        <v>888888</v>
      </c>
      <c r="B73">
        <v>888888</v>
      </c>
      <c r="C73" t="s">
        <v>51</v>
      </c>
      <c r="D73" s="2">
        <v>72</v>
      </c>
      <c r="E73" t="s">
        <v>38</v>
      </c>
      <c r="F73" t="s">
        <v>38</v>
      </c>
      <c r="G73" t="s">
        <v>38</v>
      </c>
      <c r="H73" t="s">
        <v>38</v>
      </c>
      <c r="I73" t="str">
        <f t="shared" si="15"/>
        <v>014830</v>
      </c>
      <c r="J73" t="s">
        <v>39</v>
      </c>
      <c r="K73" t="s">
        <v>40</v>
      </c>
      <c r="L73" t="s">
        <v>41</v>
      </c>
      <c r="M73" t="s">
        <v>42</v>
      </c>
      <c r="N73" t="str">
        <f>"12/14/2016"</f>
        <v>12/14/2016</v>
      </c>
      <c r="O73" t="str">
        <f t="shared" si="13"/>
        <v>12/31/2500</v>
      </c>
      <c r="P73">
        <v>0.58799699999999999</v>
      </c>
      <c r="Q73">
        <v>0.57620700000000002</v>
      </c>
      <c r="R73" t="str">
        <f>"045450"</f>
        <v>045450</v>
      </c>
      <c r="S73">
        <v>100</v>
      </c>
      <c r="T73" t="s">
        <v>43</v>
      </c>
      <c r="V73" t="s">
        <v>43</v>
      </c>
      <c r="X73" t="str">
        <f t="shared" si="16"/>
        <v>10</v>
      </c>
      <c r="Y73" t="s">
        <v>44</v>
      </c>
      <c r="Z73" t="s">
        <v>45</v>
      </c>
      <c r="AA73" t="s">
        <v>47</v>
      </c>
      <c r="AB73" t="s">
        <v>47</v>
      </c>
      <c r="AC73" t="s">
        <v>48</v>
      </c>
      <c r="AD73" t="str">
        <f t="shared" si="14"/>
        <v>014830</v>
      </c>
      <c r="AE73" t="str">
        <f t="shared" si="14"/>
        <v>014830</v>
      </c>
      <c r="AF73" t="str">
        <f t="shared" si="17"/>
        <v>10</v>
      </c>
      <c r="AG73" t="s">
        <v>49</v>
      </c>
      <c r="AH73" t="s">
        <v>50</v>
      </c>
      <c r="AI73">
        <v>541.78</v>
      </c>
      <c r="AJ73">
        <v>921.4</v>
      </c>
      <c r="AK73">
        <v>63</v>
      </c>
    </row>
    <row r="74" spans="1:37" x14ac:dyDescent="0.3">
      <c r="A74">
        <v>888888</v>
      </c>
      <c r="B74">
        <v>888888</v>
      </c>
      <c r="C74" t="s">
        <v>37</v>
      </c>
      <c r="D74" s="2">
        <v>73</v>
      </c>
      <c r="E74" t="s">
        <v>38</v>
      </c>
      <c r="F74" t="s">
        <v>38</v>
      </c>
      <c r="G74" t="s">
        <v>38</v>
      </c>
      <c r="H74" t="s">
        <v>38</v>
      </c>
      <c r="I74" t="str">
        <f t="shared" si="15"/>
        <v>014830</v>
      </c>
      <c r="J74" t="s">
        <v>39</v>
      </c>
      <c r="K74" t="s">
        <v>40</v>
      </c>
      <c r="L74" t="s">
        <v>41</v>
      </c>
      <c r="M74" t="s">
        <v>42</v>
      </c>
      <c r="N74" t="str">
        <f>"08/23/2016"</f>
        <v>08/23/2016</v>
      </c>
      <c r="O74" t="str">
        <f t="shared" si="13"/>
        <v>12/31/2500</v>
      </c>
      <c r="P74">
        <v>1</v>
      </c>
      <c r="Q74">
        <v>1</v>
      </c>
      <c r="R74" t="str">
        <f>"044735"</f>
        <v>044735</v>
      </c>
      <c r="S74">
        <v>100</v>
      </c>
      <c r="T74" t="s">
        <v>43</v>
      </c>
      <c r="V74" t="s">
        <v>43</v>
      </c>
      <c r="X74" t="str">
        <f t="shared" si="16"/>
        <v>10</v>
      </c>
      <c r="Y74" t="str">
        <f>"08"</f>
        <v>08</v>
      </c>
      <c r="Z74" t="str">
        <f>"3"</f>
        <v>3</v>
      </c>
      <c r="AA74" t="s">
        <v>46</v>
      </c>
      <c r="AB74" t="s">
        <v>47</v>
      </c>
      <c r="AC74" t="s">
        <v>48</v>
      </c>
      <c r="AD74" t="str">
        <f t="shared" si="14"/>
        <v>014830</v>
      </c>
      <c r="AE74" t="str">
        <f t="shared" si="14"/>
        <v>014830</v>
      </c>
      <c r="AF74" t="str">
        <f t="shared" si="17"/>
        <v>10</v>
      </c>
      <c r="AG74" t="s">
        <v>49</v>
      </c>
      <c r="AH74" t="s">
        <v>50</v>
      </c>
      <c r="AI74">
        <v>921.4</v>
      </c>
      <c r="AJ74">
        <v>921.4</v>
      </c>
      <c r="AK74">
        <v>15</v>
      </c>
    </row>
    <row r="75" spans="1:37" x14ac:dyDescent="0.3">
      <c r="A75">
        <v>888888</v>
      </c>
      <c r="B75">
        <v>888888</v>
      </c>
      <c r="C75" t="s">
        <v>51</v>
      </c>
      <c r="D75" s="2">
        <v>74</v>
      </c>
      <c r="E75" t="s">
        <v>38</v>
      </c>
      <c r="F75" t="s">
        <v>38</v>
      </c>
      <c r="G75" t="s">
        <v>38</v>
      </c>
      <c r="H75" t="s">
        <v>38</v>
      </c>
      <c r="I75" t="str">
        <f t="shared" si="15"/>
        <v>014830</v>
      </c>
      <c r="J75" t="s">
        <v>39</v>
      </c>
      <c r="K75" t="s">
        <v>40</v>
      </c>
      <c r="L75" t="s">
        <v>41</v>
      </c>
      <c r="M75" t="s">
        <v>42</v>
      </c>
      <c r="N75" t="str">
        <f>"08/30/2016"</f>
        <v>08/30/2016</v>
      </c>
      <c r="O75" t="str">
        <f t="shared" si="13"/>
        <v>12/31/2500</v>
      </c>
      <c r="P75">
        <v>0.97216199999999997</v>
      </c>
      <c r="Q75">
        <v>0.97064600000000001</v>
      </c>
      <c r="R75" t="str">
        <f>"046441"</f>
        <v>046441</v>
      </c>
      <c r="S75">
        <v>100</v>
      </c>
      <c r="T75" t="s">
        <v>43</v>
      </c>
      <c r="V75" t="s">
        <v>43</v>
      </c>
      <c r="X75" t="str">
        <f t="shared" si="16"/>
        <v>10</v>
      </c>
      <c r="Y75" t="s">
        <v>44</v>
      </c>
      <c r="Z75" t="s">
        <v>45</v>
      </c>
      <c r="AA75" t="s">
        <v>46</v>
      </c>
      <c r="AB75" t="s">
        <v>47</v>
      </c>
      <c r="AC75" t="s">
        <v>48</v>
      </c>
      <c r="AD75" t="str">
        <f t="shared" si="14"/>
        <v>014830</v>
      </c>
      <c r="AE75" t="str">
        <f t="shared" si="14"/>
        <v>014830</v>
      </c>
      <c r="AF75" t="str">
        <f t="shared" si="17"/>
        <v>10</v>
      </c>
      <c r="AG75" t="s">
        <v>49</v>
      </c>
      <c r="AH75" t="s">
        <v>50</v>
      </c>
      <c r="AI75">
        <v>895.75</v>
      </c>
      <c r="AJ75">
        <v>921.4</v>
      </c>
      <c r="AK75">
        <v>63</v>
      </c>
    </row>
    <row r="76" spans="1:37" x14ac:dyDescent="0.3">
      <c r="A76">
        <v>888888</v>
      </c>
      <c r="B76">
        <v>888888</v>
      </c>
      <c r="C76" t="s">
        <v>37</v>
      </c>
      <c r="D76" s="2">
        <v>75</v>
      </c>
      <c r="E76" t="s">
        <v>38</v>
      </c>
      <c r="F76" t="s">
        <v>38</v>
      </c>
      <c r="G76" t="s">
        <v>38</v>
      </c>
      <c r="H76" t="s">
        <v>38</v>
      </c>
      <c r="I76" t="str">
        <f t="shared" si="15"/>
        <v>014830</v>
      </c>
      <c r="J76" t="s">
        <v>39</v>
      </c>
      <c r="K76" t="s">
        <v>40</v>
      </c>
      <c r="L76" t="s">
        <v>41</v>
      </c>
      <c r="M76" t="s">
        <v>42</v>
      </c>
      <c r="N76" t="str">
        <f>"07/01/2016"</f>
        <v>07/01/2016</v>
      </c>
      <c r="O76" t="str">
        <f>"03/30/2017"</f>
        <v>03/30/2017</v>
      </c>
      <c r="P76">
        <v>0.77729499999999996</v>
      </c>
      <c r="Q76">
        <v>0.77729499999999996</v>
      </c>
      <c r="R76" t="str">
        <f>"045450"</f>
        <v>045450</v>
      </c>
      <c r="S76">
        <v>100</v>
      </c>
      <c r="T76" t="s">
        <v>43</v>
      </c>
      <c r="V76" t="s">
        <v>43</v>
      </c>
      <c r="X76" t="str">
        <f t="shared" si="16"/>
        <v>10</v>
      </c>
      <c r="Y76" t="str">
        <f>"10"</f>
        <v>10</v>
      </c>
      <c r="Z76" t="str">
        <f>"2"</f>
        <v>2</v>
      </c>
      <c r="AA76" t="s">
        <v>46</v>
      </c>
      <c r="AB76" t="s">
        <v>47</v>
      </c>
      <c r="AC76" t="s">
        <v>48</v>
      </c>
      <c r="AD76" t="str">
        <f t="shared" si="14"/>
        <v>014830</v>
      </c>
      <c r="AE76" t="str">
        <f t="shared" si="14"/>
        <v>014830</v>
      </c>
      <c r="AF76" t="str">
        <f t="shared" si="17"/>
        <v>10</v>
      </c>
      <c r="AG76" t="s">
        <v>49</v>
      </c>
      <c r="AH76" t="s">
        <v>50</v>
      </c>
      <c r="AI76">
        <v>716.2</v>
      </c>
      <c r="AJ76">
        <v>921.4</v>
      </c>
      <c r="AK76">
        <v>15</v>
      </c>
    </row>
    <row r="77" spans="1:37" x14ac:dyDescent="0.3">
      <c r="A77">
        <v>888888</v>
      </c>
      <c r="B77">
        <v>888888</v>
      </c>
      <c r="C77" t="s">
        <v>51</v>
      </c>
      <c r="D77" s="2">
        <v>76</v>
      </c>
      <c r="E77" t="s">
        <v>38</v>
      </c>
      <c r="F77" t="s">
        <v>38</v>
      </c>
      <c r="G77" t="s">
        <v>38</v>
      </c>
      <c r="H77" t="s">
        <v>38</v>
      </c>
      <c r="I77" t="str">
        <f t="shared" si="15"/>
        <v>014830</v>
      </c>
      <c r="J77" t="s">
        <v>39</v>
      </c>
      <c r="K77" t="s">
        <v>40</v>
      </c>
      <c r="L77" t="s">
        <v>41</v>
      </c>
      <c r="M77" t="s">
        <v>42</v>
      </c>
      <c r="N77" t="str">
        <f>"12/06/2016"</f>
        <v>12/06/2016</v>
      </c>
      <c r="O77" t="str">
        <f>"12/31/2500"</f>
        <v>12/31/2500</v>
      </c>
      <c r="P77">
        <v>0.62140200000000001</v>
      </c>
      <c r="Q77">
        <v>0.60078299999999996</v>
      </c>
      <c r="R77" t="str">
        <f>"046441"</f>
        <v>046441</v>
      </c>
      <c r="S77">
        <v>100</v>
      </c>
      <c r="T77" t="s">
        <v>43</v>
      </c>
      <c r="V77" t="s">
        <v>43</v>
      </c>
      <c r="X77" t="str">
        <f>"09"</f>
        <v>09</v>
      </c>
      <c r="Y77" t="s">
        <v>44</v>
      </c>
      <c r="Z77" t="s">
        <v>45</v>
      </c>
      <c r="AA77" t="s">
        <v>47</v>
      </c>
      <c r="AB77" t="s">
        <v>47</v>
      </c>
      <c r="AC77" t="s">
        <v>48</v>
      </c>
      <c r="AD77" t="str">
        <f t="shared" si="14"/>
        <v>014830</v>
      </c>
      <c r="AE77" t="str">
        <f t="shared" si="14"/>
        <v>014830</v>
      </c>
      <c r="AF77" t="str">
        <f>"09"</f>
        <v>09</v>
      </c>
      <c r="AG77" t="s">
        <v>49</v>
      </c>
      <c r="AH77" t="s">
        <v>50</v>
      </c>
      <c r="AI77">
        <v>572.55999999999995</v>
      </c>
      <c r="AJ77">
        <v>921.4</v>
      </c>
      <c r="AK77">
        <v>63</v>
      </c>
    </row>
    <row r="78" spans="1:37" x14ac:dyDescent="0.3">
      <c r="A78">
        <v>888888</v>
      </c>
      <c r="B78">
        <v>888888</v>
      </c>
      <c r="C78" t="s">
        <v>37</v>
      </c>
      <c r="D78" s="2">
        <v>77</v>
      </c>
      <c r="E78" t="s">
        <v>38</v>
      </c>
      <c r="F78" t="s">
        <v>38</v>
      </c>
      <c r="G78" t="s">
        <v>38</v>
      </c>
      <c r="H78" t="s">
        <v>38</v>
      </c>
      <c r="I78" t="str">
        <f t="shared" si="15"/>
        <v>014830</v>
      </c>
      <c r="J78" t="s">
        <v>39</v>
      </c>
      <c r="K78" t="s">
        <v>40</v>
      </c>
      <c r="L78" t="s">
        <v>41</v>
      </c>
      <c r="M78" t="s">
        <v>42</v>
      </c>
      <c r="N78" t="str">
        <f>"08/12/2016"</f>
        <v>08/12/2016</v>
      </c>
      <c r="O78" t="str">
        <f>"12/31/2500"</f>
        <v>12/31/2500</v>
      </c>
      <c r="P78">
        <v>1</v>
      </c>
      <c r="Q78">
        <v>1</v>
      </c>
      <c r="R78" t="str">
        <f>"046441"</f>
        <v>046441</v>
      </c>
      <c r="S78">
        <v>100</v>
      </c>
      <c r="T78" t="s">
        <v>43</v>
      </c>
      <c r="V78" t="s">
        <v>43</v>
      </c>
      <c r="X78" t="str">
        <f>"10"</f>
        <v>10</v>
      </c>
      <c r="Y78" t="s">
        <v>44</v>
      </c>
      <c r="Z78" t="s">
        <v>45</v>
      </c>
      <c r="AA78" t="s">
        <v>47</v>
      </c>
      <c r="AB78" t="s">
        <v>47</v>
      </c>
      <c r="AC78" t="s">
        <v>48</v>
      </c>
      <c r="AD78" t="str">
        <f t="shared" si="14"/>
        <v>014830</v>
      </c>
      <c r="AE78" t="str">
        <f t="shared" si="14"/>
        <v>014830</v>
      </c>
      <c r="AF78" t="str">
        <f>"10"</f>
        <v>10</v>
      </c>
      <c r="AG78" t="s">
        <v>49</v>
      </c>
      <c r="AH78" t="s">
        <v>50</v>
      </c>
      <c r="AI78">
        <v>921.4</v>
      </c>
      <c r="AJ78">
        <v>921.4</v>
      </c>
      <c r="AK78">
        <v>15</v>
      </c>
    </row>
    <row r="79" spans="1:37" x14ac:dyDescent="0.3">
      <c r="A79">
        <v>888888</v>
      </c>
      <c r="B79">
        <v>888888</v>
      </c>
      <c r="C79" t="s">
        <v>51</v>
      </c>
      <c r="D79" s="2">
        <v>78</v>
      </c>
      <c r="E79" t="s">
        <v>38</v>
      </c>
      <c r="F79" t="s">
        <v>38</v>
      </c>
      <c r="G79" t="s">
        <v>38</v>
      </c>
      <c r="H79" t="s">
        <v>38</v>
      </c>
      <c r="I79" t="str">
        <f t="shared" si="15"/>
        <v>014830</v>
      </c>
      <c r="J79" t="s">
        <v>39</v>
      </c>
      <c r="K79" t="s">
        <v>40</v>
      </c>
      <c r="L79" t="s">
        <v>41</v>
      </c>
      <c r="M79" t="s">
        <v>42</v>
      </c>
      <c r="N79" t="str">
        <f>"12/13/2016"</f>
        <v>12/13/2016</v>
      </c>
      <c r="O79" t="str">
        <f>"12/31/2500"</f>
        <v>12/31/2500</v>
      </c>
      <c r="P79">
        <v>0.59356399999999998</v>
      </c>
      <c r="Q79">
        <v>0.59195399999999998</v>
      </c>
      <c r="R79" t="str">
        <f>"045450"</f>
        <v>045450</v>
      </c>
      <c r="S79">
        <v>100</v>
      </c>
      <c r="T79" t="s">
        <v>43</v>
      </c>
      <c r="V79" t="s">
        <v>43</v>
      </c>
      <c r="X79" t="str">
        <f>"10"</f>
        <v>10</v>
      </c>
      <c r="Y79" t="str">
        <f>"08"</f>
        <v>08</v>
      </c>
      <c r="Z79" t="str">
        <f>"3"</f>
        <v>3</v>
      </c>
      <c r="AA79" t="s">
        <v>46</v>
      </c>
      <c r="AB79" t="s">
        <v>47</v>
      </c>
      <c r="AC79" t="s">
        <v>48</v>
      </c>
      <c r="AD79" t="str">
        <f t="shared" si="14"/>
        <v>014830</v>
      </c>
      <c r="AE79" t="str">
        <f t="shared" si="14"/>
        <v>014830</v>
      </c>
      <c r="AF79" t="str">
        <f>"10"</f>
        <v>10</v>
      </c>
      <c r="AG79" t="s">
        <v>49</v>
      </c>
      <c r="AH79" t="s">
        <v>50</v>
      </c>
      <c r="AI79">
        <v>546.91</v>
      </c>
      <c r="AJ79">
        <v>921.4</v>
      </c>
      <c r="AK79">
        <v>63</v>
      </c>
    </row>
    <row r="80" spans="1:37" x14ac:dyDescent="0.3">
      <c r="A80">
        <v>888888</v>
      </c>
      <c r="B80">
        <v>888888</v>
      </c>
      <c r="C80" t="s">
        <v>37</v>
      </c>
      <c r="D80" s="2">
        <v>79</v>
      </c>
      <c r="E80" t="s">
        <v>38</v>
      </c>
      <c r="F80" t="s">
        <v>38</v>
      </c>
      <c r="G80" t="s">
        <v>38</v>
      </c>
      <c r="H80" t="s">
        <v>38</v>
      </c>
      <c r="I80" t="str">
        <f t="shared" si="15"/>
        <v>014830</v>
      </c>
      <c r="J80" t="s">
        <v>39</v>
      </c>
      <c r="K80" t="s">
        <v>40</v>
      </c>
      <c r="L80" t="s">
        <v>41</v>
      </c>
      <c r="M80" t="s">
        <v>42</v>
      </c>
      <c r="N80" t="str">
        <f>"09/01/2016"</f>
        <v>09/01/2016</v>
      </c>
      <c r="O80" t="str">
        <f>"10/19/2016"</f>
        <v>10/19/2016</v>
      </c>
      <c r="P80">
        <v>0.17816399999999999</v>
      </c>
      <c r="Q80">
        <v>0.17816399999999999</v>
      </c>
      <c r="R80" t="str">
        <f>"043539"</f>
        <v>043539</v>
      </c>
      <c r="S80">
        <v>100</v>
      </c>
      <c r="T80" t="s">
        <v>43</v>
      </c>
      <c r="V80" t="s">
        <v>43</v>
      </c>
      <c r="X80" t="str">
        <f t="shared" ref="X80:X85" si="18">"09"</f>
        <v>09</v>
      </c>
      <c r="Y80" t="s">
        <v>44</v>
      </c>
      <c r="Z80" t="s">
        <v>45</v>
      </c>
      <c r="AA80" t="s">
        <v>47</v>
      </c>
      <c r="AB80" t="s">
        <v>47</v>
      </c>
      <c r="AC80" t="s">
        <v>48</v>
      </c>
      <c r="AD80" t="str">
        <f t="shared" si="14"/>
        <v>014830</v>
      </c>
      <c r="AE80" t="str">
        <f t="shared" si="14"/>
        <v>014830</v>
      </c>
      <c r="AF80" t="str">
        <f t="shared" ref="AF80:AF85" si="19">"09"</f>
        <v>09</v>
      </c>
      <c r="AG80" t="s">
        <v>49</v>
      </c>
      <c r="AH80" t="s">
        <v>50</v>
      </c>
      <c r="AI80">
        <v>164.16</v>
      </c>
      <c r="AJ80">
        <v>921.4</v>
      </c>
      <c r="AK80">
        <v>15</v>
      </c>
    </row>
    <row r="81" spans="1:37" x14ac:dyDescent="0.3">
      <c r="A81">
        <v>888888</v>
      </c>
      <c r="B81">
        <v>888888</v>
      </c>
      <c r="C81" t="s">
        <v>37</v>
      </c>
      <c r="D81" s="2">
        <v>80</v>
      </c>
      <c r="E81" t="s">
        <v>38</v>
      </c>
      <c r="F81" t="s">
        <v>38</v>
      </c>
      <c r="G81" t="s">
        <v>38</v>
      </c>
      <c r="H81" t="s">
        <v>38</v>
      </c>
      <c r="I81" t="str">
        <f t="shared" si="15"/>
        <v>014830</v>
      </c>
      <c r="J81" t="s">
        <v>39</v>
      </c>
      <c r="K81" t="s">
        <v>40</v>
      </c>
      <c r="L81" t="s">
        <v>41</v>
      </c>
      <c r="M81" t="s">
        <v>42</v>
      </c>
      <c r="N81" t="str">
        <f>"08/17/2016"</f>
        <v>08/17/2016</v>
      </c>
      <c r="O81" t="str">
        <f>"03/12/2017"</f>
        <v>03/12/2017</v>
      </c>
      <c r="P81">
        <v>0.699349</v>
      </c>
      <c r="Q81">
        <v>0.699349</v>
      </c>
      <c r="R81" t="str">
        <f>"046441"</f>
        <v>046441</v>
      </c>
      <c r="S81">
        <v>100</v>
      </c>
      <c r="T81" t="s">
        <v>43</v>
      </c>
      <c r="V81" t="s">
        <v>43</v>
      </c>
      <c r="X81" t="str">
        <f t="shared" si="18"/>
        <v>09</v>
      </c>
      <c r="Y81" t="str">
        <f>"08"</f>
        <v>08</v>
      </c>
      <c r="Z81" t="str">
        <f>"3"</f>
        <v>3</v>
      </c>
      <c r="AA81" t="s">
        <v>46</v>
      </c>
      <c r="AB81" t="s">
        <v>47</v>
      </c>
      <c r="AC81" t="s">
        <v>48</v>
      </c>
      <c r="AD81" t="str">
        <f t="shared" si="14"/>
        <v>014830</v>
      </c>
      <c r="AE81" t="str">
        <f t="shared" si="14"/>
        <v>014830</v>
      </c>
      <c r="AF81" t="str">
        <f t="shared" si="19"/>
        <v>09</v>
      </c>
      <c r="AG81" t="s">
        <v>49</v>
      </c>
      <c r="AH81" t="s">
        <v>50</v>
      </c>
      <c r="AI81">
        <v>644.38</v>
      </c>
      <c r="AJ81">
        <v>921.4</v>
      </c>
      <c r="AK81">
        <v>15</v>
      </c>
    </row>
    <row r="82" spans="1:37" x14ac:dyDescent="0.3">
      <c r="A82">
        <v>888888</v>
      </c>
      <c r="B82">
        <v>888888</v>
      </c>
      <c r="C82" t="s">
        <v>37</v>
      </c>
      <c r="D82" s="2">
        <v>81</v>
      </c>
      <c r="E82" t="s">
        <v>38</v>
      </c>
      <c r="F82" t="s">
        <v>38</v>
      </c>
      <c r="G82" t="s">
        <v>38</v>
      </c>
      <c r="H82" t="s">
        <v>38</v>
      </c>
      <c r="I82" t="str">
        <f t="shared" si="15"/>
        <v>014830</v>
      </c>
      <c r="J82" t="s">
        <v>39</v>
      </c>
      <c r="K82" t="s">
        <v>40</v>
      </c>
      <c r="L82" t="s">
        <v>41</v>
      </c>
      <c r="M82" t="s">
        <v>42</v>
      </c>
      <c r="N82" t="str">
        <f>"03/13/2017"</f>
        <v>03/13/2017</v>
      </c>
      <c r="O82" t="str">
        <f>"12/31/2500"</f>
        <v>12/31/2500</v>
      </c>
      <c r="P82">
        <v>0.300651</v>
      </c>
      <c r="Q82">
        <v>0.300651</v>
      </c>
      <c r="R82" t="str">
        <f>"045278"</f>
        <v>045278</v>
      </c>
      <c r="S82">
        <v>100</v>
      </c>
      <c r="T82" t="s">
        <v>43</v>
      </c>
      <c r="V82" t="s">
        <v>43</v>
      </c>
      <c r="X82" t="str">
        <f t="shared" si="18"/>
        <v>09</v>
      </c>
      <c r="Y82" t="str">
        <f>"08"</f>
        <v>08</v>
      </c>
      <c r="Z82" t="str">
        <f>"3"</f>
        <v>3</v>
      </c>
      <c r="AA82" t="s">
        <v>46</v>
      </c>
      <c r="AB82" t="s">
        <v>47</v>
      </c>
      <c r="AC82" t="s">
        <v>48</v>
      </c>
      <c r="AD82" t="str">
        <f t="shared" ref="AD82:AE102" si="20">"014830"</f>
        <v>014830</v>
      </c>
      <c r="AE82" t="str">
        <f t="shared" si="20"/>
        <v>014830</v>
      </c>
      <c r="AF82" t="str">
        <f t="shared" si="19"/>
        <v>09</v>
      </c>
      <c r="AG82" t="s">
        <v>49</v>
      </c>
      <c r="AH82" t="s">
        <v>50</v>
      </c>
      <c r="AI82">
        <v>277.02</v>
      </c>
      <c r="AJ82">
        <v>921.4</v>
      </c>
      <c r="AK82">
        <v>15</v>
      </c>
    </row>
    <row r="83" spans="1:37" x14ac:dyDescent="0.3">
      <c r="A83">
        <v>888888</v>
      </c>
      <c r="B83">
        <v>888888</v>
      </c>
      <c r="C83" t="s">
        <v>37</v>
      </c>
      <c r="D83" s="2">
        <v>82</v>
      </c>
      <c r="E83" t="s">
        <v>38</v>
      </c>
      <c r="F83" t="s">
        <v>38</v>
      </c>
      <c r="G83" t="s">
        <v>38</v>
      </c>
      <c r="H83" t="s">
        <v>38</v>
      </c>
      <c r="I83" t="str">
        <f t="shared" si="15"/>
        <v>014830</v>
      </c>
      <c r="J83" t="s">
        <v>39</v>
      </c>
      <c r="K83" t="s">
        <v>40</v>
      </c>
      <c r="L83" t="s">
        <v>41</v>
      </c>
      <c r="M83" t="s">
        <v>42</v>
      </c>
      <c r="N83" t="str">
        <f>"08/01/2016"</f>
        <v>08/01/2016</v>
      </c>
      <c r="O83" t="str">
        <f>"12/31/2500"</f>
        <v>12/31/2500</v>
      </c>
      <c r="P83">
        <v>1</v>
      </c>
      <c r="Q83">
        <v>1</v>
      </c>
      <c r="R83" t="str">
        <f>"046441"</f>
        <v>046441</v>
      </c>
      <c r="S83">
        <v>100</v>
      </c>
      <c r="T83" t="s">
        <v>43</v>
      </c>
      <c r="V83" t="s">
        <v>43</v>
      </c>
      <c r="X83" t="str">
        <f t="shared" si="18"/>
        <v>09</v>
      </c>
      <c r="Y83" t="s">
        <v>44</v>
      </c>
      <c r="Z83" t="s">
        <v>45</v>
      </c>
      <c r="AA83" t="s">
        <v>46</v>
      </c>
      <c r="AB83" t="s">
        <v>47</v>
      </c>
      <c r="AC83" t="s">
        <v>48</v>
      </c>
      <c r="AD83" t="str">
        <f t="shared" si="20"/>
        <v>014830</v>
      </c>
      <c r="AE83" t="str">
        <f t="shared" si="20"/>
        <v>014830</v>
      </c>
      <c r="AF83" t="str">
        <f t="shared" si="19"/>
        <v>09</v>
      </c>
      <c r="AG83" t="s">
        <v>49</v>
      </c>
      <c r="AH83" t="s">
        <v>50</v>
      </c>
      <c r="AI83">
        <v>921.4</v>
      </c>
      <c r="AJ83">
        <v>921.4</v>
      </c>
      <c r="AK83">
        <v>15</v>
      </c>
    </row>
    <row r="84" spans="1:37" x14ac:dyDescent="0.3">
      <c r="A84">
        <v>888888</v>
      </c>
      <c r="B84">
        <v>888888</v>
      </c>
      <c r="C84" t="s">
        <v>37</v>
      </c>
      <c r="D84" s="2">
        <v>83</v>
      </c>
      <c r="E84" t="s">
        <v>38</v>
      </c>
      <c r="F84" t="s">
        <v>38</v>
      </c>
      <c r="G84" t="s">
        <v>38</v>
      </c>
      <c r="H84" t="s">
        <v>38</v>
      </c>
      <c r="I84" t="str">
        <f t="shared" si="15"/>
        <v>014830</v>
      </c>
      <c r="J84" t="s">
        <v>39</v>
      </c>
      <c r="K84" t="s">
        <v>40</v>
      </c>
      <c r="L84" t="s">
        <v>41</v>
      </c>
      <c r="M84" t="s">
        <v>42</v>
      </c>
      <c r="N84" t="str">
        <f>"08/01/2016"</f>
        <v>08/01/2016</v>
      </c>
      <c r="O84" t="str">
        <f>"12/31/2500"</f>
        <v>12/31/2500</v>
      </c>
      <c r="P84">
        <v>1</v>
      </c>
      <c r="Q84">
        <v>1</v>
      </c>
      <c r="R84" t="str">
        <f>"046441"</f>
        <v>046441</v>
      </c>
      <c r="S84">
        <v>100</v>
      </c>
      <c r="T84" t="s">
        <v>43</v>
      </c>
      <c r="V84" t="s">
        <v>43</v>
      </c>
      <c r="X84" t="str">
        <f t="shared" si="18"/>
        <v>09</v>
      </c>
      <c r="Y84" t="s">
        <v>44</v>
      </c>
      <c r="Z84" t="s">
        <v>45</v>
      </c>
      <c r="AA84" t="s">
        <v>46</v>
      </c>
      <c r="AB84" t="s">
        <v>47</v>
      </c>
      <c r="AC84" t="s">
        <v>48</v>
      </c>
      <c r="AD84" t="str">
        <f t="shared" si="20"/>
        <v>014830</v>
      </c>
      <c r="AE84" t="str">
        <f t="shared" si="20"/>
        <v>014830</v>
      </c>
      <c r="AF84" t="str">
        <f t="shared" si="19"/>
        <v>09</v>
      </c>
      <c r="AG84" t="s">
        <v>49</v>
      </c>
      <c r="AH84" t="s">
        <v>50</v>
      </c>
      <c r="AI84">
        <v>921.4</v>
      </c>
      <c r="AJ84">
        <v>921.4</v>
      </c>
      <c r="AK84">
        <v>15</v>
      </c>
    </row>
    <row r="85" spans="1:37" x14ac:dyDescent="0.3">
      <c r="A85">
        <v>888888</v>
      </c>
      <c r="B85">
        <v>888888</v>
      </c>
      <c r="C85" t="s">
        <v>51</v>
      </c>
      <c r="D85" s="2">
        <v>84</v>
      </c>
      <c r="E85" t="s">
        <v>38</v>
      </c>
      <c r="F85" t="s">
        <v>38</v>
      </c>
      <c r="G85" t="s">
        <v>38</v>
      </c>
      <c r="H85" t="s">
        <v>38</v>
      </c>
      <c r="I85" t="str">
        <f t="shared" si="15"/>
        <v>014830</v>
      </c>
      <c r="J85" t="s">
        <v>39</v>
      </c>
      <c r="K85" t="s">
        <v>40</v>
      </c>
      <c r="L85" t="s">
        <v>41</v>
      </c>
      <c r="M85" t="s">
        <v>42</v>
      </c>
      <c r="N85" t="str">
        <f>"10/21/2016"</f>
        <v>10/21/2016</v>
      </c>
      <c r="O85" t="str">
        <f>"12/31/2500"</f>
        <v>12/31/2500</v>
      </c>
      <c r="P85">
        <v>0.77729499999999996</v>
      </c>
      <c r="Q85">
        <v>0.76516600000000001</v>
      </c>
      <c r="R85" t="str">
        <f>"046441"</f>
        <v>046441</v>
      </c>
      <c r="S85">
        <v>100</v>
      </c>
      <c r="T85" t="s">
        <v>43</v>
      </c>
      <c r="V85" t="s">
        <v>43</v>
      </c>
      <c r="X85" t="str">
        <f t="shared" si="18"/>
        <v>09</v>
      </c>
      <c r="Y85" t="s">
        <v>44</v>
      </c>
      <c r="Z85" t="s">
        <v>45</v>
      </c>
      <c r="AA85" t="s">
        <v>46</v>
      </c>
      <c r="AB85" t="s">
        <v>47</v>
      </c>
      <c r="AC85" t="s">
        <v>48</v>
      </c>
      <c r="AD85" t="str">
        <f t="shared" si="20"/>
        <v>014830</v>
      </c>
      <c r="AE85" t="str">
        <f t="shared" si="20"/>
        <v>014830</v>
      </c>
      <c r="AF85" t="str">
        <f t="shared" si="19"/>
        <v>09</v>
      </c>
      <c r="AG85" t="s">
        <v>49</v>
      </c>
      <c r="AH85" t="s">
        <v>50</v>
      </c>
      <c r="AI85">
        <v>716.2</v>
      </c>
      <c r="AJ85">
        <v>921.4</v>
      </c>
      <c r="AK85">
        <v>63</v>
      </c>
    </row>
    <row r="86" spans="1:37" x14ac:dyDescent="0.3">
      <c r="A86">
        <v>888888</v>
      </c>
      <c r="B86">
        <v>888888</v>
      </c>
      <c r="C86" t="s">
        <v>37</v>
      </c>
      <c r="D86" s="2">
        <v>85</v>
      </c>
      <c r="E86" t="s">
        <v>38</v>
      </c>
      <c r="F86" t="s">
        <v>38</v>
      </c>
      <c r="G86" t="s">
        <v>38</v>
      </c>
      <c r="H86" t="s">
        <v>38</v>
      </c>
      <c r="I86" t="str">
        <f t="shared" si="15"/>
        <v>014830</v>
      </c>
      <c r="J86" t="s">
        <v>39</v>
      </c>
      <c r="K86" t="s">
        <v>40</v>
      </c>
      <c r="L86" t="s">
        <v>41</v>
      </c>
      <c r="M86" t="s">
        <v>42</v>
      </c>
      <c r="N86" t="str">
        <f>"07/01/2016"</f>
        <v>07/01/2016</v>
      </c>
      <c r="O86" t="str">
        <f>"12/31/2500"</f>
        <v>12/31/2500</v>
      </c>
      <c r="P86">
        <v>1</v>
      </c>
      <c r="Q86">
        <v>1</v>
      </c>
      <c r="R86" t="str">
        <f>"046441"</f>
        <v>046441</v>
      </c>
      <c r="S86">
        <v>100</v>
      </c>
      <c r="T86" t="s">
        <v>43</v>
      </c>
      <c r="V86" t="s">
        <v>43</v>
      </c>
      <c r="X86" t="str">
        <f>"12"</f>
        <v>12</v>
      </c>
      <c r="Y86" t="s">
        <v>44</v>
      </c>
      <c r="Z86" t="s">
        <v>45</v>
      </c>
      <c r="AA86" t="s">
        <v>47</v>
      </c>
      <c r="AB86" t="s">
        <v>47</v>
      </c>
      <c r="AC86" t="s">
        <v>48</v>
      </c>
      <c r="AD86" t="str">
        <f t="shared" si="20"/>
        <v>014830</v>
      </c>
      <c r="AE86" t="str">
        <f t="shared" si="20"/>
        <v>014830</v>
      </c>
      <c r="AF86" t="str">
        <f>"12"</f>
        <v>12</v>
      </c>
      <c r="AG86" t="s">
        <v>49</v>
      </c>
      <c r="AH86" t="s">
        <v>50</v>
      </c>
      <c r="AI86">
        <v>920.27</v>
      </c>
      <c r="AJ86">
        <v>920.27</v>
      </c>
      <c r="AK86">
        <v>15</v>
      </c>
    </row>
    <row r="87" spans="1:37" x14ac:dyDescent="0.3">
      <c r="A87">
        <v>888888</v>
      </c>
      <c r="B87">
        <v>888888</v>
      </c>
      <c r="C87" t="s">
        <v>37</v>
      </c>
      <c r="D87" s="2">
        <v>86</v>
      </c>
      <c r="E87" t="s">
        <v>38</v>
      </c>
      <c r="F87" t="s">
        <v>38</v>
      </c>
      <c r="G87" t="s">
        <v>38</v>
      </c>
      <c r="H87" t="s">
        <v>38</v>
      </c>
      <c r="I87" t="str">
        <f t="shared" si="15"/>
        <v>014830</v>
      </c>
      <c r="J87" t="s">
        <v>39</v>
      </c>
      <c r="K87" t="s">
        <v>40</v>
      </c>
      <c r="L87" t="s">
        <v>41</v>
      </c>
      <c r="M87" t="s">
        <v>42</v>
      </c>
      <c r="N87" t="str">
        <f>"08/01/2016"</f>
        <v>08/01/2016</v>
      </c>
      <c r="O87" t="str">
        <f>"03/12/2017"</f>
        <v>03/12/2017</v>
      </c>
      <c r="P87">
        <v>0.699349</v>
      </c>
      <c r="Q87">
        <v>0.699349</v>
      </c>
      <c r="R87" t="str">
        <f>"046441"</f>
        <v>046441</v>
      </c>
      <c r="S87">
        <v>100</v>
      </c>
      <c r="T87" t="s">
        <v>43</v>
      </c>
      <c r="V87" t="s">
        <v>43</v>
      </c>
      <c r="X87" t="str">
        <f>"09"</f>
        <v>09</v>
      </c>
      <c r="Y87" t="s">
        <v>44</v>
      </c>
      <c r="Z87" t="s">
        <v>45</v>
      </c>
      <c r="AA87" t="s">
        <v>46</v>
      </c>
      <c r="AB87" t="s">
        <v>47</v>
      </c>
      <c r="AC87" t="s">
        <v>48</v>
      </c>
      <c r="AD87" t="str">
        <f t="shared" si="20"/>
        <v>014830</v>
      </c>
      <c r="AE87" t="str">
        <f t="shared" si="20"/>
        <v>014830</v>
      </c>
      <c r="AF87" t="str">
        <f>"09"</f>
        <v>09</v>
      </c>
      <c r="AG87" t="s">
        <v>49</v>
      </c>
      <c r="AH87" t="s">
        <v>50</v>
      </c>
      <c r="AI87">
        <v>644.38</v>
      </c>
      <c r="AJ87">
        <v>921.4</v>
      </c>
      <c r="AK87">
        <v>15</v>
      </c>
    </row>
    <row r="88" spans="1:37" x14ac:dyDescent="0.3">
      <c r="A88">
        <v>888888</v>
      </c>
      <c r="B88">
        <v>888888</v>
      </c>
      <c r="C88" t="s">
        <v>37</v>
      </c>
      <c r="D88" s="2">
        <v>87</v>
      </c>
      <c r="E88" t="s">
        <v>38</v>
      </c>
      <c r="F88" t="s">
        <v>38</v>
      </c>
      <c r="G88" t="s">
        <v>38</v>
      </c>
      <c r="H88" t="s">
        <v>38</v>
      </c>
      <c r="I88" t="str">
        <f t="shared" si="15"/>
        <v>014830</v>
      </c>
      <c r="J88" t="s">
        <v>39</v>
      </c>
      <c r="K88" t="s">
        <v>40</v>
      </c>
      <c r="L88" t="s">
        <v>41</v>
      </c>
      <c r="M88" t="s">
        <v>42</v>
      </c>
      <c r="N88" t="str">
        <f>"03/13/2017"</f>
        <v>03/13/2017</v>
      </c>
      <c r="O88" t="str">
        <f>"12/31/2500"</f>
        <v>12/31/2500</v>
      </c>
      <c r="P88">
        <v>0.300651</v>
      </c>
      <c r="Q88">
        <v>0.300651</v>
      </c>
      <c r="R88" t="str">
        <f>"045278"</f>
        <v>045278</v>
      </c>
      <c r="S88">
        <v>100</v>
      </c>
      <c r="T88" t="s">
        <v>43</v>
      </c>
      <c r="V88" t="s">
        <v>43</v>
      </c>
      <c r="X88" t="str">
        <f>"09"</f>
        <v>09</v>
      </c>
      <c r="Y88" t="s">
        <v>44</v>
      </c>
      <c r="Z88" t="s">
        <v>45</v>
      </c>
      <c r="AA88" t="s">
        <v>46</v>
      </c>
      <c r="AB88" t="s">
        <v>47</v>
      </c>
      <c r="AC88" t="s">
        <v>48</v>
      </c>
      <c r="AD88" t="str">
        <f t="shared" si="20"/>
        <v>014830</v>
      </c>
      <c r="AE88" t="str">
        <f t="shared" si="20"/>
        <v>014830</v>
      </c>
      <c r="AF88" t="str">
        <f>"09"</f>
        <v>09</v>
      </c>
      <c r="AG88" t="s">
        <v>49</v>
      </c>
      <c r="AH88" t="s">
        <v>50</v>
      </c>
      <c r="AI88">
        <v>277.02</v>
      </c>
      <c r="AJ88">
        <v>921.4</v>
      </c>
      <c r="AK88">
        <v>15</v>
      </c>
    </row>
    <row r="89" spans="1:37" x14ac:dyDescent="0.3">
      <c r="A89">
        <v>888888</v>
      </c>
      <c r="B89">
        <v>888888</v>
      </c>
      <c r="C89" t="s">
        <v>37</v>
      </c>
      <c r="D89" s="2">
        <v>88</v>
      </c>
      <c r="E89" t="s">
        <v>38</v>
      </c>
      <c r="F89" t="s">
        <v>38</v>
      </c>
      <c r="G89" t="s">
        <v>38</v>
      </c>
      <c r="H89" t="s">
        <v>38</v>
      </c>
      <c r="I89" t="str">
        <f t="shared" si="15"/>
        <v>014830</v>
      </c>
      <c r="J89" t="s">
        <v>39</v>
      </c>
      <c r="K89" t="s">
        <v>40</v>
      </c>
      <c r="L89" t="s">
        <v>41</v>
      </c>
      <c r="M89" t="s">
        <v>42</v>
      </c>
      <c r="N89" t="str">
        <f>"08/15/2016"</f>
        <v>08/15/2016</v>
      </c>
      <c r="O89" t="str">
        <f>"03/09/2017"</f>
        <v>03/09/2017</v>
      </c>
      <c r="P89">
        <v>0.69378099999999998</v>
      </c>
      <c r="Q89">
        <v>0.69378099999999998</v>
      </c>
      <c r="R89" t="str">
        <f>"046441"</f>
        <v>046441</v>
      </c>
      <c r="S89">
        <v>100</v>
      </c>
      <c r="T89" t="s">
        <v>43</v>
      </c>
      <c r="V89" t="s">
        <v>43</v>
      </c>
      <c r="X89" t="str">
        <f>"09"</f>
        <v>09</v>
      </c>
      <c r="Y89" t="s">
        <v>44</v>
      </c>
      <c r="Z89" t="s">
        <v>45</v>
      </c>
      <c r="AA89" t="s">
        <v>46</v>
      </c>
      <c r="AB89" t="s">
        <v>47</v>
      </c>
      <c r="AC89" t="s">
        <v>48</v>
      </c>
      <c r="AD89" t="str">
        <f t="shared" si="20"/>
        <v>014830</v>
      </c>
      <c r="AE89" t="str">
        <f t="shared" si="20"/>
        <v>014830</v>
      </c>
      <c r="AF89" t="str">
        <f>"09"</f>
        <v>09</v>
      </c>
      <c r="AG89" t="s">
        <v>49</v>
      </c>
      <c r="AH89" t="s">
        <v>50</v>
      </c>
      <c r="AI89">
        <v>639.25</v>
      </c>
      <c r="AJ89">
        <v>921.4</v>
      </c>
      <c r="AK89">
        <v>15</v>
      </c>
    </row>
    <row r="90" spans="1:37" x14ac:dyDescent="0.3">
      <c r="A90">
        <v>888888</v>
      </c>
      <c r="B90">
        <v>888888</v>
      </c>
      <c r="C90" t="s">
        <v>37</v>
      </c>
      <c r="D90" s="2">
        <v>89</v>
      </c>
      <c r="E90" t="s">
        <v>38</v>
      </c>
      <c r="F90" t="s">
        <v>38</v>
      </c>
      <c r="G90" t="s">
        <v>38</v>
      </c>
      <c r="H90" t="s">
        <v>38</v>
      </c>
      <c r="I90" t="str">
        <f t="shared" si="15"/>
        <v>014830</v>
      </c>
      <c r="J90" t="s">
        <v>39</v>
      </c>
      <c r="K90" t="s">
        <v>40</v>
      </c>
      <c r="L90" t="s">
        <v>41</v>
      </c>
      <c r="M90" t="s">
        <v>42</v>
      </c>
      <c r="N90" t="str">
        <f>"05/12/2017"</f>
        <v>05/12/2017</v>
      </c>
      <c r="O90" t="str">
        <f t="shared" ref="O90:O95" si="21">"12/31/2500"</f>
        <v>12/31/2500</v>
      </c>
      <c r="P90">
        <v>6.1244E-2</v>
      </c>
      <c r="Q90">
        <v>6.1244E-2</v>
      </c>
      <c r="R90" t="str">
        <f>"046441"</f>
        <v>046441</v>
      </c>
      <c r="S90">
        <v>100</v>
      </c>
      <c r="T90" t="s">
        <v>43</v>
      </c>
      <c r="V90" t="s">
        <v>43</v>
      </c>
      <c r="X90" t="str">
        <f>"09"</f>
        <v>09</v>
      </c>
      <c r="Y90" t="s">
        <v>44</v>
      </c>
      <c r="Z90" t="s">
        <v>45</v>
      </c>
      <c r="AA90" t="s">
        <v>46</v>
      </c>
      <c r="AB90" t="s">
        <v>47</v>
      </c>
      <c r="AC90" t="s">
        <v>48</v>
      </c>
      <c r="AD90" t="str">
        <f t="shared" si="20"/>
        <v>014830</v>
      </c>
      <c r="AE90" t="str">
        <f t="shared" si="20"/>
        <v>014830</v>
      </c>
      <c r="AF90" t="str">
        <f>"09"</f>
        <v>09</v>
      </c>
      <c r="AG90" t="s">
        <v>49</v>
      </c>
      <c r="AH90" t="s">
        <v>50</v>
      </c>
      <c r="AI90">
        <v>56.43</v>
      </c>
      <c r="AJ90">
        <v>921.4</v>
      </c>
      <c r="AK90">
        <v>15</v>
      </c>
    </row>
    <row r="91" spans="1:37" x14ac:dyDescent="0.3">
      <c r="A91">
        <v>888888</v>
      </c>
      <c r="B91">
        <v>888888</v>
      </c>
      <c r="C91" t="s">
        <v>37</v>
      </c>
      <c r="D91" s="2">
        <v>90</v>
      </c>
      <c r="E91" t="s">
        <v>38</v>
      </c>
      <c r="F91" t="s">
        <v>38</v>
      </c>
      <c r="G91" t="s">
        <v>38</v>
      </c>
      <c r="H91" t="s">
        <v>38</v>
      </c>
      <c r="I91" t="str">
        <f t="shared" si="15"/>
        <v>014830</v>
      </c>
      <c r="J91" t="s">
        <v>39</v>
      </c>
      <c r="K91" t="s">
        <v>40</v>
      </c>
      <c r="L91" t="s">
        <v>41</v>
      </c>
      <c r="M91" t="s">
        <v>42</v>
      </c>
      <c r="N91" t="str">
        <f>"07/01/2016"</f>
        <v>07/01/2016</v>
      </c>
      <c r="O91" t="str">
        <f t="shared" si="21"/>
        <v>12/31/2500</v>
      </c>
      <c r="P91">
        <v>1</v>
      </c>
      <c r="Q91">
        <v>1</v>
      </c>
      <c r="R91" t="str">
        <f>"046425"</f>
        <v>046425</v>
      </c>
      <c r="S91">
        <v>100</v>
      </c>
      <c r="T91" t="s">
        <v>43</v>
      </c>
      <c r="V91" t="s">
        <v>43</v>
      </c>
      <c r="X91" t="str">
        <f>"11"</f>
        <v>11</v>
      </c>
      <c r="Y91" t="str">
        <f>"09"</f>
        <v>09</v>
      </c>
      <c r="Z91" t="str">
        <f>"2"</f>
        <v>2</v>
      </c>
      <c r="AA91" t="s">
        <v>46</v>
      </c>
      <c r="AB91" t="s">
        <v>47</v>
      </c>
      <c r="AC91" t="s">
        <v>48</v>
      </c>
      <c r="AD91" t="str">
        <f t="shared" si="20"/>
        <v>014830</v>
      </c>
      <c r="AE91" t="str">
        <f t="shared" si="20"/>
        <v>014830</v>
      </c>
      <c r="AF91" t="str">
        <f>"11"</f>
        <v>11</v>
      </c>
      <c r="AG91" t="s">
        <v>49</v>
      </c>
      <c r="AH91" t="s">
        <v>50</v>
      </c>
      <c r="AI91">
        <v>921.4</v>
      </c>
      <c r="AJ91">
        <v>921.4</v>
      </c>
      <c r="AK91">
        <v>15</v>
      </c>
    </row>
    <row r="92" spans="1:37" x14ac:dyDescent="0.3">
      <c r="A92">
        <v>888888</v>
      </c>
      <c r="B92">
        <v>888888</v>
      </c>
      <c r="C92" t="s">
        <v>37</v>
      </c>
      <c r="D92" s="2">
        <v>91</v>
      </c>
      <c r="E92" t="s">
        <v>38</v>
      </c>
      <c r="F92" t="s">
        <v>38</v>
      </c>
      <c r="G92" t="s">
        <v>38</v>
      </c>
      <c r="H92" t="s">
        <v>38</v>
      </c>
      <c r="I92" t="str">
        <f t="shared" si="15"/>
        <v>014830</v>
      </c>
      <c r="J92" t="s">
        <v>39</v>
      </c>
      <c r="K92" t="s">
        <v>40</v>
      </c>
      <c r="L92" t="s">
        <v>41</v>
      </c>
      <c r="M92" t="s">
        <v>42</v>
      </c>
      <c r="N92" t="str">
        <f>"07/01/2016"</f>
        <v>07/01/2016</v>
      </c>
      <c r="O92" t="str">
        <f t="shared" si="21"/>
        <v>12/31/2500</v>
      </c>
      <c r="P92">
        <v>1</v>
      </c>
      <c r="Q92">
        <v>1</v>
      </c>
      <c r="R92" t="str">
        <f>"045328"</f>
        <v>045328</v>
      </c>
      <c r="S92">
        <v>100</v>
      </c>
      <c r="T92" t="s">
        <v>43</v>
      </c>
      <c r="V92" t="s">
        <v>43</v>
      </c>
      <c r="X92" t="str">
        <f>"12"</f>
        <v>12</v>
      </c>
      <c r="Y92" t="s">
        <v>44</v>
      </c>
      <c r="Z92" t="s">
        <v>45</v>
      </c>
      <c r="AA92" t="s">
        <v>47</v>
      </c>
      <c r="AB92" t="s">
        <v>47</v>
      </c>
      <c r="AC92" t="s">
        <v>48</v>
      </c>
      <c r="AD92" t="str">
        <f t="shared" si="20"/>
        <v>014830</v>
      </c>
      <c r="AE92" t="str">
        <f t="shared" si="20"/>
        <v>014830</v>
      </c>
      <c r="AF92" t="str">
        <f>"12"</f>
        <v>12</v>
      </c>
      <c r="AG92" t="s">
        <v>49</v>
      </c>
      <c r="AH92" t="s">
        <v>50</v>
      </c>
      <c r="AI92">
        <v>920.27</v>
      </c>
      <c r="AJ92">
        <v>920.27</v>
      </c>
      <c r="AK92">
        <v>15</v>
      </c>
    </row>
    <row r="93" spans="1:37" x14ac:dyDescent="0.3">
      <c r="A93">
        <v>888888</v>
      </c>
      <c r="B93">
        <v>888888</v>
      </c>
      <c r="C93" t="s">
        <v>37</v>
      </c>
      <c r="D93" s="2">
        <v>92</v>
      </c>
      <c r="E93" t="s">
        <v>38</v>
      </c>
      <c r="F93" t="s">
        <v>38</v>
      </c>
      <c r="G93" t="s">
        <v>38</v>
      </c>
      <c r="H93" t="s">
        <v>38</v>
      </c>
      <c r="I93" t="str">
        <f t="shared" si="15"/>
        <v>014830</v>
      </c>
      <c r="J93" t="s">
        <v>39</v>
      </c>
      <c r="K93" t="s">
        <v>40</v>
      </c>
      <c r="L93" t="s">
        <v>41</v>
      </c>
      <c r="M93" t="s">
        <v>42</v>
      </c>
      <c r="N93" t="str">
        <f>"08/01/2016"</f>
        <v>08/01/2016</v>
      </c>
      <c r="O93" t="str">
        <f t="shared" si="21"/>
        <v>12/31/2500</v>
      </c>
      <c r="P93">
        <v>1</v>
      </c>
      <c r="Q93">
        <v>1</v>
      </c>
      <c r="R93" t="str">
        <f t="shared" ref="R93:R98" si="22">"046441"</f>
        <v>046441</v>
      </c>
      <c r="S93">
        <v>100</v>
      </c>
      <c r="T93" t="s">
        <v>43</v>
      </c>
      <c r="V93" t="s">
        <v>43</v>
      </c>
      <c r="X93" t="str">
        <f>"09"</f>
        <v>09</v>
      </c>
      <c r="Y93" t="s">
        <v>44</v>
      </c>
      <c r="Z93" t="s">
        <v>45</v>
      </c>
      <c r="AA93" t="s">
        <v>46</v>
      </c>
      <c r="AB93" t="s">
        <v>47</v>
      </c>
      <c r="AC93" t="s">
        <v>48</v>
      </c>
      <c r="AD93" t="str">
        <f t="shared" si="20"/>
        <v>014830</v>
      </c>
      <c r="AE93" t="str">
        <f t="shared" si="20"/>
        <v>014830</v>
      </c>
      <c r="AF93" t="str">
        <f>"09"</f>
        <v>09</v>
      </c>
      <c r="AG93" t="s">
        <v>49</v>
      </c>
      <c r="AH93" t="s">
        <v>50</v>
      </c>
      <c r="AI93">
        <v>921.4</v>
      </c>
      <c r="AJ93">
        <v>921.4</v>
      </c>
      <c r="AK93">
        <v>15</v>
      </c>
    </row>
    <row r="94" spans="1:37" x14ac:dyDescent="0.3">
      <c r="A94">
        <v>888888</v>
      </c>
      <c r="B94">
        <v>888888</v>
      </c>
      <c r="C94" t="s">
        <v>37</v>
      </c>
      <c r="D94" s="2">
        <v>93</v>
      </c>
      <c r="E94" t="s">
        <v>38</v>
      </c>
      <c r="F94" t="s">
        <v>38</v>
      </c>
      <c r="G94" t="s">
        <v>38</v>
      </c>
      <c r="H94" t="s">
        <v>38</v>
      </c>
      <c r="I94" t="str">
        <f t="shared" si="15"/>
        <v>014830</v>
      </c>
      <c r="J94" t="s">
        <v>39</v>
      </c>
      <c r="K94" t="s">
        <v>40</v>
      </c>
      <c r="L94" t="s">
        <v>41</v>
      </c>
      <c r="M94" t="s">
        <v>42</v>
      </c>
      <c r="N94" t="str">
        <f>"07/01/2016"</f>
        <v>07/01/2016</v>
      </c>
      <c r="O94" t="str">
        <f t="shared" si="21"/>
        <v>12/31/2500</v>
      </c>
      <c r="P94">
        <v>1</v>
      </c>
      <c r="Q94">
        <v>1</v>
      </c>
      <c r="R94" t="str">
        <f t="shared" si="22"/>
        <v>046441</v>
      </c>
      <c r="S94">
        <v>100</v>
      </c>
      <c r="T94" t="s">
        <v>43</v>
      </c>
      <c r="V94" t="s">
        <v>43</v>
      </c>
      <c r="X94" t="str">
        <f>"10"</f>
        <v>10</v>
      </c>
      <c r="Y94" t="s">
        <v>44</v>
      </c>
      <c r="Z94" t="s">
        <v>45</v>
      </c>
      <c r="AA94" t="s">
        <v>46</v>
      </c>
      <c r="AB94" t="s">
        <v>47</v>
      </c>
      <c r="AC94" t="s">
        <v>48</v>
      </c>
      <c r="AD94" t="str">
        <f t="shared" si="20"/>
        <v>014830</v>
      </c>
      <c r="AE94" t="str">
        <f t="shared" si="20"/>
        <v>014830</v>
      </c>
      <c r="AF94" t="str">
        <f>"10"</f>
        <v>10</v>
      </c>
      <c r="AG94" t="s">
        <v>49</v>
      </c>
      <c r="AH94" t="s">
        <v>50</v>
      </c>
      <c r="AI94">
        <v>921.4</v>
      </c>
      <c r="AJ94">
        <v>921.4</v>
      </c>
      <c r="AK94">
        <v>15</v>
      </c>
    </row>
    <row r="95" spans="1:37" x14ac:dyDescent="0.3">
      <c r="A95">
        <v>888888</v>
      </c>
      <c r="B95">
        <v>888888</v>
      </c>
      <c r="C95" t="s">
        <v>37</v>
      </c>
      <c r="D95" s="2">
        <v>94</v>
      </c>
      <c r="E95" t="s">
        <v>38</v>
      </c>
      <c r="F95" t="s">
        <v>38</v>
      </c>
      <c r="G95" t="s">
        <v>38</v>
      </c>
      <c r="H95" t="s">
        <v>38</v>
      </c>
      <c r="I95" t="str">
        <f t="shared" si="15"/>
        <v>014830</v>
      </c>
      <c r="J95" t="s">
        <v>39</v>
      </c>
      <c r="K95" t="s">
        <v>40</v>
      </c>
      <c r="L95" t="s">
        <v>41</v>
      </c>
      <c r="M95" t="s">
        <v>42</v>
      </c>
      <c r="N95" t="str">
        <f>"07/01/2016"</f>
        <v>07/01/2016</v>
      </c>
      <c r="O95" t="str">
        <f t="shared" si="21"/>
        <v>12/31/2500</v>
      </c>
      <c r="P95">
        <v>1</v>
      </c>
      <c r="Q95">
        <v>1</v>
      </c>
      <c r="R95" t="str">
        <f t="shared" si="22"/>
        <v>046441</v>
      </c>
      <c r="S95">
        <v>100</v>
      </c>
      <c r="T95" t="s">
        <v>43</v>
      </c>
      <c r="V95" t="s">
        <v>43</v>
      </c>
      <c r="X95" t="str">
        <f>"12"</f>
        <v>12</v>
      </c>
      <c r="Y95" t="s">
        <v>44</v>
      </c>
      <c r="Z95" t="s">
        <v>45</v>
      </c>
      <c r="AA95" t="s">
        <v>46</v>
      </c>
      <c r="AB95" t="s">
        <v>47</v>
      </c>
      <c r="AC95" t="s">
        <v>48</v>
      </c>
      <c r="AD95" t="str">
        <f t="shared" si="20"/>
        <v>014830</v>
      </c>
      <c r="AE95" t="str">
        <f t="shared" si="20"/>
        <v>014830</v>
      </c>
      <c r="AF95" t="str">
        <f>"12"</f>
        <v>12</v>
      </c>
      <c r="AG95" t="s">
        <v>49</v>
      </c>
      <c r="AH95" t="s">
        <v>50</v>
      </c>
      <c r="AI95">
        <v>920.27</v>
      </c>
      <c r="AJ95">
        <v>920.27</v>
      </c>
      <c r="AK95">
        <v>15</v>
      </c>
    </row>
    <row r="96" spans="1:37" x14ac:dyDescent="0.3">
      <c r="A96">
        <v>888888</v>
      </c>
      <c r="B96">
        <v>888888</v>
      </c>
      <c r="C96" t="s">
        <v>37</v>
      </c>
      <c r="D96" s="2">
        <v>95</v>
      </c>
      <c r="E96" t="s">
        <v>38</v>
      </c>
      <c r="F96" t="s">
        <v>38</v>
      </c>
      <c r="G96" t="s">
        <v>38</v>
      </c>
      <c r="H96" t="s">
        <v>38</v>
      </c>
      <c r="I96" t="str">
        <f t="shared" si="15"/>
        <v>014830</v>
      </c>
      <c r="J96" t="s">
        <v>39</v>
      </c>
      <c r="K96" t="s">
        <v>40</v>
      </c>
      <c r="L96" t="s">
        <v>41</v>
      </c>
      <c r="M96" t="s">
        <v>42</v>
      </c>
      <c r="N96" t="str">
        <f>"08/01/2016"</f>
        <v>08/01/2016</v>
      </c>
      <c r="O96" t="str">
        <f>"08/31/2016"</f>
        <v>08/31/2016</v>
      </c>
      <c r="P96">
        <v>3.8973000000000001E-2</v>
      </c>
      <c r="Q96">
        <v>3.8973000000000001E-2</v>
      </c>
      <c r="R96" t="str">
        <f t="shared" si="22"/>
        <v>046441</v>
      </c>
      <c r="S96">
        <v>100</v>
      </c>
      <c r="T96" t="s">
        <v>43</v>
      </c>
      <c r="V96" t="s">
        <v>43</v>
      </c>
      <c r="X96" t="str">
        <f>"09"</f>
        <v>09</v>
      </c>
      <c r="Y96" t="s">
        <v>44</v>
      </c>
      <c r="Z96" t="s">
        <v>45</v>
      </c>
      <c r="AA96" t="s">
        <v>46</v>
      </c>
      <c r="AB96" t="s">
        <v>47</v>
      </c>
      <c r="AC96" t="s">
        <v>48</v>
      </c>
      <c r="AD96" t="str">
        <f t="shared" si="20"/>
        <v>014830</v>
      </c>
      <c r="AE96" t="str">
        <f t="shared" si="20"/>
        <v>014830</v>
      </c>
      <c r="AF96" t="str">
        <f>"09"</f>
        <v>09</v>
      </c>
      <c r="AG96" t="s">
        <v>49</v>
      </c>
      <c r="AH96" t="s">
        <v>50</v>
      </c>
      <c r="AI96">
        <v>35.909999999999997</v>
      </c>
      <c r="AJ96">
        <v>921.4</v>
      </c>
      <c r="AK96">
        <v>15</v>
      </c>
    </row>
    <row r="97" spans="1:37" x14ac:dyDescent="0.3">
      <c r="A97">
        <v>888888</v>
      </c>
      <c r="B97">
        <v>888888</v>
      </c>
      <c r="C97" t="s">
        <v>37</v>
      </c>
      <c r="D97" s="2">
        <v>96</v>
      </c>
      <c r="E97" t="s">
        <v>38</v>
      </c>
      <c r="F97" t="s">
        <v>38</v>
      </c>
      <c r="G97" t="s">
        <v>38</v>
      </c>
      <c r="H97" t="s">
        <v>38</v>
      </c>
      <c r="I97" t="str">
        <f t="shared" si="15"/>
        <v>014830</v>
      </c>
      <c r="J97" t="s">
        <v>39</v>
      </c>
      <c r="K97" t="s">
        <v>40</v>
      </c>
      <c r="L97" t="s">
        <v>41</v>
      </c>
      <c r="M97" t="s">
        <v>42</v>
      </c>
      <c r="N97" t="str">
        <f>"10/25/2016"</f>
        <v>10/25/2016</v>
      </c>
      <c r="O97" t="str">
        <f>"12/31/2500"</f>
        <v>12/31/2500</v>
      </c>
      <c r="P97">
        <v>0.76615999999999995</v>
      </c>
      <c r="Q97">
        <v>0.76615999999999995</v>
      </c>
      <c r="R97" t="str">
        <f t="shared" si="22"/>
        <v>046441</v>
      </c>
      <c r="S97">
        <v>100</v>
      </c>
      <c r="T97" t="s">
        <v>43</v>
      </c>
      <c r="V97" t="s">
        <v>43</v>
      </c>
      <c r="X97" t="str">
        <f>"09"</f>
        <v>09</v>
      </c>
      <c r="Y97" t="s">
        <v>44</v>
      </c>
      <c r="Z97" t="s">
        <v>45</v>
      </c>
      <c r="AA97" t="s">
        <v>46</v>
      </c>
      <c r="AB97" t="s">
        <v>47</v>
      </c>
      <c r="AC97" t="s">
        <v>48</v>
      </c>
      <c r="AD97" t="str">
        <f t="shared" si="20"/>
        <v>014830</v>
      </c>
      <c r="AE97" t="str">
        <f t="shared" si="20"/>
        <v>014830</v>
      </c>
      <c r="AF97" t="str">
        <f>"09"</f>
        <v>09</v>
      </c>
      <c r="AG97" t="s">
        <v>49</v>
      </c>
      <c r="AH97" t="s">
        <v>50</v>
      </c>
      <c r="AI97">
        <v>705.94</v>
      </c>
      <c r="AJ97">
        <v>921.4</v>
      </c>
      <c r="AK97">
        <v>15</v>
      </c>
    </row>
    <row r="98" spans="1:37" x14ac:dyDescent="0.3">
      <c r="A98">
        <v>888888</v>
      </c>
      <c r="B98">
        <v>888888</v>
      </c>
      <c r="C98" t="s">
        <v>37</v>
      </c>
      <c r="D98" s="2">
        <v>97</v>
      </c>
      <c r="E98" t="s">
        <v>38</v>
      </c>
      <c r="F98" t="s">
        <v>38</v>
      </c>
      <c r="G98" t="s">
        <v>38</v>
      </c>
      <c r="H98" t="s">
        <v>38</v>
      </c>
      <c r="I98" t="str">
        <f t="shared" si="15"/>
        <v>014830</v>
      </c>
      <c r="J98" t="s">
        <v>39</v>
      </c>
      <c r="K98" t="s">
        <v>40</v>
      </c>
      <c r="L98" t="s">
        <v>41</v>
      </c>
      <c r="M98" t="s">
        <v>42</v>
      </c>
      <c r="N98" t="str">
        <f>"08/01/2016"</f>
        <v>08/01/2016</v>
      </c>
      <c r="O98" t="str">
        <f>"12/31/2500"</f>
        <v>12/31/2500</v>
      </c>
      <c r="P98">
        <v>1</v>
      </c>
      <c r="Q98">
        <v>1</v>
      </c>
      <c r="R98" t="str">
        <f t="shared" si="22"/>
        <v>046441</v>
      </c>
      <c r="S98">
        <v>100</v>
      </c>
      <c r="T98" t="s">
        <v>43</v>
      </c>
      <c r="V98" t="s">
        <v>43</v>
      </c>
      <c r="X98" t="str">
        <f>"09"</f>
        <v>09</v>
      </c>
      <c r="Y98" t="s">
        <v>44</v>
      </c>
      <c r="Z98" t="s">
        <v>45</v>
      </c>
      <c r="AA98" t="s">
        <v>46</v>
      </c>
      <c r="AB98" t="s">
        <v>47</v>
      </c>
      <c r="AC98" t="s">
        <v>48</v>
      </c>
      <c r="AD98" t="str">
        <f t="shared" si="20"/>
        <v>014830</v>
      </c>
      <c r="AE98" t="str">
        <f t="shared" si="20"/>
        <v>014830</v>
      </c>
      <c r="AF98" t="str">
        <f>"09"</f>
        <v>09</v>
      </c>
      <c r="AG98" t="s">
        <v>49</v>
      </c>
      <c r="AH98" t="s">
        <v>50</v>
      </c>
      <c r="AI98">
        <v>921.4</v>
      </c>
      <c r="AJ98">
        <v>921.4</v>
      </c>
      <c r="AK98">
        <v>15</v>
      </c>
    </row>
    <row r="99" spans="1:37" x14ac:dyDescent="0.3">
      <c r="A99">
        <v>888888</v>
      </c>
      <c r="B99">
        <v>888888</v>
      </c>
      <c r="C99" t="s">
        <v>51</v>
      </c>
      <c r="D99" s="2">
        <v>98</v>
      </c>
      <c r="E99" t="s">
        <v>38</v>
      </c>
      <c r="F99" t="s">
        <v>38</v>
      </c>
      <c r="G99" t="s">
        <v>38</v>
      </c>
      <c r="H99" t="s">
        <v>38</v>
      </c>
      <c r="I99" t="str">
        <f t="shared" si="15"/>
        <v>014830</v>
      </c>
      <c r="J99" t="s">
        <v>39</v>
      </c>
      <c r="K99" t="s">
        <v>40</v>
      </c>
      <c r="L99" t="s">
        <v>41</v>
      </c>
      <c r="M99" t="s">
        <v>42</v>
      </c>
      <c r="N99" t="str">
        <f>"03/06/2017"</f>
        <v>03/06/2017</v>
      </c>
      <c r="O99" t="str">
        <f>"12/31/2500"</f>
        <v>12/31/2500</v>
      </c>
      <c r="P99">
        <v>0.32848899999999998</v>
      </c>
      <c r="Q99">
        <v>0.31609199999999998</v>
      </c>
      <c r="R99" t="str">
        <f>"045328"</f>
        <v>045328</v>
      </c>
      <c r="S99">
        <v>100</v>
      </c>
      <c r="T99" t="s">
        <v>43</v>
      </c>
      <c r="V99" t="s">
        <v>43</v>
      </c>
      <c r="X99" t="str">
        <f>"11"</f>
        <v>11</v>
      </c>
      <c r="Y99" t="s">
        <v>44</v>
      </c>
      <c r="Z99" t="s">
        <v>45</v>
      </c>
      <c r="AA99" t="s">
        <v>47</v>
      </c>
      <c r="AB99" t="s">
        <v>47</v>
      </c>
      <c r="AC99" t="s">
        <v>48</v>
      </c>
      <c r="AD99" t="str">
        <f t="shared" si="20"/>
        <v>014830</v>
      </c>
      <c r="AE99" t="str">
        <f t="shared" si="20"/>
        <v>014830</v>
      </c>
      <c r="AF99" t="str">
        <f>"11"</f>
        <v>11</v>
      </c>
      <c r="AG99" t="s">
        <v>49</v>
      </c>
      <c r="AH99" t="s">
        <v>50</v>
      </c>
      <c r="AI99">
        <v>302.67</v>
      </c>
      <c r="AJ99">
        <v>921.4</v>
      </c>
      <c r="AK99">
        <v>63</v>
      </c>
    </row>
    <row r="100" spans="1:37" x14ac:dyDescent="0.3">
      <c r="A100">
        <v>888888</v>
      </c>
      <c r="B100">
        <v>888888</v>
      </c>
      <c r="C100" t="s">
        <v>51</v>
      </c>
      <c r="D100" s="2">
        <v>99</v>
      </c>
      <c r="E100" t="s">
        <v>38</v>
      </c>
      <c r="F100" t="s">
        <v>38</v>
      </c>
      <c r="G100" t="s">
        <v>38</v>
      </c>
      <c r="H100" t="s">
        <v>38</v>
      </c>
      <c r="I100" t="str">
        <f t="shared" si="15"/>
        <v>014830</v>
      </c>
      <c r="J100" t="s">
        <v>39</v>
      </c>
      <c r="K100" t="s">
        <v>40</v>
      </c>
      <c r="L100" t="s">
        <v>41</v>
      </c>
      <c r="M100" t="s">
        <v>42</v>
      </c>
      <c r="N100" t="str">
        <f>"02/02/2017"</f>
        <v>02/02/2017</v>
      </c>
      <c r="O100" t="str">
        <f>"12/31/2500"</f>
        <v>12/31/2500</v>
      </c>
      <c r="P100">
        <v>0.445409</v>
      </c>
      <c r="Q100">
        <v>0.43482799999999999</v>
      </c>
      <c r="R100" t="str">
        <f>"045328"</f>
        <v>045328</v>
      </c>
      <c r="S100">
        <v>100</v>
      </c>
      <c r="T100" t="s">
        <v>43</v>
      </c>
      <c r="V100" t="s">
        <v>43</v>
      </c>
      <c r="X100" t="str">
        <f>"09"</f>
        <v>09</v>
      </c>
      <c r="Y100" t="s">
        <v>44</v>
      </c>
      <c r="Z100" t="s">
        <v>45</v>
      </c>
      <c r="AA100" t="s">
        <v>47</v>
      </c>
      <c r="AB100" t="s">
        <v>47</v>
      </c>
      <c r="AC100" t="s">
        <v>48</v>
      </c>
      <c r="AD100" t="str">
        <f t="shared" si="20"/>
        <v>014830</v>
      </c>
      <c r="AE100" t="str">
        <f t="shared" si="20"/>
        <v>014830</v>
      </c>
      <c r="AF100" t="str">
        <f>"09"</f>
        <v>09</v>
      </c>
      <c r="AG100" t="s">
        <v>49</v>
      </c>
      <c r="AH100" t="s">
        <v>50</v>
      </c>
      <c r="AI100">
        <v>410.4</v>
      </c>
      <c r="AJ100">
        <v>921.4</v>
      </c>
      <c r="AK100">
        <v>63</v>
      </c>
    </row>
    <row r="101" spans="1:37" x14ac:dyDescent="0.3">
      <c r="A101">
        <v>888888</v>
      </c>
      <c r="B101">
        <v>888888</v>
      </c>
      <c r="C101" t="s">
        <v>37</v>
      </c>
      <c r="D101" s="2">
        <v>100</v>
      </c>
      <c r="E101" t="s">
        <v>38</v>
      </c>
      <c r="F101" t="s">
        <v>38</v>
      </c>
      <c r="G101" t="s">
        <v>38</v>
      </c>
      <c r="H101" t="s">
        <v>38</v>
      </c>
      <c r="I101" t="str">
        <f t="shared" si="15"/>
        <v>014830</v>
      </c>
      <c r="J101" t="s">
        <v>39</v>
      </c>
      <c r="K101" t="s">
        <v>40</v>
      </c>
      <c r="L101" t="s">
        <v>41</v>
      </c>
      <c r="M101" t="s">
        <v>42</v>
      </c>
      <c r="N101" t="str">
        <f>"12/09/2016"</f>
        <v>12/09/2016</v>
      </c>
      <c r="O101" t="str">
        <f>"04/02/2017"</f>
        <v>04/02/2017</v>
      </c>
      <c r="P101">
        <v>0.38803799999999999</v>
      </c>
      <c r="Q101">
        <v>0.38803799999999999</v>
      </c>
      <c r="R101" t="str">
        <f>"046441"</f>
        <v>046441</v>
      </c>
      <c r="S101">
        <v>100</v>
      </c>
      <c r="T101" t="s">
        <v>43</v>
      </c>
      <c r="V101" t="s">
        <v>43</v>
      </c>
      <c r="X101" t="str">
        <f>"12"</f>
        <v>12</v>
      </c>
      <c r="Y101" t="s">
        <v>44</v>
      </c>
      <c r="Z101" t="s">
        <v>45</v>
      </c>
      <c r="AA101" t="s">
        <v>46</v>
      </c>
      <c r="AB101" t="s">
        <v>47</v>
      </c>
      <c r="AC101" t="s">
        <v>48</v>
      </c>
      <c r="AD101" t="str">
        <f t="shared" si="20"/>
        <v>014830</v>
      </c>
      <c r="AE101" t="str">
        <f t="shared" si="20"/>
        <v>014830</v>
      </c>
      <c r="AF101" t="str">
        <f>"12"</f>
        <v>12</v>
      </c>
      <c r="AG101" t="s">
        <v>49</v>
      </c>
      <c r="AH101" t="s">
        <v>50</v>
      </c>
      <c r="AI101">
        <v>357.1</v>
      </c>
      <c r="AJ101">
        <v>920.27</v>
      </c>
      <c r="AK101">
        <v>15</v>
      </c>
    </row>
    <row r="102" spans="1:37" x14ac:dyDescent="0.3">
      <c r="A102">
        <v>888888</v>
      </c>
      <c r="B102">
        <v>888888</v>
      </c>
      <c r="C102" t="s">
        <v>51</v>
      </c>
      <c r="D102" s="2">
        <v>101</v>
      </c>
      <c r="E102" t="s">
        <v>38</v>
      </c>
      <c r="F102" t="s">
        <v>38</v>
      </c>
      <c r="G102" t="s">
        <v>38</v>
      </c>
      <c r="H102" t="s">
        <v>38</v>
      </c>
      <c r="I102" t="str">
        <f t="shared" si="15"/>
        <v>014830</v>
      </c>
      <c r="J102" t="s">
        <v>39</v>
      </c>
      <c r="K102" t="s">
        <v>40</v>
      </c>
      <c r="L102" t="s">
        <v>41</v>
      </c>
      <c r="M102" t="s">
        <v>42</v>
      </c>
      <c r="N102" t="str">
        <f>"04/03/2017"</f>
        <v>04/03/2017</v>
      </c>
      <c r="O102" t="str">
        <f>"12/31/2500"</f>
        <v>12/31/2500</v>
      </c>
      <c r="P102">
        <v>0.21617600000000001</v>
      </c>
      <c r="Q102">
        <v>0.21274499999999999</v>
      </c>
      <c r="R102" t="str">
        <f>"046433"</f>
        <v>046433</v>
      </c>
      <c r="S102">
        <v>100</v>
      </c>
      <c r="T102" t="s">
        <v>43</v>
      </c>
      <c r="V102" t="s">
        <v>43</v>
      </c>
      <c r="X102" t="str">
        <f>"12"</f>
        <v>12</v>
      </c>
      <c r="Y102" t="s">
        <v>44</v>
      </c>
      <c r="Z102" t="s">
        <v>45</v>
      </c>
      <c r="AA102" t="s">
        <v>46</v>
      </c>
      <c r="AB102" t="s">
        <v>47</v>
      </c>
      <c r="AC102" t="s">
        <v>48</v>
      </c>
      <c r="AD102" t="str">
        <f t="shared" si="20"/>
        <v>014830</v>
      </c>
      <c r="AE102" t="str">
        <f t="shared" si="20"/>
        <v>014830</v>
      </c>
      <c r="AF102" t="str">
        <f>"12"</f>
        <v>12</v>
      </c>
      <c r="AG102" t="s">
        <v>49</v>
      </c>
      <c r="AH102" t="s">
        <v>50</v>
      </c>
      <c r="AI102">
        <v>198.94</v>
      </c>
      <c r="AJ102">
        <v>920.27</v>
      </c>
      <c r="AK102">
        <v>63</v>
      </c>
    </row>
  </sheetData>
  <autoFilter ref="A1:AK102">
    <sortState ref="A2:AK102">
      <sortCondition ref="D1:D10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A2" sqref="A2:A102"/>
    </sheetView>
  </sheetViews>
  <sheetFormatPr defaultRowHeight="14.4" x14ac:dyDescent="0.3"/>
  <cols>
    <col min="1" max="1" width="11.109375" bestFit="1" customWidth="1"/>
    <col min="3" max="3" width="14.33203125" bestFit="1" customWidth="1"/>
    <col min="4" max="4" width="12.6640625" bestFit="1" customWidth="1"/>
  </cols>
  <sheetData>
    <row r="1" spans="1:6" ht="57.6" x14ac:dyDescent="0.3">
      <c r="A1" s="1" t="s">
        <v>3</v>
      </c>
      <c r="B1" s="1" t="s">
        <v>12</v>
      </c>
      <c r="C1" s="1" t="s">
        <v>13</v>
      </c>
      <c r="D1" s="1" t="s">
        <v>14</v>
      </c>
      <c r="E1" s="1" t="s">
        <v>18</v>
      </c>
      <c r="F1" s="1" t="s">
        <v>34</v>
      </c>
    </row>
    <row r="2" spans="1:6" x14ac:dyDescent="0.3">
      <c r="A2" s="2">
        <v>1</v>
      </c>
      <c r="B2" t="s">
        <v>42</v>
      </c>
      <c r="C2" t="str">
        <f>"07/01/2016"</f>
        <v>07/01/2016</v>
      </c>
      <c r="D2" t="str">
        <f>"12/02/2016"</f>
        <v>12/02/2016</v>
      </c>
      <c r="E2">
        <v>40</v>
      </c>
      <c r="F2">
        <v>137.47999999999999</v>
      </c>
    </row>
    <row r="3" spans="1:6" x14ac:dyDescent="0.3">
      <c r="A3" s="2">
        <v>2</v>
      </c>
      <c r="B3" t="s">
        <v>42</v>
      </c>
      <c r="C3" t="str">
        <f>"09/12/2016"</f>
        <v>09/12/2016</v>
      </c>
      <c r="D3" t="str">
        <f>"10/21/2016"</f>
        <v>10/21/2016</v>
      </c>
      <c r="E3">
        <v>100</v>
      </c>
      <c r="F3">
        <v>143.63999999999999</v>
      </c>
    </row>
    <row r="4" spans="1:6" x14ac:dyDescent="0.3">
      <c r="A4" s="2">
        <v>3</v>
      </c>
      <c r="B4" t="s">
        <v>42</v>
      </c>
      <c r="C4" t="str">
        <f>"08/24/2016"</f>
        <v>08/24/2016</v>
      </c>
      <c r="D4" t="str">
        <f>"12/20/2016"</f>
        <v>12/20/2016</v>
      </c>
      <c r="E4">
        <v>60</v>
      </c>
      <c r="F4">
        <v>237.01</v>
      </c>
    </row>
    <row r="5" spans="1:6" x14ac:dyDescent="0.3">
      <c r="A5" s="2">
        <v>4</v>
      </c>
      <c r="B5" t="s">
        <v>42</v>
      </c>
      <c r="C5" t="str">
        <f>"03/07/2017"</f>
        <v>03/07/2017</v>
      </c>
      <c r="D5" t="str">
        <f>"03/07/2017"</f>
        <v>03/07/2017</v>
      </c>
      <c r="E5">
        <v>100</v>
      </c>
      <c r="F5">
        <v>5.13</v>
      </c>
    </row>
    <row r="6" spans="1:6" x14ac:dyDescent="0.3">
      <c r="A6" s="2">
        <v>5</v>
      </c>
      <c r="B6" t="s">
        <v>42</v>
      </c>
      <c r="C6" t="str">
        <f>"07/01/2016"</f>
        <v>07/01/2016</v>
      </c>
      <c r="D6" t="str">
        <f>"02/08/2017"</f>
        <v>02/08/2017</v>
      </c>
      <c r="E6">
        <v>100</v>
      </c>
      <c r="F6">
        <v>536.65</v>
      </c>
    </row>
    <row r="7" spans="1:6" x14ac:dyDescent="0.3">
      <c r="A7" s="2">
        <v>6</v>
      </c>
      <c r="B7" t="s">
        <v>42</v>
      </c>
      <c r="C7" t="str">
        <f>"11/21/2016"</f>
        <v>11/21/2016</v>
      </c>
      <c r="D7" t="str">
        <f>"01/23/2017"</f>
        <v>01/23/2017</v>
      </c>
      <c r="E7">
        <v>75</v>
      </c>
      <c r="F7">
        <v>121.62</v>
      </c>
    </row>
    <row r="8" spans="1:6" x14ac:dyDescent="0.3">
      <c r="A8" s="2">
        <v>7</v>
      </c>
      <c r="B8" t="s">
        <v>42</v>
      </c>
      <c r="C8" t="str">
        <f>"01/24/2017"</f>
        <v>01/24/2017</v>
      </c>
      <c r="D8" t="str">
        <f>"04/11/2017"</f>
        <v>04/11/2017</v>
      </c>
      <c r="E8">
        <v>75</v>
      </c>
      <c r="F8">
        <v>211.61</v>
      </c>
    </row>
    <row r="9" spans="1:6" x14ac:dyDescent="0.3">
      <c r="A9" s="2">
        <v>8</v>
      </c>
      <c r="B9" t="s">
        <v>42</v>
      </c>
      <c r="C9" t="str">
        <f>"05/08/2017"</f>
        <v>05/08/2017</v>
      </c>
      <c r="D9" t="str">
        <f>"05/08/2017"</f>
        <v>05/08/2017</v>
      </c>
      <c r="E9">
        <v>100</v>
      </c>
      <c r="F9">
        <v>5.13</v>
      </c>
    </row>
    <row r="10" spans="1:6" x14ac:dyDescent="0.3">
      <c r="A10" s="2">
        <v>9</v>
      </c>
      <c r="B10" t="s">
        <v>42</v>
      </c>
      <c r="C10" t="str">
        <f>"02/13/2017"</f>
        <v>02/13/2017</v>
      </c>
      <c r="D10" t="str">
        <f>"12/31/2500"</f>
        <v>12/31/2500</v>
      </c>
      <c r="E10">
        <v>80</v>
      </c>
      <c r="F10">
        <v>299.58999999999997</v>
      </c>
    </row>
    <row r="11" spans="1:6" x14ac:dyDescent="0.3">
      <c r="A11" s="2">
        <v>10</v>
      </c>
      <c r="B11" t="s">
        <v>42</v>
      </c>
      <c r="C11" t="str">
        <f>"07/01/2016"</f>
        <v>07/01/2016</v>
      </c>
      <c r="D11" t="str">
        <f>"11/18/2016"</f>
        <v>11/18/2016</v>
      </c>
      <c r="E11">
        <v>100</v>
      </c>
      <c r="F11">
        <v>312.93</v>
      </c>
    </row>
    <row r="12" spans="1:6" x14ac:dyDescent="0.3">
      <c r="A12" s="2">
        <v>11</v>
      </c>
      <c r="B12" t="s">
        <v>42</v>
      </c>
      <c r="C12" t="str">
        <f>"07/01/2016"</f>
        <v>07/01/2016</v>
      </c>
      <c r="D12" t="str">
        <f>"09/23/2016"</f>
        <v>09/23/2016</v>
      </c>
      <c r="E12">
        <v>100</v>
      </c>
      <c r="F12">
        <v>112.86</v>
      </c>
    </row>
    <row r="13" spans="1:6" x14ac:dyDescent="0.3">
      <c r="A13" s="2">
        <v>12</v>
      </c>
      <c r="B13" t="s">
        <v>42</v>
      </c>
      <c r="C13" t="str">
        <f>"04/21/2017"</f>
        <v>04/21/2017</v>
      </c>
      <c r="D13" t="str">
        <f>"12/31/2500"</f>
        <v>12/31/2500</v>
      </c>
      <c r="E13">
        <v>100</v>
      </c>
      <c r="F13">
        <v>132.25</v>
      </c>
    </row>
    <row r="14" spans="1:6" x14ac:dyDescent="0.3">
      <c r="A14" s="2">
        <v>13</v>
      </c>
      <c r="B14" t="s">
        <v>42</v>
      </c>
      <c r="C14" t="str">
        <f>"08/01/2016"</f>
        <v>08/01/2016</v>
      </c>
      <c r="D14" t="str">
        <f>"12/20/2016"</f>
        <v>12/20/2016</v>
      </c>
      <c r="E14">
        <v>60</v>
      </c>
      <c r="F14">
        <v>240.08</v>
      </c>
    </row>
    <row r="15" spans="1:6" x14ac:dyDescent="0.3">
      <c r="A15" s="2">
        <v>14</v>
      </c>
      <c r="B15" t="s">
        <v>42</v>
      </c>
      <c r="C15" t="str">
        <f>"07/01/2016"</f>
        <v>07/01/2016</v>
      </c>
      <c r="D15" t="str">
        <f>"05/01/2017"</f>
        <v>05/01/2017</v>
      </c>
      <c r="E15">
        <v>100</v>
      </c>
      <c r="F15">
        <v>823.93</v>
      </c>
    </row>
    <row r="16" spans="1:6" x14ac:dyDescent="0.3">
      <c r="A16" s="2">
        <v>15</v>
      </c>
      <c r="B16" t="s">
        <v>42</v>
      </c>
      <c r="C16" t="str">
        <f>"07/01/2016"</f>
        <v>07/01/2016</v>
      </c>
      <c r="D16" t="str">
        <f>"12/31/2500"</f>
        <v>12/31/2500</v>
      </c>
      <c r="E16">
        <v>100</v>
      </c>
      <c r="F16">
        <v>920.27</v>
      </c>
    </row>
    <row r="17" spans="1:6" x14ac:dyDescent="0.3">
      <c r="A17" s="2">
        <v>16</v>
      </c>
      <c r="B17" t="s">
        <v>42</v>
      </c>
      <c r="C17" t="str">
        <f>"08/19/2016"</f>
        <v>08/19/2016</v>
      </c>
      <c r="D17" t="str">
        <f>"12/20/2016"</f>
        <v>12/20/2016</v>
      </c>
      <c r="E17">
        <v>40</v>
      </c>
      <c r="F17">
        <v>160.06</v>
      </c>
    </row>
    <row r="18" spans="1:6" x14ac:dyDescent="0.3">
      <c r="A18" s="2">
        <v>17</v>
      </c>
      <c r="B18" t="s">
        <v>42</v>
      </c>
      <c r="C18" t="str">
        <f>"07/01/2016"</f>
        <v>07/01/2016</v>
      </c>
      <c r="D18" t="str">
        <f>"08/25/2016"</f>
        <v>08/25/2016</v>
      </c>
      <c r="E18">
        <v>100</v>
      </c>
      <c r="F18">
        <v>15.39</v>
      </c>
    </row>
    <row r="19" spans="1:6" x14ac:dyDescent="0.3">
      <c r="A19" s="2">
        <v>18</v>
      </c>
      <c r="B19" t="s">
        <v>42</v>
      </c>
      <c r="C19" t="str">
        <f>"09/02/2016"</f>
        <v>09/02/2016</v>
      </c>
      <c r="D19" t="str">
        <f>"12/31/2500"</f>
        <v>12/31/2500</v>
      </c>
      <c r="E19">
        <v>100</v>
      </c>
      <c r="F19">
        <v>879.23</v>
      </c>
    </row>
    <row r="20" spans="1:6" x14ac:dyDescent="0.3">
      <c r="A20" s="2">
        <v>19</v>
      </c>
      <c r="B20" t="s">
        <v>42</v>
      </c>
      <c r="C20" t="str">
        <f>"07/01/2016"</f>
        <v>07/01/2016</v>
      </c>
      <c r="D20" t="str">
        <f>"10/19/2016"</f>
        <v>10/19/2016</v>
      </c>
      <c r="E20">
        <v>100</v>
      </c>
      <c r="F20">
        <v>200.07</v>
      </c>
    </row>
    <row r="21" spans="1:6" x14ac:dyDescent="0.3">
      <c r="A21" s="2">
        <v>20</v>
      </c>
      <c r="B21" t="s">
        <v>42</v>
      </c>
      <c r="C21" t="str">
        <f>"08/12/2016"</f>
        <v>08/12/2016</v>
      </c>
      <c r="D21" t="str">
        <f>"10/31/2016"</f>
        <v>10/31/2016</v>
      </c>
      <c r="E21">
        <v>100</v>
      </c>
      <c r="F21">
        <v>225.72</v>
      </c>
    </row>
    <row r="22" spans="1:6" x14ac:dyDescent="0.3">
      <c r="A22" s="2">
        <v>21</v>
      </c>
      <c r="B22" t="s">
        <v>42</v>
      </c>
      <c r="C22" t="str">
        <f>"02/09/2017"</f>
        <v>02/09/2017</v>
      </c>
      <c r="D22" t="str">
        <f>"03/19/2017"</f>
        <v>03/19/2017</v>
      </c>
      <c r="E22">
        <v>100</v>
      </c>
      <c r="F22">
        <v>133.38</v>
      </c>
    </row>
    <row r="23" spans="1:6" x14ac:dyDescent="0.3">
      <c r="A23" s="2">
        <v>22</v>
      </c>
      <c r="B23" t="s">
        <v>42</v>
      </c>
      <c r="C23" t="str">
        <f>"03/20/2017"</f>
        <v>03/20/2017</v>
      </c>
      <c r="D23" t="str">
        <f>"12/31/2500"</f>
        <v>12/31/2500</v>
      </c>
      <c r="E23">
        <v>100</v>
      </c>
      <c r="F23">
        <v>250.24</v>
      </c>
    </row>
    <row r="24" spans="1:6" x14ac:dyDescent="0.3">
      <c r="A24" s="2">
        <v>23</v>
      </c>
      <c r="B24" t="s">
        <v>42</v>
      </c>
      <c r="C24" t="str">
        <f>"08/26/2016"</f>
        <v>08/26/2016</v>
      </c>
      <c r="D24" t="str">
        <f>"12/31/2500"</f>
        <v>12/31/2500</v>
      </c>
      <c r="E24">
        <v>100</v>
      </c>
      <c r="F24">
        <v>904.88</v>
      </c>
    </row>
    <row r="25" spans="1:6" x14ac:dyDescent="0.3">
      <c r="A25" s="2">
        <v>24</v>
      </c>
      <c r="B25" t="s">
        <v>42</v>
      </c>
      <c r="C25" t="str">
        <f>"07/01/2016"</f>
        <v>07/01/2016</v>
      </c>
      <c r="D25" t="str">
        <f>"12/31/2500"</f>
        <v>12/31/2500</v>
      </c>
      <c r="E25">
        <v>100</v>
      </c>
      <c r="F25">
        <v>921.4</v>
      </c>
    </row>
    <row r="26" spans="1:6" x14ac:dyDescent="0.3">
      <c r="A26" s="2">
        <v>25</v>
      </c>
      <c r="B26" t="s">
        <v>42</v>
      </c>
      <c r="C26" t="str">
        <f>"03/21/2017"</f>
        <v>03/21/2017</v>
      </c>
      <c r="D26" t="str">
        <f>"12/31/2500"</f>
        <v>12/31/2500</v>
      </c>
      <c r="E26">
        <v>100</v>
      </c>
      <c r="F26">
        <v>245.11</v>
      </c>
    </row>
    <row r="27" spans="1:6" x14ac:dyDescent="0.3">
      <c r="A27" s="2">
        <v>26</v>
      </c>
      <c r="B27" t="s">
        <v>42</v>
      </c>
      <c r="C27" t="str">
        <f>"07/01/2016"</f>
        <v>07/01/2016</v>
      </c>
      <c r="D27" t="str">
        <f>"12/31/2500"</f>
        <v>12/31/2500</v>
      </c>
      <c r="E27">
        <v>100</v>
      </c>
      <c r="F27">
        <v>920.27</v>
      </c>
    </row>
    <row r="28" spans="1:6" x14ac:dyDescent="0.3">
      <c r="A28" s="2">
        <v>27</v>
      </c>
      <c r="B28" t="s">
        <v>42</v>
      </c>
      <c r="C28" t="str">
        <f>"08/16/2016"</f>
        <v>08/16/2016</v>
      </c>
      <c r="D28" t="str">
        <f>"11/07/2016"</f>
        <v>11/07/2016</v>
      </c>
      <c r="E28">
        <v>100</v>
      </c>
      <c r="F28">
        <v>266.76</v>
      </c>
    </row>
    <row r="29" spans="1:6" x14ac:dyDescent="0.3">
      <c r="A29" s="2">
        <v>28</v>
      </c>
      <c r="B29" t="s">
        <v>42</v>
      </c>
      <c r="C29" t="str">
        <f t="shared" ref="C29:C35" si="0">"07/01/2016"</f>
        <v>07/01/2016</v>
      </c>
      <c r="D29" t="str">
        <f>"12/31/2500"</f>
        <v>12/31/2500</v>
      </c>
      <c r="E29">
        <v>100</v>
      </c>
      <c r="F29">
        <v>920.27</v>
      </c>
    </row>
    <row r="30" spans="1:6" x14ac:dyDescent="0.3">
      <c r="A30" s="2">
        <v>29</v>
      </c>
      <c r="B30" t="s">
        <v>42</v>
      </c>
      <c r="C30" t="str">
        <f t="shared" si="0"/>
        <v>07/01/2016</v>
      </c>
      <c r="D30" t="str">
        <f>"12/31/2500"</f>
        <v>12/31/2500</v>
      </c>
      <c r="E30">
        <v>100</v>
      </c>
      <c r="F30">
        <v>921.4</v>
      </c>
    </row>
    <row r="31" spans="1:6" x14ac:dyDescent="0.3">
      <c r="A31" s="2">
        <v>30</v>
      </c>
      <c r="B31" t="s">
        <v>42</v>
      </c>
      <c r="C31" t="str">
        <f t="shared" si="0"/>
        <v>07/01/2016</v>
      </c>
      <c r="D31" t="str">
        <f>"12/31/2500"</f>
        <v>12/31/2500</v>
      </c>
      <c r="E31">
        <v>100</v>
      </c>
      <c r="F31">
        <v>920.27</v>
      </c>
    </row>
    <row r="32" spans="1:6" x14ac:dyDescent="0.3">
      <c r="A32" s="2">
        <v>31</v>
      </c>
      <c r="B32" t="s">
        <v>42</v>
      </c>
      <c r="C32" t="str">
        <f t="shared" si="0"/>
        <v>07/01/2016</v>
      </c>
      <c r="D32" t="str">
        <f>"01/25/2017"</f>
        <v>01/25/2017</v>
      </c>
      <c r="E32">
        <v>100</v>
      </c>
      <c r="F32">
        <v>485.35</v>
      </c>
    </row>
    <row r="33" spans="1:6" x14ac:dyDescent="0.3">
      <c r="A33" s="2">
        <v>32</v>
      </c>
      <c r="B33" t="s">
        <v>42</v>
      </c>
      <c r="C33" t="str">
        <f t="shared" si="0"/>
        <v>07/01/2016</v>
      </c>
      <c r="D33" t="str">
        <f>"08/23/2016"</f>
        <v>08/23/2016</v>
      </c>
      <c r="E33">
        <v>100</v>
      </c>
      <c r="F33">
        <v>5.13</v>
      </c>
    </row>
    <row r="34" spans="1:6" x14ac:dyDescent="0.3">
      <c r="A34" s="2">
        <v>33</v>
      </c>
      <c r="B34" t="s">
        <v>42</v>
      </c>
      <c r="C34" t="str">
        <f t="shared" si="0"/>
        <v>07/01/2016</v>
      </c>
      <c r="D34" t="str">
        <f>"12/31/2500"</f>
        <v>12/31/2500</v>
      </c>
      <c r="E34">
        <v>100</v>
      </c>
      <c r="F34">
        <v>921.4</v>
      </c>
    </row>
    <row r="35" spans="1:6" x14ac:dyDescent="0.3">
      <c r="A35" s="2">
        <v>34</v>
      </c>
      <c r="B35" t="s">
        <v>42</v>
      </c>
      <c r="C35" t="str">
        <f t="shared" si="0"/>
        <v>07/01/2016</v>
      </c>
      <c r="D35" t="str">
        <f>"12/31/2500"</f>
        <v>12/31/2500</v>
      </c>
      <c r="E35">
        <v>100</v>
      </c>
      <c r="F35">
        <v>920.27</v>
      </c>
    </row>
    <row r="36" spans="1:6" x14ac:dyDescent="0.3">
      <c r="A36" s="2">
        <v>35</v>
      </c>
      <c r="B36" t="s">
        <v>42</v>
      </c>
      <c r="C36" t="str">
        <f>"09/02/2016"</f>
        <v>09/02/2016</v>
      </c>
      <c r="D36" t="str">
        <f>"10/11/2016"</f>
        <v>10/11/2016</v>
      </c>
      <c r="E36">
        <v>100</v>
      </c>
      <c r="F36">
        <v>128.25</v>
      </c>
    </row>
    <row r="37" spans="1:6" x14ac:dyDescent="0.3">
      <c r="A37" s="2">
        <v>36</v>
      </c>
      <c r="B37" t="s">
        <v>42</v>
      </c>
      <c r="C37" t="str">
        <f>"07/01/2016"</f>
        <v>07/01/2016</v>
      </c>
      <c r="D37" t="str">
        <f>"12/31/2500"</f>
        <v>12/31/2500</v>
      </c>
      <c r="E37">
        <v>100</v>
      </c>
      <c r="F37">
        <v>920.27</v>
      </c>
    </row>
    <row r="38" spans="1:6" x14ac:dyDescent="0.3">
      <c r="A38" s="2">
        <v>37</v>
      </c>
      <c r="B38" t="s">
        <v>42</v>
      </c>
      <c r="C38" t="str">
        <f>"07/01/2016"</f>
        <v>07/01/2016</v>
      </c>
      <c r="D38" t="str">
        <f>"12/31/2500"</f>
        <v>12/31/2500</v>
      </c>
      <c r="E38">
        <v>100</v>
      </c>
      <c r="F38">
        <v>921.4</v>
      </c>
    </row>
    <row r="39" spans="1:6" x14ac:dyDescent="0.3">
      <c r="A39" s="2">
        <v>38</v>
      </c>
      <c r="B39" t="s">
        <v>42</v>
      </c>
      <c r="C39" t="str">
        <f>"07/01/2016"</f>
        <v>07/01/2016</v>
      </c>
      <c r="D39" t="str">
        <f>"12/31/2500"</f>
        <v>12/31/2500</v>
      </c>
      <c r="E39">
        <v>100</v>
      </c>
      <c r="F39">
        <v>920.27</v>
      </c>
    </row>
    <row r="40" spans="1:6" x14ac:dyDescent="0.3">
      <c r="A40" s="2">
        <v>39</v>
      </c>
      <c r="B40" t="s">
        <v>42</v>
      </c>
      <c r="C40" t="str">
        <f>"05/03/2017"</f>
        <v>05/03/2017</v>
      </c>
      <c r="D40" t="str">
        <f>"12/31/2500"</f>
        <v>12/31/2500</v>
      </c>
      <c r="E40">
        <v>100</v>
      </c>
      <c r="F40">
        <v>92.34</v>
      </c>
    </row>
    <row r="41" spans="1:6" x14ac:dyDescent="0.3">
      <c r="A41" s="2">
        <v>40</v>
      </c>
      <c r="B41" t="s">
        <v>42</v>
      </c>
      <c r="C41" t="str">
        <f>"07/01/2016"</f>
        <v>07/01/2016</v>
      </c>
      <c r="D41" t="str">
        <f>"10/28/2016"</f>
        <v>10/28/2016</v>
      </c>
      <c r="E41">
        <v>100</v>
      </c>
      <c r="F41">
        <v>235.98</v>
      </c>
    </row>
    <row r="42" spans="1:6" x14ac:dyDescent="0.3">
      <c r="A42" s="2">
        <v>41</v>
      </c>
      <c r="B42" t="s">
        <v>42</v>
      </c>
      <c r="C42" t="str">
        <f>"07/01/2016"</f>
        <v>07/01/2016</v>
      </c>
      <c r="D42" t="str">
        <f>"12/31/2500"</f>
        <v>12/31/2500</v>
      </c>
      <c r="E42">
        <v>100</v>
      </c>
      <c r="F42">
        <v>920.27</v>
      </c>
    </row>
    <row r="43" spans="1:6" x14ac:dyDescent="0.3">
      <c r="A43" s="2">
        <v>42</v>
      </c>
      <c r="B43" t="s">
        <v>42</v>
      </c>
      <c r="C43" t="str">
        <f>"07/01/2016"</f>
        <v>07/01/2016</v>
      </c>
      <c r="D43" t="str">
        <f>"03/19/2017"</f>
        <v>03/19/2017</v>
      </c>
      <c r="E43">
        <v>100</v>
      </c>
      <c r="F43">
        <v>670.03</v>
      </c>
    </row>
    <row r="44" spans="1:6" x14ac:dyDescent="0.3">
      <c r="A44" s="2">
        <v>43</v>
      </c>
      <c r="B44" t="s">
        <v>42</v>
      </c>
      <c r="C44" t="str">
        <f>"03/20/2017"</f>
        <v>03/20/2017</v>
      </c>
      <c r="D44" t="str">
        <f t="shared" ref="D44:D50" si="1">"12/31/2500"</f>
        <v>12/31/2500</v>
      </c>
      <c r="E44">
        <v>100</v>
      </c>
      <c r="F44">
        <v>251.37</v>
      </c>
    </row>
    <row r="45" spans="1:6" x14ac:dyDescent="0.3">
      <c r="A45" s="2">
        <v>44</v>
      </c>
      <c r="B45" t="s">
        <v>42</v>
      </c>
      <c r="C45" t="str">
        <f>"07/01/2016"</f>
        <v>07/01/2016</v>
      </c>
      <c r="D45" t="str">
        <f t="shared" si="1"/>
        <v>12/31/2500</v>
      </c>
      <c r="E45">
        <v>100</v>
      </c>
      <c r="F45">
        <v>920.27</v>
      </c>
    </row>
    <row r="46" spans="1:6" x14ac:dyDescent="0.3">
      <c r="A46" s="2">
        <v>45</v>
      </c>
      <c r="B46" t="s">
        <v>42</v>
      </c>
      <c r="C46" t="str">
        <f>"07/01/2016"</f>
        <v>07/01/2016</v>
      </c>
      <c r="D46" t="str">
        <f t="shared" si="1"/>
        <v>12/31/2500</v>
      </c>
      <c r="E46">
        <v>100</v>
      </c>
      <c r="F46">
        <v>921.4</v>
      </c>
    </row>
    <row r="47" spans="1:6" x14ac:dyDescent="0.3">
      <c r="A47" s="2">
        <v>46</v>
      </c>
      <c r="B47" t="s">
        <v>42</v>
      </c>
      <c r="C47" t="str">
        <f>"07/01/2016"</f>
        <v>07/01/2016</v>
      </c>
      <c r="D47" t="str">
        <f t="shared" si="1"/>
        <v>12/31/2500</v>
      </c>
      <c r="E47">
        <v>100</v>
      </c>
      <c r="F47">
        <v>921.4</v>
      </c>
    </row>
    <row r="48" spans="1:6" x14ac:dyDescent="0.3">
      <c r="A48" s="2">
        <v>47</v>
      </c>
      <c r="B48" t="s">
        <v>42</v>
      </c>
      <c r="C48" t="str">
        <f>"04/03/2017"</f>
        <v>04/03/2017</v>
      </c>
      <c r="D48" t="str">
        <f t="shared" si="1"/>
        <v>12/31/2500</v>
      </c>
      <c r="E48">
        <v>100</v>
      </c>
      <c r="F48">
        <v>198.94</v>
      </c>
    </row>
    <row r="49" spans="1:6" x14ac:dyDescent="0.3">
      <c r="A49" s="2">
        <v>48</v>
      </c>
      <c r="B49" t="s">
        <v>42</v>
      </c>
      <c r="C49" t="str">
        <f>"11/21/2016"</f>
        <v>11/21/2016</v>
      </c>
      <c r="D49" t="str">
        <f t="shared" si="1"/>
        <v>12/31/2500</v>
      </c>
      <c r="E49">
        <v>100</v>
      </c>
      <c r="F49">
        <v>608.47</v>
      </c>
    </row>
    <row r="50" spans="1:6" x14ac:dyDescent="0.3">
      <c r="A50" s="2">
        <v>49</v>
      </c>
      <c r="B50" t="s">
        <v>42</v>
      </c>
      <c r="C50" t="str">
        <f>"09/27/2016"</f>
        <v>09/27/2016</v>
      </c>
      <c r="D50" t="str">
        <f t="shared" si="1"/>
        <v>12/31/2500</v>
      </c>
      <c r="E50">
        <v>100</v>
      </c>
      <c r="F50">
        <v>803.41</v>
      </c>
    </row>
    <row r="51" spans="1:6" x14ac:dyDescent="0.3">
      <c r="A51" s="2">
        <v>50</v>
      </c>
      <c r="B51" t="s">
        <v>42</v>
      </c>
      <c r="C51" t="str">
        <f>"07/01/2016"</f>
        <v>07/01/2016</v>
      </c>
      <c r="D51" t="str">
        <f>"12/15/2016"</f>
        <v>12/15/2016</v>
      </c>
      <c r="E51">
        <v>100</v>
      </c>
      <c r="F51">
        <v>384.75</v>
      </c>
    </row>
    <row r="52" spans="1:6" x14ac:dyDescent="0.3">
      <c r="A52" s="2">
        <v>51</v>
      </c>
      <c r="B52" t="s">
        <v>42</v>
      </c>
      <c r="C52" t="str">
        <f>"07/01/2016"</f>
        <v>07/01/2016</v>
      </c>
      <c r="D52" t="str">
        <f t="shared" ref="D52:D58" si="2">"12/31/2500"</f>
        <v>12/31/2500</v>
      </c>
      <c r="E52">
        <v>100</v>
      </c>
      <c r="F52">
        <v>921.4</v>
      </c>
    </row>
    <row r="53" spans="1:6" x14ac:dyDescent="0.3">
      <c r="A53" s="2">
        <v>52</v>
      </c>
      <c r="B53" t="s">
        <v>42</v>
      </c>
      <c r="C53" t="str">
        <f>"08/10/2016"</f>
        <v>08/10/2016</v>
      </c>
      <c r="D53" t="str">
        <f t="shared" si="2"/>
        <v>12/31/2500</v>
      </c>
      <c r="E53">
        <v>100</v>
      </c>
      <c r="F53">
        <v>921.4</v>
      </c>
    </row>
    <row r="54" spans="1:6" x14ac:dyDescent="0.3">
      <c r="A54" s="2">
        <v>53</v>
      </c>
      <c r="B54" t="s">
        <v>42</v>
      </c>
      <c r="C54" t="str">
        <f>"07/01/2016"</f>
        <v>07/01/2016</v>
      </c>
      <c r="D54" t="str">
        <f t="shared" si="2"/>
        <v>12/31/2500</v>
      </c>
      <c r="E54">
        <v>100</v>
      </c>
      <c r="F54">
        <v>921.4</v>
      </c>
    </row>
    <row r="55" spans="1:6" x14ac:dyDescent="0.3">
      <c r="A55" s="2">
        <v>54</v>
      </c>
      <c r="B55" t="s">
        <v>42</v>
      </c>
      <c r="C55" t="str">
        <f>"07/01/2016"</f>
        <v>07/01/2016</v>
      </c>
      <c r="D55" t="str">
        <f t="shared" si="2"/>
        <v>12/31/2500</v>
      </c>
      <c r="E55">
        <v>100</v>
      </c>
      <c r="F55">
        <v>921.4</v>
      </c>
    </row>
    <row r="56" spans="1:6" x14ac:dyDescent="0.3">
      <c r="A56" s="2">
        <v>55</v>
      </c>
      <c r="B56" t="s">
        <v>42</v>
      </c>
      <c r="C56" t="str">
        <f>"07/01/2016"</f>
        <v>07/01/2016</v>
      </c>
      <c r="D56" t="str">
        <f t="shared" si="2"/>
        <v>12/31/2500</v>
      </c>
      <c r="E56">
        <v>100</v>
      </c>
      <c r="F56">
        <v>921.4</v>
      </c>
    </row>
    <row r="57" spans="1:6" x14ac:dyDescent="0.3">
      <c r="A57" s="2">
        <v>56</v>
      </c>
      <c r="B57" t="s">
        <v>42</v>
      </c>
      <c r="C57" t="str">
        <f>"07/01/2016"</f>
        <v>07/01/2016</v>
      </c>
      <c r="D57" t="str">
        <f t="shared" si="2"/>
        <v>12/31/2500</v>
      </c>
      <c r="E57">
        <v>100</v>
      </c>
      <c r="F57">
        <v>921.4</v>
      </c>
    </row>
    <row r="58" spans="1:6" x14ac:dyDescent="0.3">
      <c r="A58" s="2">
        <v>57</v>
      </c>
      <c r="B58" t="s">
        <v>42</v>
      </c>
      <c r="C58" t="str">
        <f>"01/06/2017"</f>
        <v>01/06/2017</v>
      </c>
      <c r="D58" t="str">
        <f t="shared" si="2"/>
        <v>12/31/2500</v>
      </c>
      <c r="E58">
        <v>100</v>
      </c>
      <c r="F58">
        <v>495.61</v>
      </c>
    </row>
    <row r="59" spans="1:6" x14ac:dyDescent="0.3">
      <c r="A59" s="2">
        <v>58</v>
      </c>
      <c r="B59" t="s">
        <v>42</v>
      </c>
      <c r="C59" t="str">
        <f>"07/01/2016"</f>
        <v>07/01/2016</v>
      </c>
      <c r="D59" t="str">
        <f>"09/21/2016"</f>
        <v>09/21/2016</v>
      </c>
      <c r="E59">
        <v>100</v>
      </c>
      <c r="F59">
        <v>107.73</v>
      </c>
    </row>
    <row r="60" spans="1:6" x14ac:dyDescent="0.3">
      <c r="A60" s="2">
        <v>59</v>
      </c>
      <c r="B60" t="s">
        <v>42</v>
      </c>
      <c r="C60" t="str">
        <f>"12/12/2016"</f>
        <v>12/12/2016</v>
      </c>
      <c r="D60" t="str">
        <f t="shared" ref="D60:D75" si="3">"12/31/2500"</f>
        <v>12/31/2500</v>
      </c>
      <c r="E60">
        <v>100</v>
      </c>
      <c r="F60">
        <v>552.04</v>
      </c>
    </row>
    <row r="61" spans="1:6" x14ac:dyDescent="0.3">
      <c r="A61" s="2">
        <v>60</v>
      </c>
      <c r="B61" t="s">
        <v>42</v>
      </c>
      <c r="C61" t="str">
        <f>"07/01/2016"</f>
        <v>07/01/2016</v>
      </c>
      <c r="D61" t="str">
        <f t="shared" si="3"/>
        <v>12/31/2500</v>
      </c>
      <c r="E61">
        <v>100</v>
      </c>
      <c r="F61">
        <v>921.4</v>
      </c>
    </row>
    <row r="62" spans="1:6" x14ac:dyDescent="0.3">
      <c r="A62" s="2">
        <v>61</v>
      </c>
      <c r="B62" t="s">
        <v>42</v>
      </c>
      <c r="C62" t="str">
        <f>"07/01/2016"</f>
        <v>07/01/2016</v>
      </c>
      <c r="D62" t="str">
        <f t="shared" si="3"/>
        <v>12/31/2500</v>
      </c>
      <c r="E62">
        <v>100</v>
      </c>
      <c r="F62">
        <v>921.4</v>
      </c>
    </row>
    <row r="63" spans="1:6" x14ac:dyDescent="0.3">
      <c r="A63" s="2">
        <v>62</v>
      </c>
      <c r="B63" t="s">
        <v>42</v>
      </c>
      <c r="C63" t="str">
        <f>"09/08/2016"</f>
        <v>09/08/2016</v>
      </c>
      <c r="D63" t="str">
        <f t="shared" si="3"/>
        <v>12/31/2500</v>
      </c>
      <c r="E63">
        <v>100</v>
      </c>
      <c r="F63">
        <v>864.97</v>
      </c>
    </row>
    <row r="64" spans="1:6" x14ac:dyDescent="0.3">
      <c r="A64" s="2">
        <v>63</v>
      </c>
      <c r="B64" t="s">
        <v>42</v>
      </c>
      <c r="C64" t="str">
        <f>"07/01/2016"</f>
        <v>07/01/2016</v>
      </c>
      <c r="D64" t="str">
        <f t="shared" si="3"/>
        <v>12/31/2500</v>
      </c>
      <c r="E64">
        <v>100</v>
      </c>
      <c r="F64">
        <v>921.4</v>
      </c>
    </row>
    <row r="65" spans="1:6" x14ac:dyDescent="0.3">
      <c r="A65" s="2">
        <v>64</v>
      </c>
      <c r="B65" t="s">
        <v>42</v>
      </c>
      <c r="C65" t="str">
        <f>"07/01/2016"</f>
        <v>07/01/2016</v>
      </c>
      <c r="D65" t="str">
        <f t="shared" si="3"/>
        <v>12/31/2500</v>
      </c>
      <c r="E65">
        <v>100</v>
      </c>
      <c r="F65">
        <v>920.27</v>
      </c>
    </row>
    <row r="66" spans="1:6" x14ac:dyDescent="0.3">
      <c r="A66" s="2">
        <v>65</v>
      </c>
      <c r="B66" t="s">
        <v>42</v>
      </c>
      <c r="C66" t="str">
        <f>"07/01/2016"</f>
        <v>07/01/2016</v>
      </c>
      <c r="D66" t="str">
        <f t="shared" si="3"/>
        <v>12/31/2500</v>
      </c>
      <c r="E66">
        <v>100</v>
      </c>
      <c r="F66">
        <v>921.4</v>
      </c>
    </row>
    <row r="67" spans="1:6" x14ac:dyDescent="0.3">
      <c r="A67" s="2">
        <v>66</v>
      </c>
      <c r="B67" t="s">
        <v>42</v>
      </c>
      <c r="C67" t="str">
        <f>"07/01/2016"</f>
        <v>07/01/2016</v>
      </c>
      <c r="D67" t="str">
        <f t="shared" si="3"/>
        <v>12/31/2500</v>
      </c>
      <c r="E67">
        <v>100</v>
      </c>
      <c r="F67">
        <v>921.4</v>
      </c>
    </row>
    <row r="68" spans="1:6" x14ac:dyDescent="0.3">
      <c r="A68" s="2">
        <v>67</v>
      </c>
      <c r="B68" t="s">
        <v>42</v>
      </c>
      <c r="C68" t="str">
        <f>"07/01/2016"</f>
        <v>07/01/2016</v>
      </c>
      <c r="D68" t="str">
        <f t="shared" si="3"/>
        <v>12/31/2500</v>
      </c>
      <c r="E68">
        <v>100</v>
      </c>
      <c r="F68">
        <v>920.27</v>
      </c>
    </row>
    <row r="69" spans="1:6" x14ac:dyDescent="0.3">
      <c r="A69" s="2">
        <v>68</v>
      </c>
      <c r="B69" t="s">
        <v>42</v>
      </c>
      <c r="C69" t="str">
        <f>"10/20/2016"</f>
        <v>10/20/2016</v>
      </c>
      <c r="D69" t="str">
        <f t="shared" si="3"/>
        <v>12/31/2500</v>
      </c>
      <c r="E69">
        <v>100</v>
      </c>
      <c r="F69">
        <v>721.33</v>
      </c>
    </row>
    <row r="70" spans="1:6" x14ac:dyDescent="0.3">
      <c r="A70" s="2">
        <v>69</v>
      </c>
      <c r="B70" t="s">
        <v>42</v>
      </c>
      <c r="C70" t="str">
        <f>"03/13/2017"</f>
        <v>03/13/2017</v>
      </c>
      <c r="D70" t="str">
        <f t="shared" si="3"/>
        <v>12/31/2500</v>
      </c>
      <c r="E70">
        <v>100</v>
      </c>
      <c r="F70">
        <v>277.02</v>
      </c>
    </row>
    <row r="71" spans="1:6" x14ac:dyDescent="0.3">
      <c r="A71" s="2">
        <v>70</v>
      </c>
      <c r="B71" t="s">
        <v>42</v>
      </c>
      <c r="C71" t="str">
        <f>"07/01/2016"</f>
        <v>07/01/2016</v>
      </c>
      <c r="D71" t="str">
        <f t="shared" si="3"/>
        <v>12/31/2500</v>
      </c>
      <c r="E71">
        <v>100</v>
      </c>
      <c r="F71">
        <v>921.4</v>
      </c>
    </row>
    <row r="72" spans="1:6" x14ac:dyDescent="0.3">
      <c r="A72" s="2">
        <v>71</v>
      </c>
      <c r="B72" t="s">
        <v>42</v>
      </c>
      <c r="C72" t="str">
        <f>"07/01/2016"</f>
        <v>07/01/2016</v>
      </c>
      <c r="D72" t="str">
        <f t="shared" si="3"/>
        <v>12/31/2500</v>
      </c>
      <c r="E72">
        <v>100</v>
      </c>
      <c r="F72">
        <v>921.4</v>
      </c>
    </row>
    <row r="73" spans="1:6" x14ac:dyDescent="0.3">
      <c r="A73" s="2">
        <v>72</v>
      </c>
      <c r="B73" t="s">
        <v>42</v>
      </c>
      <c r="C73" t="str">
        <f>"12/14/2016"</f>
        <v>12/14/2016</v>
      </c>
      <c r="D73" t="str">
        <f t="shared" si="3"/>
        <v>12/31/2500</v>
      </c>
      <c r="E73">
        <v>100</v>
      </c>
      <c r="F73">
        <v>541.78</v>
      </c>
    </row>
    <row r="74" spans="1:6" x14ac:dyDescent="0.3">
      <c r="A74" s="2">
        <v>73</v>
      </c>
      <c r="B74" t="s">
        <v>42</v>
      </c>
      <c r="C74" t="str">
        <f>"08/23/2016"</f>
        <v>08/23/2016</v>
      </c>
      <c r="D74" t="str">
        <f t="shared" si="3"/>
        <v>12/31/2500</v>
      </c>
      <c r="E74">
        <v>100</v>
      </c>
      <c r="F74">
        <v>921.4</v>
      </c>
    </row>
    <row r="75" spans="1:6" x14ac:dyDescent="0.3">
      <c r="A75" s="2">
        <v>74</v>
      </c>
      <c r="B75" t="s">
        <v>42</v>
      </c>
      <c r="C75" t="str">
        <f>"08/30/2016"</f>
        <v>08/30/2016</v>
      </c>
      <c r="D75" t="str">
        <f t="shared" si="3"/>
        <v>12/31/2500</v>
      </c>
      <c r="E75">
        <v>100</v>
      </c>
      <c r="F75">
        <v>895.75</v>
      </c>
    </row>
    <row r="76" spans="1:6" x14ac:dyDescent="0.3">
      <c r="A76" s="2">
        <v>75</v>
      </c>
      <c r="B76" t="s">
        <v>42</v>
      </c>
      <c r="C76" t="str">
        <f>"07/01/2016"</f>
        <v>07/01/2016</v>
      </c>
      <c r="D76" t="str">
        <f>"03/30/2017"</f>
        <v>03/30/2017</v>
      </c>
      <c r="E76">
        <v>100</v>
      </c>
      <c r="F76">
        <v>716.2</v>
      </c>
    </row>
    <row r="77" spans="1:6" x14ac:dyDescent="0.3">
      <c r="A77" s="2">
        <v>76</v>
      </c>
      <c r="B77" t="s">
        <v>42</v>
      </c>
      <c r="C77" t="str">
        <f>"12/06/2016"</f>
        <v>12/06/2016</v>
      </c>
      <c r="D77" t="str">
        <f>"12/31/2500"</f>
        <v>12/31/2500</v>
      </c>
      <c r="E77">
        <v>100</v>
      </c>
      <c r="F77">
        <v>572.55999999999995</v>
      </c>
    </row>
    <row r="78" spans="1:6" x14ac:dyDescent="0.3">
      <c r="A78" s="2">
        <v>77</v>
      </c>
      <c r="B78" t="s">
        <v>42</v>
      </c>
      <c r="C78" t="str">
        <f>"08/12/2016"</f>
        <v>08/12/2016</v>
      </c>
      <c r="D78" t="str">
        <f>"12/31/2500"</f>
        <v>12/31/2500</v>
      </c>
      <c r="E78">
        <v>100</v>
      </c>
      <c r="F78">
        <v>921.4</v>
      </c>
    </row>
    <row r="79" spans="1:6" x14ac:dyDescent="0.3">
      <c r="A79" s="2">
        <v>78</v>
      </c>
      <c r="B79" t="s">
        <v>42</v>
      </c>
      <c r="C79" t="str">
        <f>"12/13/2016"</f>
        <v>12/13/2016</v>
      </c>
      <c r="D79" t="str">
        <f>"12/31/2500"</f>
        <v>12/31/2500</v>
      </c>
      <c r="E79">
        <v>100</v>
      </c>
      <c r="F79">
        <v>546.91</v>
      </c>
    </row>
    <row r="80" spans="1:6" x14ac:dyDescent="0.3">
      <c r="A80" s="2">
        <v>79</v>
      </c>
      <c r="B80" t="s">
        <v>42</v>
      </c>
      <c r="C80" t="str">
        <f>"09/01/2016"</f>
        <v>09/01/2016</v>
      </c>
      <c r="D80" t="str">
        <f>"10/19/2016"</f>
        <v>10/19/2016</v>
      </c>
      <c r="E80">
        <v>100</v>
      </c>
      <c r="F80">
        <v>164.16</v>
      </c>
    </row>
    <row r="81" spans="1:6" x14ac:dyDescent="0.3">
      <c r="A81" s="2">
        <v>80</v>
      </c>
      <c r="B81" t="s">
        <v>42</v>
      </c>
      <c r="C81" t="str">
        <f>"08/17/2016"</f>
        <v>08/17/2016</v>
      </c>
      <c r="D81" t="str">
        <f>"03/12/2017"</f>
        <v>03/12/2017</v>
      </c>
      <c r="E81">
        <v>100</v>
      </c>
      <c r="F81">
        <v>644.38</v>
      </c>
    </row>
    <row r="82" spans="1:6" x14ac:dyDescent="0.3">
      <c r="A82" s="2">
        <v>81</v>
      </c>
      <c r="B82" t="s">
        <v>42</v>
      </c>
      <c r="C82" t="str">
        <f>"03/13/2017"</f>
        <v>03/13/2017</v>
      </c>
      <c r="D82" t="str">
        <f>"12/31/2500"</f>
        <v>12/31/2500</v>
      </c>
      <c r="E82">
        <v>100</v>
      </c>
      <c r="F82">
        <v>277.02</v>
      </c>
    </row>
    <row r="83" spans="1:6" x14ac:dyDescent="0.3">
      <c r="A83" s="2">
        <v>82</v>
      </c>
      <c r="B83" t="s">
        <v>42</v>
      </c>
      <c r="C83" t="str">
        <f>"08/01/2016"</f>
        <v>08/01/2016</v>
      </c>
      <c r="D83" t="str">
        <f>"12/31/2500"</f>
        <v>12/31/2500</v>
      </c>
      <c r="E83">
        <v>100</v>
      </c>
      <c r="F83">
        <v>921.4</v>
      </c>
    </row>
    <row r="84" spans="1:6" x14ac:dyDescent="0.3">
      <c r="A84" s="2">
        <v>83</v>
      </c>
      <c r="B84" t="s">
        <v>42</v>
      </c>
      <c r="C84" t="str">
        <f>"08/01/2016"</f>
        <v>08/01/2016</v>
      </c>
      <c r="D84" t="str">
        <f>"12/31/2500"</f>
        <v>12/31/2500</v>
      </c>
      <c r="E84">
        <v>100</v>
      </c>
      <c r="F84">
        <v>921.4</v>
      </c>
    </row>
    <row r="85" spans="1:6" x14ac:dyDescent="0.3">
      <c r="A85" s="2">
        <v>84</v>
      </c>
      <c r="B85" t="s">
        <v>42</v>
      </c>
      <c r="C85" t="str">
        <f>"10/21/2016"</f>
        <v>10/21/2016</v>
      </c>
      <c r="D85" t="str">
        <f>"12/31/2500"</f>
        <v>12/31/2500</v>
      </c>
      <c r="E85">
        <v>100</v>
      </c>
      <c r="F85">
        <v>716.2</v>
      </c>
    </row>
    <row r="86" spans="1:6" x14ac:dyDescent="0.3">
      <c r="A86" s="2">
        <v>85</v>
      </c>
      <c r="B86" t="s">
        <v>42</v>
      </c>
      <c r="C86" t="str">
        <f>"07/01/2016"</f>
        <v>07/01/2016</v>
      </c>
      <c r="D86" t="str">
        <f>"12/31/2500"</f>
        <v>12/31/2500</v>
      </c>
      <c r="E86">
        <v>100</v>
      </c>
      <c r="F86">
        <v>920.27</v>
      </c>
    </row>
    <row r="87" spans="1:6" x14ac:dyDescent="0.3">
      <c r="A87" s="2">
        <v>86</v>
      </c>
      <c r="B87" t="s">
        <v>42</v>
      </c>
      <c r="C87" t="str">
        <f>"08/01/2016"</f>
        <v>08/01/2016</v>
      </c>
      <c r="D87" t="str">
        <f>"03/12/2017"</f>
        <v>03/12/2017</v>
      </c>
      <c r="E87">
        <v>100</v>
      </c>
      <c r="F87">
        <v>644.38</v>
      </c>
    </row>
    <row r="88" spans="1:6" x14ac:dyDescent="0.3">
      <c r="A88" s="2">
        <v>87</v>
      </c>
      <c r="B88" t="s">
        <v>42</v>
      </c>
      <c r="C88" t="str">
        <f>"03/13/2017"</f>
        <v>03/13/2017</v>
      </c>
      <c r="D88" t="str">
        <f>"12/31/2500"</f>
        <v>12/31/2500</v>
      </c>
      <c r="E88">
        <v>100</v>
      </c>
      <c r="F88">
        <v>277.02</v>
      </c>
    </row>
    <row r="89" spans="1:6" x14ac:dyDescent="0.3">
      <c r="A89" s="2">
        <v>88</v>
      </c>
      <c r="B89" t="s">
        <v>42</v>
      </c>
      <c r="C89" t="str">
        <f>"08/15/2016"</f>
        <v>08/15/2016</v>
      </c>
      <c r="D89" t="str">
        <f>"03/09/2017"</f>
        <v>03/09/2017</v>
      </c>
      <c r="E89">
        <v>100</v>
      </c>
      <c r="F89">
        <v>639.25</v>
      </c>
    </row>
    <row r="90" spans="1:6" x14ac:dyDescent="0.3">
      <c r="A90" s="2">
        <v>89</v>
      </c>
      <c r="B90" t="s">
        <v>42</v>
      </c>
      <c r="C90" t="str">
        <f>"05/12/2017"</f>
        <v>05/12/2017</v>
      </c>
      <c r="D90" t="str">
        <f t="shared" ref="D90:D95" si="4">"12/31/2500"</f>
        <v>12/31/2500</v>
      </c>
      <c r="E90">
        <v>100</v>
      </c>
      <c r="F90">
        <v>56.43</v>
      </c>
    </row>
    <row r="91" spans="1:6" x14ac:dyDescent="0.3">
      <c r="A91" s="2">
        <v>90</v>
      </c>
      <c r="B91" t="s">
        <v>42</v>
      </c>
      <c r="C91" t="str">
        <f>"07/01/2016"</f>
        <v>07/01/2016</v>
      </c>
      <c r="D91" t="str">
        <f t="shared" si="4"/>
        <v>12/31/2500</v>
      </c>
      <c r="E91">
        <v>100</v>
      </c>
      <c r="F91">
        <v>921.4</v>
      </c>
    </row>
    <row r="92" spans="1:6" x14ac:dyDescent="0.3">
      <c r="A92" s="2">
        <v>91</v>
      </c>
      <c r="B92" t="s">
        <v>42</v>
      </c>
      <c r="C92" t="str">
        <f>"07/01/2016"</f>
        <v>07/01/2016</v>
      </c>
      <c r="D92" t="str">
        <f t="shared" si="4"/>
        <v>12/31/2500</v>
      </c>
      <c r="E92">
        <v>100</v>
      </c>
      <c r="F92">
        <v>920.27</v>
      </c>
    </row>
    <row r="93" spans="1:6" x14ac:dyDescent="0.3">
      <c r="A93" s="2">
        <v>92</v>
      </c>
      <c r="B93" t="s">
        <v>42</v>
      </c>
      <c r="C93" t="str">
        <f>"08/01/2016"</f>
        <v>08/01/2016</v>
      </c>
      <c r="D93" t="str">
        <f t="shared" si="4"/>
        <v>12/31/2500</v>
      </c>
      <c r="E93">
        <v>100</v>
      </c>
      <c r="F93">
        <v>921.4</v>
      </c>
    </row>
    <row r="94" spans="1:6" x14ac:dyDescent="0.3">
      <c r="A94" s="2">
        <v>93</v>
      </c>
      <c r="B94" t="s">
        <v>42</v>
      </c>
      <c r="C94" t="str">
        <f>"07/01/2016"</f>
        <v>07/01/2016</v>
      </c>
      <c r="D94" t="str">
        <f t="shared" si="4"/>
        <v>12/31/2500</v>
      </c>
      <c r="E94">
        <v>100</v>
      </c>
      <c r="F94">
        <v>921.4</v>
      </c>
    </row>
    <row r="95" spans="1:6" x14ac:dyDescent="0.3">
      <c r="A95" s="2">
        <v>94</v>
      </c>
      <c r="B95" t="s">
        <v>42</v>
      </c>
      <c r="C95" t="str">
        <f>"07/01/2016"</f>
        <v>07/01/2016</v>
      </c>
      <c r="D95" t="str">
        <f t="shared" si="4"/>
        <v>12/31/2500</v>
      </c>
      <c r="E95">
        <v>100</v>
      </c>
      <c r="F95">
        <v>920.27</v>
      </c>
    </row>
    <row r="96" spans="1:6" x14ac:dyDescent="0.3">
      <c r="A96" s="2">
        <v>95</v>
      </c>
      <c r="B96" t="s">
        <v>42</v>
      </c>
      <c r="C96" t="str">
        <f>"08/01/2016"</f>
        <v>08/01/2016</v>
      </c>
      <c r="D96" t="str">
        <f>"08/31/2016"</f>
        <v>08/31/2016</v>
      </c>
      <c r="E96">
        <v>100</v>
      </c>
      <c r="F96">
        <v>35.909999999999997</v>
      </c>
    </row>
    <row r="97" spans="1:6" x14ac:dyDescent="0.3">
      <c r="A97" s="2">
        <v>96</v>
      </c>
      <c r="B97" t="s">
        <v>42</v>
      </c>
      <c r="C97" t="str">
        <f>"10/25/2016"</f>
        <v>10/25/2016</v>
      </c>
      <c r="D97" t="str">
        <f>"12/31/2500"</f>
        <v>12/31/2500</v>
      </c>
      <c r="E97">
        <v>100</v>
      </c>
      <c r="F97">
        <v>705.94</v>
      </c>
    </row>
    <row r="98" spans="1:6" x14ac:dyDescent="0.3">
      <c r="A98" s="2">
        <v>97</v>
      </c>
      <c r="B98" t="s">
        <v>42</v>
      </c>
      <c r="C98" t="str">
        <f>"08/01/2016"</f>
        <v>08/01/2016</v>
      </c>
      <c r="D98" t="str">
        <f>"12/31/2500"</f>
        <v>12/31/2500</v>
      </c>
      <c r="E98">
        <v>100</v>
      </c>
      <c r="F98">
        <v>921.4</v>
      </c>
    </row>
    <row r="99" spans="1:6" x14ac:dyDescent="0.3">
      <c r="A99" s="2">
        <v>98</v>
      </c>
      <c r="B99" t="s">
        <v>42</v>
      </c>
      <c r="C99" t="str">
        <f>"03/06/2017"</f>
        <v>03/06/2017</v>
      </c>
      <c r="D99" t="str">
        <f>"12/31/2500"</f>
        <v>12/31/2500</v>
      </c>
      <c r="E99">
        <v>100</v>
      </c>
      <c r="F99">
        <v>302.67</v>
      </c>
    </row>
    <row r="100" spans="1:6" x14ac:dyDescent="0.3">
      <c r="A100" s="2">
        <v>99</v>
      </c>
      <c r="B100" t="s">
        <v>42</v>
      </c>
      <c r="C100" t="str">
        <f>"02/02/2017"</f>
        <v>02/02/2017</v>
      </c>
      <c r="D100" t="str">
        <f>"12/31/2500"</f>
        <v>12/31/2500</v>
      </c>
      <c r="E100">
        <v>100</v>
      </c>
      <c r="F100">
        <v>410.4</v>
      </c>
    </row>
    <row r="101" spans="1:6" x14ac:dyDescent="0.3">
      <c r="A101" s="2">
        <v>100</v>
      </c>
      <c r="B101" t="s">
        <v>42</v>
      </c>
      <c r="C101" t="str">
        <f>"12/09/2016"</f>
        <v>12/09/2016</v>
      </c>
      <c r="D101" t="str">
        <f>"04/02/2017"</f>
        <v>04/02/2017</v>
      </c>
      <c r="E101">
        <v>100</v>
      </c>
      <c r="F101">
        <v>357.1</v>
      </c>
    </row>
    <row r="102" spans="1:6" x14ac:dyDescent="0.3">
      <c r="A102" s="2">
        <v>101</v>
      </c>
      <c r="B102" t="s">
        <v>42</v>
      </c>
      <c r="C102" t="str">
        <f>"04/03/2017"</f>
        <v>04/03/2017</v>
      </c>
      <c r="D102" t="str">
        <f>"12/31/2500"</f>
        <v>12/31/2500</v>
      </c>
      <c r="E102">
        <v>100</v>
      </c>
      <c r="F102">
        <v>198.94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download</vt:lpstr>
      <vt:lpstr>CCP</vt:lpstr>
      <vt:lpstr>COMM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Pierson, John</dc:creator>
  <cp:lastModifiedBy>Windows User</cp:lastModifiedBy>
  <dcterms:created xsi:type="dcterms:W3CDTF">2017-05-24T12:00:56Z</dcterms:created>
  <dcterms:modified xsi:type="dcterms:W3CDTF">2017-06-02T14:13:18Z</dcterms:modified>
</cp:coreProperties>
</file>