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O:\SchoolFinance\1.) BUDGET &amp; SCHOOL FUNDING\Fiscal Year 2018\Simulator\"/>
    </mc:Choice>
  </mc:AlternateContent>
  <bookViews>
    <workbookView xWindow="0" yWindow="0" windowWidth="28800" windowHeight="11865"/>
  </bookViews>
  <sheets>
    <sheet name="Directions" sheetId="17" r:id="rId1"/>
    <sheet name="Simulation" sheetId="1" r:id="rId2"/>
    <sheet name="Total by Fund" sheetId="6" r:id="rId3"/>
    <sheet name="Total by Grade" sheetId="13" r:id="rId4"/>
    <sheet name="Total by district" sheetId="14" r:id="rId5"/>
    <sheet name="Total by Student" sheetId="16" r:id="rId6"/>
    <sheet name="e_idx_pp" sheetId="3" r:id="rId7"/>
  </sheets>
  <definedNames>
    <definedName name="_xlnm._FilterDatabase" localSheetId="1" hidden="1">Simulation!$D$1:$D$2</definedName>
  </definedNames>
  <calcPr calcId="171027"/>
  <pivotCaches>
    <pivotCache cacheId="8" r:id="rId8"/>
    <pivotCache cacheId="9" r:id="rId9"/>
  </pivotCaches>
</workbook>
</file>

<file path=xl/calcChain.xml><?xml version="1.0" encoding="utf-8"?>
<calcChain xmlns="http://schemas.openxmlformats.org/spreadsheetml/2006/main">
  <c r="I2" i="1" l="1"/>
  <c r="J2" i="1"/>
  <c r="K2" i="1"/>
  <c r="L2" i="1"/>
  <c r="M2" i="1"/>
  <c r="X2" i="1"/>
  <c r="T2" i="1"/>
  <c r="P2" i="1"/>
  <c r="W2" i="1"/>
  <c r="S2" i="1"/>
  <c r="R2" i="1"/>
  <c r="O2" i="1"/>
  <c r="V2" i="1"/>
  <c r="U2" i="1"/>
  <c r="Q2" i="1"/>
  <c r="N2" i="1"/>
  <c r="AB2" i="1"/>
  <c r="AA2" i="1"/>
  <c r="AA3" i="1"/>
  <c r="N3" i="1"/>
  <c r="U3" i="1"/>
  <c r="S3" i="1"/>
  <c r="X3" i="1"/>
  <c r="AB3" i="1"/>
  <c r="V3" i="1"/>
  <c r="W3" i="1"/>
  <c r="O3" i="1"/>
  <c r="P3" i="1"/>
  <c r="Q3" i="1"/>
  <c r="R3" i="1"/>
  <c r="T3" i="1"/>
  <c r="M3" i="1"/>
  <c r="C3" i="6"/>
  <c r="L3" i="1"/>
  <c r="B3" i="6"/>
  <c r="Y2" i="1"/>
  <c r="Y3" i="1"/>
  <c r="K3" i="1"/>
  <c r="A3" i="6"/>
  <c r="Z2" i="1"/>
  <c r="Z3" i="1"/>
  <c r="AC2" i="1"/>
  <c r="AC3" i="1"/>
  <c r="D3" i="6"/>
</calcChain>
</file>

<file path=xl/sharedStrings.xml><?xml version="1.0" encoding="utf-8"?>
<sst xmlns="http://schemas.openxmlformats.org/spreadsheetml/2006/main" count="1288" uniqueCount="1249">
  <si>
    <t>LEGAL DIST OF RES IRN</t>
  </si>
  <si>
    <t>STATE EQUIV GRADE LEVEL CODE</t>
  </si>
  <si>
    <t>SPECED CAT CODE</t>
  </si>
  <si>
    <t>REG</t>
  </si>
  <si>
    <t>FY18</t>
  </si>
  <si>
    <t>KG_aid</t>
  </si>
  <si>
    <t>g_1_aid</t>
  </si>
  <si>
    <t>g_2_aid</t>
  </si>
  <si>
    <t>g_3_aid</t>
  </si>
  <si>
    <t>g_4_aid</t>
  </si>
  <si>
    <t>g_5_aid</t>
  </si>
  <si>
    <t>g_6_aid</t>
  </si>
  <si>
    <t>g_7_aid</t>
  </si>
  <si>
    <t>g_8_aid</t>
  </si>
  <si>
    <t>g_9_aid</t>
  </si>
  <si>
    <t>g_10_aid</t>
  </si>
  <si>
    <t>g_11_aid</t>
  </si>
  <si>
    <t>g_12_aid</t>
  </si>
  <si>
    <t>tot_ogrant</t>
  </si>
  <si>
    <t>SE Amt C-1</t>
  </si>
  <si>
    <t>SE Amt C-2</t>
  </si>
  <si>
    <t>SE Amt C-3</t>
  </si>
  <si>
    <t>SE Amt C-4</t>
  </si>
  <si>
    <t>SE Amt C-5</t>
  </si>
  <si>
    <t>SE Amt C-6</t>
  </si>
  <si>
    <t>spe_aid</t>
  </si>
  <si>
    <t>k-3</t>
  </si>
  <si>
    <t>FCF</t>
  </si>
  <si>
    <t>LEP PP Cat1</t>
  </si>
  <si>
    <t>LEP PP Cat2</t>
  </si>
  <si>
    <t>LEP PP Cat3</t>
  </si>
  <si>
    <t>pp</t>
  </si>
  <si>
    <t>total aid</t>
  </si>
  <si>
    <t>043802</t>
  </si>
  <si>
    <t>047001</t>
  </si>
  <si>
    <t>045070</t>
  </si>
  <si>
    <t>046995</t>
  </si>
  <si>
    <t>044800</t>
  </si>
  <si>
    <t>046979</t>
  </si>
  <si>
    <t>048009</t>
  </si>
  <si>
    <t>048041</t>
  </si>
  <si>
    <t>047019</t>
  </si>
  <si>
    <t>045047</t>
  </si>
  <si>
    <t>046961</t>
  </si>
  <si>
    <t>046896</t>
  </si>
  <si>
    <t>044206</t>
  </si>
  <si>
    <t>045179</t>
  </si>
  <si>
    <t>District IRN</t>
  </si>
  <si>
    <t xml:space="preserve">Target pp Amts </t>
  </si>
  <si>
    <t xml:space="preserve">Econ Index </t>
  </si>
  <si>
    <t>000442</t>
  </si>
  <si>
    <t>043489</t>
  </si>
  <si>
    <t>043497</t>
  </si>
  <si>
    <t>043505</t>
  </si>
  <si>
    <t>043513</t>
  </si>
  <si>
    <t>043521</t>
  </si>
  <si>
    <t>043539</t>
  </si>
  <si>
    <t>043547</t>
  </si>
  <si>
    <t>043554</t>
  </si>
  <si>
    <t>043562</t>
  </si>
  <si>
    <t>043570</t>
  </si>
  <si>
    <t>043588</t>
  </si>
  <si>
    <t>043596</t>
  </si>
  <si>
    <t>043604</t>
  </si>
  <si>
    <t>043612</t>
  </si>
  <si>
    <t>043620</t>
  </si>
  <si>
    <t>043638</t>
  </si>
  <si>
    <t>043646</t>
  </si>
  <si>
    <t>043653</t>
  </si>
  <si>
    <t>043661</t>
  </si>
  <si>
    <t>043679</t>
  </si>
  <si>
    <t>043687</t>
  </si>
  <si>
    <t>043695</t>
  </si>
  <si>
    <t>043703</t>
  </si>
  <si>
    <t>043711</t>
  </si>
  <si>
    <t>043729</t>
  </si>
  <si>
    <t>043737</t>
  </si>
  <si>
    <t>043745</t>
  </si>
  <si>
    <t>043752</t>
  </si>
  <si>
    <t>043760</t>
  </si>
  <si>
    <t>043778</t>
  </si>
  <si>
    <t>043786</t>
  </si>
  <si>
    <t>043794</t>
  </si>
  <si>
    <t>043810</t>
  </si>
  <si>
    <t>043828</t>
  </si>
  <si>
    <t>043836</t>
  </si>
  <si>
    <t>043844</t>
  </si>
  <si>
    <t>043851</t>
  </si>
  <si>
    <t>043869</t>
  </si>
  <si>
    <t>043877</t>
  </si>
  <si>
    <t>043885</t>
  </si>
  <si>
    <t>043893</t>
  </si>
  <si>
    <t>043901</t>
  </si>
  <si>
    <t>043919</t>
  </si>
  <si>
    <t>043927</t>
  </si>
  <si>
    <t>043935</t>
  </si>
  <si>
    <t>043943</t>
  </si>
  <si>
    <t>043950</t>
  </si>
  <si>
    <t>043968</t>
  </si>
  <si>
    <t>043976</t>
  </si>
  <si>
    <t>043984</t>
  </si>
  <si>
    <t>043992</t>
  </si>
  <si>
    <t>044008</t>
  </si>
  <si>
    <t>044016</t>
  </si>
  <si>
    <t>044024</t>
  </si>
  <si>
    <t>044032</t>
  </si>
  <si>
    <t>044040</t>
  </si>
  <si>
    <t>044057</t>
  </si>
  <si>
    <t>044065</t>
  </si>
  <si>
    <t>044073</t>
  </si>
  <si>
    <t>044081</t>
  </si>
  <si>
    <t>044099</t>
  </si>
  <si>
    <t>044107</t>
  </si>
  <si>
    <t>044115</t>
  </si>
  <si>
    <t>044123</t>
  </si>
  <si>
    <t>044131</t>
  </si>
  <si>
    <t>044149</t>
  </si>
  <si>
    <t>044156</t>
  </si>
  <si>
    <t>044164</t>
  </si>
  <si>
    <t>044172</t>
  </si>
  <si>
    <t>044180</t>
  </si>
  <si>
    <t>044198</t>
  </si>
  <si>
    <t>044214</t>
  </si>
  <si>
    <t>044222</t>
  </si>
  <si>
    <t>044230</t>
  </si>
  <si>
    <t>044248</t>
  </si>
  <si>
    <t>044255</t>
  </si>
  <si>
    <t>044263</t>
  </si>
  <si>
    <t>044271</t>
  </si>
  <si>
    <t>044289</t>
  </si>
  <si>
    <t>044297</t>
  </si>
  <si>
    <t>044305</t>
  </si>
  <si>
    <t>044313</t>
  </si>
  <si>
    <t>044321</t>
  </si>
  <si>
    <t>044339</t>
  </si>
  <si>
    <t>044347</t>
  </si>
  <si>
    <t>044354</t>
  </si>
  <si>
    <t>044362</t>
  </si>
  <si>
    <t>044370</t>
  </si>
  <si>
    <t>044388</t>
  </si>
  <si>
    <t>044396</t>
  </si>
  <si>
    <t>044404</t>
  </si>
  <si>
    <t>044412</t>
  </si>
  <si>
    <t>044420</t>
  </si>
  <si>
    <t>044438</t>
  </si>
  <si>
    <t>044446</t>
  </si>
  <si>
    <t>044453</t>
  </si>
  <si>
    <t>044461</t>
  </si>
  <si>
    <t>044479</t>
  </si>
  <si>
    <t>044487</t>
  </si>
  <si>
    <t>044495</t>
  </si>
  <si>
    <t>044503</t>
  </si>
  <si>
    <t>044511</t>
  </si>
  <si>
    <t>044529</t>
  </si>
  <si>
    <t>044537</t>
  </si>
  <si>
    <t>044545</t>
  </si>
  <si>
    <t>044552</t>
  </si>
  <si>
    <t>044560</t>
  </si>
  <si>
    <t>044578</t>
  </si>
  <si>
    <t>044586</t>
  </si>
  <si>
    <t>044594</t>
  </si>
  <si>
    <t>044602</t>
  </si>
  <si>
    <t>044610</t>
  </si>
  <si>
    <t>044628</t>
  </si>
  <si>
    <t>044636</t>
  </si>
  <si>
    <t>044644</t>
  </si>
  <si>
    <t>044651</t>
  </si>
  <si>
    <t>044669</t>
  </si>
  <si>
    <t>044677</t>
  </si>
  <si>
    <t>044685</t>
  </si>
  <si>
    <t>044693</t>
  </si>
  <si>
    <t>044701</t>
  </si>
  <si>
    <t>044719</t>
  </si>
  <si>
    <t>044727</t>
  </si>
  <si>
    <t>044735</t>
  </si>
  <si>
    <t>044743</t>
  </si>
  <si>
    <t>044750</t>
  </si>
  <si>
    <t>044768</t>
  </si>
  <si>
    <t>044776</t>
  </si>
  <si>
    <t>044784</t>
  </si>
  <si>
    <t>044792</t>
  </si>
  <si>
    <t>044818</t>
  </si>
  <si>
    <t>044826</t>
  </si>
  <si>
    <t>044834</t>
  </si>
  <si>
    <t>044842</t>
  </si>
  <si>
    <t>044859</t>
  </si>
  <si>
    <t>044867</t>
  </si>
  <si>
    <t>044875</t>
  </si>
  <si>
    <t>044883</t>
  </si>
  <si>
    <t>044891</t>
  </si>
  <si>
    <t>044909</t>
  </si>
  <si>
    <t>044917</t>
  </si>
  <si>
    <t>044925</t>
  </si>
  <si>
    <t>044933</t>
  </si>
  <si>
    <t>044941</t>
  </si>
  <si>
    <t>044958</t>
  </si>
  <si>
    <t>044966</t>
  </si>
  <si>
    <t>044974</t>
  </si>
  <si>
    <t>044982</t>
  </si>
  <si>
    <t>044990</t>
  </si>
  <si>
    <t>045005</t>
  </si>
  <si>
    <t>045013</t>
  </si>
  <si>
    <t>045021</t>
  </si>
  <si>
    <t>045039</t>
  </si>
  <si>
    <t>045054</t>
  </si>
  <si>
    <t>045062</t>
  </si>
  <si>
    <t>045088</t>
  </si>
  <si>
    <t>045096</t>
  </si>
  <si>
    <t>045104</t>
  </si>
  <si>
    <t>045112</t>
  </si>
  <si>
    <t>045120</t>
  </si>
  <si>
    <t>045138</t>
  </si>
  <si>
    <t>045146</t>
  </si>
  <si>
    <t>045153</t>
  </si>
  <si>
    <t>045161</t>
  </si>
  <si>
    <t>045187</t>
  </si>
  <si>
    <t>045195</t>
  </si>
  <si>
    <t>045203</t>
  </si>
  <si>
    <t>045211</t>
  </si>
  <si>
    <t>045229</t>
  </si>
  <si>
    <t>045237</t>
  </si>
  <si>
    <t>045245</t>
  </si>
  <si>
    <t>045252</t>
  </si>
  <si>
    <t>045260</t>
  </si>
  <si>
    <t>045278</t>
  </si>
  <si>
    <t>045286</t>
  </si>
  <si>
    <t>045294</t>
  </si>
  <si>
    <t>045302</t>
  </si>
  <si>
    <t>045310</t>
  </si>
  <si>
    <t>045328</t>
  </si>
  <si>
    <t>045336</t>
  </si>
  <si>
    <t>045344</t>
  </si>
  <si>
    <t>045351</t>
  </si>
  <si>
    <t>045369</t>
  </si>
  <si>
    <t>045377</t>
  </si>
  <si>
    <t>045385</t>
  </si>
  <si>
    <t>045393</t>
  </si>
  <si>
    <t>045401</t>
  </si>
  <si>
    <t>045419</t>
  </si>
  <si>
    <t>045427</t>
  </si>
  <si>
    <t>045435</t>
  </si>
  <si>
    <t>045443</t>
  </si>
  <si>
    <t>045450</t>
  </si>
  <si>
    <t>045468</t>
  </si>
  <si>
    <t>045476</t>
  </si>
  <si>
    <t>045484</t>
  </si>
  <si>
    <t>045492</t>
  </si>
  <si>
    <t>045500</t>
  </si>
  <si>
    <t>045518</t>
  </si>
  <si>
    <t>045526</t>
  </si>
  <si>
    <t>045534</t>
  </si>
  <si>
    <t>045542</t>
  </si>
  <si>
    <t>045559</t>
  </si>
  <si>
    <t>045567</t>
  </si>
  <si>
    <t>045575</t>
  </si>
  <si>
    <t>045583</t>
  </si>
  <si>
    <t>045591</t>
  </si>
  <si>
    <t>045609</t>
  </si>
  <si>
    <t>045617</t>
  </si>
  <si>
    <t>045625</t>
  </si>
  <si>
    <t>045633</t>
  </si>
  <si>
    <t>045641</t>
  </si>
  <si>
    <t>045658</t>
  </si>
  <si>
    <t>045666</t>
  </si>
  <si>
    <t>045674</t>
  </si>
  <si>
    <t>045757</t>
  </si>
  <si>
    <t>045765</t>
  </si>
  <si>
    <t>045773</t>
  </si>
  <si>
    <t>045781</t>
  </si>
  <si>
    <t>045799</t>
  </si>
  <si>
    <t>045807</t>
  </si>
  <si>
    <t>045823</t>
  </si>
  <si>
    <t>045831</t>
  </si>
  <si>
    <t>045856</t>
  </si>
  <si>
    <t>045864</t>
  </si>
  <si>
    <t>045872</t>
  </si>
  <si>
    <t>045880</t>
  </si>
  <si>
    <t>045906</t>
  </si>
  <si>
    <t>045914</t>
  </si>
  <si>
    <t>045922</t>
  </si>
  <si>
    <t>045948</t>
  </si>
  <si>
    <t>045955</t>
  </si>
  <si>
    <t>045963</t>
  </si>
  <si>
    <t>045971</t>
  </si>
  <si>
    <t>045997</t>
  </si>
  <si>
    <t>046003</t>
  </si>
  <si>
    <t>046011</t>
  </si>
  <si>
    <t>046037</t>
  </si>
  <si>
    <t>046045</t>
  </si>
  <si>
    <t>046060</t>
  </si>
  <si>
    <t>046078</t>
  </si>
  <si>
    <t>046094</t>
  </si>
  <si>
    <t>046102</t>
  </si>
  <si>
    <t>046110</t>
  </si>
  <si>
    <t>046128</t>
  </si>
  <si>
    <t>046136</t>
  </si>
  <si>
    <t>046144</t>
  </si>
  <si>
    <t>046151</t>
  </si>
  <si>
    <t>046177</t>
  </si>
  <si>
    <t>046193</t>
  </si>
  <si>
    <t>046201</t>
  </si>
  <si>
    <t>046219</t>
  </si>
  <si>
    <t>046235</t>
  </si>
  <si>
    <t>046243</t>
  </si>
  <si>
    <t>046250</t>
  </si>
  <si>
    <t>046268</t>
  </si>
  <si>
    <t>046276</t>
  </si>
  <si>
    <t>046284</t>
  </si>
  <si>
    <t>046300</t>
  </si>
  <si>
    <t>046318</t>
  </si>
  <si>
    <t>046326</t>
  </si>
  <si>
    <t>046334</t>
  </si>
  <si>
    <t>046342</t>
  </si>
  <si>
    <t>046359</t>
  </si>
  <si>
    <t>046367</t>
  </si>
  <si>
    <t>046383</t>
  </si>
  <si>
    <t>046391</t>
  </si>
  <si>
    <t>046409</t>
  </si>
  <si>
    <t>046425</t>
  </si>
  <si>
    <t>046433</t>
  </si>
  <si>
    <t>046441</t>
  </si>
  <si>
    <t>046458</t>
  </si>
  <si>
    <t>046474</t>
  </si>
  <si>
    <t>046482</t>
  </si>
  <si>
    <t>046508</t>
  </si>
  <si>
    <t>046516</t>
  </si>
  <si>
    <t>046524</t>
  </si>
  <si>
    <t>046557</t>
  </si>
  <si>
    <t>046565</t>
  </si>
  <si>
    <t>046573</t>
  </si>
  <si>
    <t>046581</t>
  </si>
  <si>
    <t>046599</t>
  </si>
  <si>
    <t>046607</t>
  </si>
  <si>
    <t>046623</t>
  </si>
  <si>
    <t>046631</t>
  </si>
  <si>
    <t>046649</t>
  </si>
  <si>
    <t>046672</t>
  </si>
  <si>
    <t>046680</t>
  </si>
  <si>
    <t>046706</t>
  </si>
  <si>
    <t>046714</t>
  </si>
  <si>
    <t>046722</t>
  </si>
  <si>
    <t>046748</t>
  </si>
  <si>
    <t>046755</t>
  </si>
  <si>
    <t>046763</t>
  </si>
  <si>
    <t>046789</t>
  </si>
  <si>
    <t>046797</t>
  </si>
  <si>
    <t>046805</t>
  </si>
  <si>
    <t>046813</t>
  </si>
  <si>
    <t>046821</t>
  </si>
  <si>
    <t>046847</t>
  </si>
  <si>
    <t>046854</t>
  </si>
  <si>
    <t>046862</t>
  </si>
  <si>
    <t>046870</t>
  </si>
  <si>
    <t>046888</t>
  </si>
  <si>
    <t>046904</t>
  </si>
  <si>
    <t>046920</t>
  </si>
  <si>
    <t>046946</t>
  </si>
  <si>
    <t>046953</t>
  </si>
  <si>
    <t>047027</t>
  </si>
  <si>
    <t>047043</t>
  </si>
  <si>
    <t>047050</t>
  </si>
  <si>
    <t>047068</t>
  </si>
  <si>
    <t>047076</t>
  </si>
  <si>
    <t>047084</t>
  </si>
  <si>
    <t>047092</t>
  </si>
  <si>
    <t>047167</t>
  </si>
  <si>
    <t>047175</t>
  </si>
  <si>
    <t>047183</t>
  </si>
  <si>
    <t>047191</t>
  </si>
  <si>
    <t>047217</t>
  </si>
  <si>
    <t>047225</t>
  </si>
  <si>
    <t>047241</t>
  </si>
  <si>
    <t>047258</t>
  </si>
  <si>
    <t>047266</t>
  </si>
  <si>
    <t>047274</t>
  </si>
  <si>
    <t>047308</t>
  </si>
  <si>
    <t>047332</t>
  </si>
  <si>
    <t>047340</t>
  </si>
  <si>
    <t>047365</t>
  </si>
  <si>
    <t>047373</t>
  </si>
  <si>
    <t>047381</t>
  </si>
  <si>
    <t>047399</t>
  </si>
  <si>
    <t>047415</t>
  </si>
  <si>
    <t>047423</t>
  </si>
  <si>
    <t>047431</t>
  </si>
  <si>
    <t>047449</t>
  </si>
  <si>
    <t>047456</t>
  </si>
  <si>
    <t>047464</t>
  </si>
  <si>
    <t>047472</t>
  </si>
  <si>
    <t>047498</t>
  </si>
  <si>
    <t>047506</t>
  </si>
  <si>
    <t>047514</t>
  </si>
  <si>
    <t>047522</t>
  </si>
  <si>
    <t>047548</t>
  </si>
  <si>
    <t>047571</t>
  </si>
  <si>
    <t>047589</t>
  </si>
  <si>
    <t>047597</t>
  </si>
  <si>
    <t>047613</t>
  </si>
  <si>
    <t>047621</t>
  </si>
  <si>
    <t>047639</t>
  </si>
  <si>
    <t>047688</t>
  </si>
  <si>
    <t>047696</t>
  </si>
  <si>
    <t>047712</t>
  </si>
  <si>
    <t>047720</t>
  </si>
  <si>
    <t>047738</t>
  </si>
  <si>
    <t>047746</t>
  </si>
  <si>
    <t>047761</t>
  </si>
  <si>
    <t>047787</t>
  </si>
  <si>
    <t>047795</t>
  </si>
  <si>
    <t>047803</t>
  </si>
  <si>
    <t>047829</t>
  </si>
  <si>
    <t>047837</t>
  </si>
  <si>
    <t>047845</t>
  </si>
  <si>
    <t>047852</t>
  </si>
  <si>
    <t>047878</t>
  </si>
  <si>
    <t>047886</t>
  </si>
  <si>
    <t>047894</t>
  </si>
  <si>
    <t>047902</t>
  </si>
  <si>
    <t>047928</t>
  </si>
  <si>
    <t>047936</t>
  </si>
  <si>
    <t>047944</t>
  </si>
  <si>
    <t>047951</t>
  </si>
  <si>
    <t>047969</t>
  </si>
  <si>
    <t>047985</t>
  </si>
  <si>
    <t>047993</t>
  </si>
  <si>
    <t>048017</t>
  </si>
  <si>
    <t>048025</t>
  </si>
  <si>
    <t>048033</t>
  </si>
  <si>
    <t>048074</t>
  </si>
  <si>
    <t>048082</t>
  </si>
  <si>
    <t>048090</t>
  </si>
  <si>
    <t>048116</t>
  </si>
  <si>
    <t>048124</t>
  </si>
  <si>
    <t>048132</t>
  </si>
  <si>
    <t>048140</t>
  </si>
  <si>
    <t>048157</t>
  </si>
  <si>
    <t>048165</t>
  </si>
  <si>
    <t>048173</t>
  </si>
  <si>
    <t>048207</t>
  </si>
  <si>
    <t>048215</t>
  </si>
  <si>
    <t>048223</t>
  </si>
  <si>
    <t>048231</t>
  </si>
  <si>
    <t>048256</t>
  </si>
  <si>
    <t>048264</t>
  </si>
  <si>
    <t>048272</t>
  </si>
  <si>
    <t>048298</t>
  </si>
  <si>
    <t>048306</t>
  </si>
  <si>
    <t>048314</t>
  </si>
  <si>
    <t>048322</t>
  </si>
  <si>
    <t>048330</t>
  </si>
  <si>
    <t>048348</t>
  </si>
  <si>
    <t>048355</t>
  </si>
  <si>
    <t>048363</t>
  </si>
  <si>
    <t>048371</t>
  </si>
  <si>
    <t>048389</t>
  </si>
  <si>
    <t>048397</t>
  </si>
  <si>
    <t>048413</t>
  </si>
  <si>
    <t>048421</t>
  </si>
  <si>
    <t>048439</t>
  </si>
  <si>
    <t>048447</t>
  </si>
  <si>
    <t>048462</t>
  </si>
  <si>
    <t>048470</t>
  </si>
  <si>
    <t>048488</t>
  </si>
  <si>
    <t>048496</t>
  </si>
  <si>
    <t>048512</t>
  </si>
  <si>
    <t>048520</t>
  </si>
  <si>
    <t>048538</t>
  </si>
  <si>
    <t>048553</t>
  </si>
  <si>
    <t>048579</t>
  </si>
  <si>
    <t>048587</t>
  </si>
  <si>
    <t>048595</t>
  </si>
  <si>
    <t>048611</t>
  </si>
  <si>
    <t>048629</t>
  </si>
  <si>
    <t>048637</t>
  </si>
  <si>
    <t>048652</t>
  </si>
  <si>
    <t>048678</t>
  </si>
  <si>
    <t>048686</t>
  </si>
  <si>
    <t>048694</t>
  </si>
  <si>
    <t>048702</t>
  </si>
  <si>
    <t>048710</t>
  </si>
  <si>
    <t>048728</t>
  </si>
  <si>
    <t>048736</t>
  </si>
  <si>
    <t>048744</t>
  </si>
  <si>
    <t>048751</t>
  </si>
  <si>
    <t>048777</t>
  </si>
  <si>
    <t>048793</t>
  </si>
  <si>
    <t>048801</t>
  </si>
  <si>
    <t>048819</t>
  </si>
  <si>
    <t>048835</t>
  </si>
  <si>
    <t>048843</t>
  </si>
  <si>
    <t>048850</t>
  </si>
  <si>
    <t>048876</t>
  </si>
  <si>
    <t>048884</t>
  </si>
  <si>
    <t>048900</t>
  </si>
  <si>
    <t>048926</t>
  </si>
  <si>
    <t>048934</t>
  </si>
  <si>
    <t>048942</t>
  </si>
  <si>
    <t>048959</t>
  </si>
  <si>
    <t>048967</t>
  </si>
  <si>
    <t>048975</t>
  </si>
  <si>
    <t>048991</t>
  </si>
  <si>
    <t>049031</t>
  </si>
  <si>
    <t>049056</t>
  </si>
  <si>
    <t>049064</t>
  </si>
  <si>
    <t>049080</t>
  </si>
  <si>
    <t>049098</t>
  </si>
  <si>
    <t>049106</t>
  </si>
  <si>
    <t>049122</t>
  </si>
  <si>
    <t>049130</t>
  </si>
  <si>
    <t>049148</t>
  </si>
  <si>
    <t>049155</t>
  </si>
  <si>
    <t>049171</t>
  </si>
  <si>
    <t>049189</t>
  </si>
  <si>
    <t>049197</t>
  </si>
  <si>
    <t>049205</t>
  </si>
  <si>
    <t>049213</t>
  </si>
  <si>
    <t>049221</t>
  </si>
  <si>
    <t>049239</t>
  </si>
  <si>
    <t>049247</t>
  </si>
  <si>
    <t>049270</t>
  </si>
  <si>
    <t>049288</t>
  </si>
  <si>
    <t>049296</t>
  </si>
  <si>
    <t>049312</t>
  </si>
  <si>
    <t>049320</t>
  </si>
  <si>
    <t>049338</t>
  </si>
  <si>
    <t>049346</t>
  </si>
  <si>
    <t>049353</t>
  </si>
  <si>
    <t>049361</t>
  </si>
  <si>
    <t>049379</t>
  </si>
  <si>
    <t>049387</t>
  </si>
  <si>
    <t>049395</t>
  </si>
  <si>
    <t>049411</t>
  </si>
  <si>
    <t>049429</t>
  </si>
  <si>
    <t>049437</t>
  </si>
  <si>
    <t>049445</t>
  </si>
  <si>
    <t>049452</t>
  </si>
  <si>
    <t>049460</t>
  </si>
  <si>
    <t>049478</t>
  </si>
  <si>
    <t>049494</t>
  </si>
  <si>
    <t>049502</t>
  </si>
  <si>
    <t>049510</t>
  </si>
  <si>
    <t>049528</t>
  </si>
  <si>
    <t>049536</t>
  </si>
  <si>
    <t>049544</t>
  </si>
  <si>
    <t>049569</t>
  </si>
  <si>
    <t>049577</t>
  </si>
  <si>
    <t>049593</t>
  </si>
  <si>
    <t>049601</t>
  </si>
  <si>
    <t>049619</t>
  </si>
  <si>
    <t>049627</t>
  </si>
  <si>
    <t>049635</t>
  </si>
  <si>
    <t>049643</t>
  </si>
  <si>
    <t>049650</t>
  </si>
  <si>
    <t>049668</t>
  </si>
  <si>
    <t>049684</t>
  </si>
  <si>
    <t>049700</t>
  </si>
  <si>
    <t>049718</t>
  </si>
  <si>
    <t>049726</t>
  </si>
  <si>
    <t>049759</t>
  </si>
  <si>
    <t>049767</t>
  </si>
  <si>
    <t>049775</t>
  </si>
  <si>
    <t>049783</t>
  </si>
  <si>
    <t>049791</t>
  </si>
  <si>
    <t>049809</t>
  </si>
  <si>
    <t>049817</t>
  </si>
  <si>
    <t>049833</t>
  </si>
  <si>
    <t>049841</t>
  </si>
  <si>
    <t>049858</t>
  </si>
  <si>
    <t>049866</t>
  </si>
  <si>
    <t>049874</t>
  </si>
  <si>
    <t>049882</t>
  </si>
  <si>
    <t>049890</t>
  </si>
  <si>
    <t>049908</t>
  </si>
  <si>
    <t>049916</t>
  </si>
  <si>
    <t>049924</t>
  </si>
  <si>
    <t>049932</t>
  </si>
  <si>
    <t>049940</t>
  </si>
  <si>
    <t>049957</t>
  </si>
  <si>
    <t>049973</t>
  </si>
  <si>
    <t>049981</t>
  </si>
  <si>
    <t>049999</t>
  </si>
  <si>
    <t>050005</t>
  </si>
  <si>
    <t>050013</t>
  </si>
  <si>
    <t>050021</t>
  </si>
  <si>
    <t>050039</t>
  </si>
  <si>
    <t>050047</t>
  </si>
  <si>
    <t>050054</t>
  </si>
  <si>
    <t>050062</t>
  </si>
  <si>
    <t>050070</t>
  </si>
  <si>
    <t>050096</t>
  </si>
  <si>
    <t>050112</t>
  </si>
  <si>
    <t>050120</t>
  </si>
  <si>
    <t>050138</t>
  </si>
  <si>
    <t>050153</t>
  </si>
  <si>
    <t>050161</t>
  </si>
  <si>
    <t>050179</t>
  </si>
  <si>
    <t>050187</t>
  </si>
  <si>
    <t>050195</t>
  </si>
  <si>
    <t>050203</t>
  </si>
  <si>
    <t>050211</t>
  </si>
  <si>
    <t>050229</t>
  </si>
  <si>
    <t>050237</t>
  </si>
  <si>
    <t>050245</t>
  </si>
  <si>
    <t>050252</t>
  </si>
  <si>
    <t>050278</t>
  </si>
  <si>
    <t>050286</t>
  </si>
  <si>
    <t>050294</t>
  </si>
  <si>
    <t>050302</t>
  </si>
  <si>
    <t>050328</t>
  </si>
  <si>
    <t>050336</t>
  </si>
  <si>
    <t>050351</t>
  </si>
  <si>
    <t>050369</t>
  </si>
  <si>
    <t>050393</t>
  </si>
  <si>
    <t>050419</t>
  </si>
  <si>
    <t>050427</t>
  </si>
  <si>
    <t>050435</t>
  </si>
  <si>
    <t>050443</t>
  </si>
  <si>
    <t>050450</t>
  </si>
  <si>
    <t>050468</t>
  </si>
  <si>
    <t>050484</t>
  </si>
  <si>
    <t>050492</t>
  </si>
  <si>
    <t>050500</t>
  </si>
  <si>
    <t>050518</t>
  </si>
  <si>
    <t>050534</t>
  </si>
  <si>
    <t>050542</t>
  </si>
  <si>
    <t>050559</t>
  </si>
  <si>
    <t>050567</t>
  </si>
  <si>
    <t>050575</t>
  </si>
  <si>
    <t>050583</t>
  </si>
  <si>
    <t>050591</t>
  </si>
  <si>
    <t>050617</t>
  </si>
  <si>
    <t>050625</t>
  </si>
  <si>
    <t>050633</t>
  </si>
  <si>
    <t>050641</t>
  </si>
  <si>
    <t>050658</t>
  </si>
  <si>
    <t>050674</t>
  </si>
  <si>
    <t>050682</t>
  </si>
  <si>
    <t>050690</t>
  </si>
  <si>
    <t>050708</t>
  </si>
  <si>
    <t>050716</t>
  </si>
  <si>
    <t>050724</t>
  </si>
  <si>
    <t>050740</t>
  </si>
  <si>
    <t>061903</t>
  </si>
  <si>
    <t>064964</t>
  </si>
  <si>
    <t>065680</t>
  </si>
  <si>
    <t>069682</t>
  </si>
  <si>
    <t>091397</t>
  </si>
  <si>
    <t>139303</t>
  </si>
  <si>
    <t>SSID</t>
  </si>
  <si>
    <t>LAST NAME</t>
  </si>
  <si>
    <t>FIRST NAME</t>
  </si>
  <si>
    <t>ADJSTD FTE</t>
  </si>
  <si>
    <t>ADJSTD SPECED CAT FTE</t>
  </si>
  <si>
    <t>g_13_aid</t>
  </si>
  <si>
    <t>g_23_aid</t>
  </si>
  <si>
    <t>Funding by Grant</t>
  </si>
  <si>
    <t>Opportunity Grant</t>
  </si>
  <si>
    <t>Special Education</t>
  </si>
  <si>
    <t>Facilities</t>
  </si>
  <si>
    <t>Total</t>
  </si>
  <si>
    <t>District Name</t>
  </si>
  <si>
    <t>Manchester Local SD</t>
  </si>
  <si>
    <t>Akron City SD</t>
  </si>
  <si>
    <t>Alliance City SD</t>
  </si>
  <si>
    <t>Ashland City SD</t>
  </si>
  <si>
    <t>Ashtabula Area City SD</t>
  </si>
  <si>
    <t>Athens City SD</t>
  </si>
  <si>
    <t>Barberton City SD</t>
  </si>
  <si>
    <t>Bay Village City SD</t>
  </si>
  <si>
    <t>Beachwood City SD</t>
  </si>
  <si>
    <t>Bedford City SD</t>
  </si>
  <si>
    <t>Bellaire Local SD</t>
  </si>
  <si>
    <t>Bellefontaine City SD</t>
  </si>
  <si>
    <t>Bellevue City SD</t>
  </si>
  <si>
    <t>Belpre City SD</t>
  </si>
  <si>
    <t>Berea City SD</t>
  </si>
  <si>
    <t>Bexley City SD</t>
  </si>
  <si>
    <t>Bowling Green City SD</t>
  </si>
  <si>
    <t>Brecksville-Broadview Height</t>
  </si>
  <si>
    <t>Brooklyn City SD</t>
  </si>
  <si>
    <t>Brunswick City SD</t>
  </si>
  <si>
    <t>Bryan City SD</t>
  </si>
  <si>
    <t>Bucyrus City SD</t>
  </si>
  <si>
    <t>Cambridge City SD</t>
  </si>
  <si>
    <t>Campbell City SD</t>
  </si>
  <si>
    <t>Canton City SD</t>
  </si>
  <si>
    <t>Celina City SD</t>
  </si>
  <si>
    <t>Centerville City SD</t>
  </si>
  <si>
    <t>Chillicothe City SD</t>
  </si>
  <si>
    <t>Cincinnati City SD</t>
  </si>
  <si>
    <t>Circleville City SD</t>
  </si>
  <si>
    <t>Claymont City SD</t>
  </si>
  <si>
    <t>Cleveland Municipal SD</t>
  </si>
  <si>
    <t>Cleveland Hts-Univ Hts City</t>
  </si>
  <si>
    <t>Columbus City SD</t>
  </si>
  <si>
    <t>Conneaut Area City SD</t>
  </si>
  <si>
    <t>Coshocton City SD</t>
  </si>
  <si>
    <t>Cuyahoga Falls City SD</t>
  </si>
  <si>
    <t>Dayton City SD</t>
  </si>
  <si>
    <t>Deer Park Community City SD</t>
  </si>
  <si>
    <t>Defiance City SD</t>
  </si>
  <si>
    <t>Delaware City SD</t>
  </si>
  <si>
    <t>Delphos City SD</t>
  </si>
  <si>
    <t>Dover City SD</t>
  </si>
  <si>
    <t>East Cleveland City SD</t>
  </si>
  <si>
    <t>East Liverpool City SD</t>
  </si>
  <si>
    <t>East Palestine City SD</t>
  </si>
  <si>
    <t>Eaton Community Schools City</t>
  </si>
  <si>
    <t>Elyria City SD</t>
  </si>
  <si>
    <t>Euclid City SD</t>
  </si>
  <si>
    <t>Fairborn City SD</t>
  </si>
  <si>
    <t>Fairview Park City SD</t>
  </si>
  <si>
    <t>Findlay City SD</t>
  </si>
  <si>
    <t>Fostoria City SD</t>
  </si>
  <si>
    <t>Franklin City SD</t>
  </si>
  <si>
    <t>Fremont City SD</t>
  </si>
  <si>
    <t>Galion City SD</t>
  </si>
  <si>
    <t>Gallipolis City SD</t>
  </si>
  <si>
    <t>Garfield Heights City SD</t>
  </si>
  <si>
    <t>Geneva Area City SD</t>
  </si>
  <si>
    <t>Girard City SD</t>
  </si>
  <si>
    <t>Grandview Heights City SD</t>
  </si>
  <si>
    <t>Winton Woods City SD</t>
  </si>
  <si>
    <t>Greenville City SD</t>
  </si>
  <si>
    <t>Hamilton City SD</t>
  </si>
  <si>
    <t>Heath City SD</t>
  </si>
  <si>
    <t>Hillsboro City SD</t>
  </si>
  <si>
    <t>Huron City SD</t>
  </si>
  <si>
    <t>Ironton City SD</t>
  </si>
  <si>
    <t>Jackson City SD</t>
  </si>
  <si>
    <t>Kent City SD</t>
  </si>
  <si>
    <t>Kenton City SD</t>
  </si>
  <si>
    <t>Kettering City SD</t>
  </si>
  <si>
    <t>Lakewood City SD</t>
  </si>
  <si>
    <t>Lancaster City SD</t>
  </si>
  <si>
    <t>Lebanon City SD</t>
  </si>
  <si>
    <t>Lima City SD</t>
  </si>
  <si>
    <t>Lockland City SD</t>
  </si>
  <si>
    <t>Logan-Hocking Local SD</t>
  </si>
  <si>
    <t>London City SD</t>
  </si>
  <si>
    <t>Lorain City SD</t>
  </si>
  <si>
    <t>Loveland City SD</t>
  </si>
  <si>
    <t>Madeira City SD</t>
  </si>
  <si>
    <t>Mansfield City SD</t>
  </si>
  <si>
    <t>Maple Heights City SD</t>
  </si>
  <si>
    <t>Mariemont City SD</t>
  </si>
  <si>
    <t>Marietta City SD</t>
  </si>
  <si>
    <t>Marion City SD</t>
  </si>
  <si>
    <t>Martins Ferry City SD</t>
  </si>
  <si>
    <t>Massillon City SD</t>
  </si>
  <si>
    <t>Maumee City SD</t>
  </si>
  <si>
    <t>Mayfield City SD</t>
  </si>
  <si>
    <t>Medina City SD</t>
  </si>
  <si>
    <t>Miamisburg City SD</t>
  </si>
  <si>
    <t>Middletown City SD</t>
  </si>
  <si>
    <t>Mount Healthy City SD</t>
  </si>
  <si>
    <t>Mount Vernon City SD</t>
  </si>
  <si>
    <t>Napoleon City SD</t>
  </si>
  <si>
    <t>Nelsonville-York City SD</t>
  </si>
  <si>
    <t>Newark City SD</t>
  </si>
  <si>
    <t>New Boston Local SD</t>
  </si>
  <si>
    <t>New Lexington City SD</t>
  </si>
  <si>
    <t>New Philadelphia City SD</t>
  </si>
  <si>
    <t>Niles City SD</t>
  </si>
  <si>
    <t>North Canton City SD</t>
  </si>
  <si>
    <t>North College Hill City SD</t>
  </si>
  <si>
    <t>North Olmsted City SD</t>
  </si>
  <si>
    <t>North Ridgeville City SD</t>
  </si>
  <si>
    <t>North Royalton City SD</t>
  </si>
  <si>
    <t>Norton City SD</t>
  </si>
  <si>
    <t>Norwalk City SD</t>
  </si>
  <si>
    <t>Norwood City SD</t>
  </si>
  <si>
    <t>Oakwood City SD</t>
  </si>
  <si>
    <t>Oberlin City SD</t>
  </si>
  <si>
    <t>Oregon City SD</t>
  </si>
  <si>
    <t>Orrville City SD</t>
  </si>
  <si>
    <t>Painsville City Local SD</t>
  </si>
  <si>
    <t>Parma City SD</t>
  </si>
  <si>
    <t>Piqua City SD</t>
  </si>
  <si>
    <t>Port Clinton City SD</t>
  </si>
  <si>
    <t>Portsmouth City SD</t>
  </si>
  <si>
    <t>Princeton City SD</t>
  </si>
  <si>
    <t>Ravenna City SD</t>
  </si>
  <si>
    <t>Reading Community City SD</t>
  </si>
  <si>
    <t>Rocky River City SD</t>
  </si>
  <si>
    <t>St Bernard-Elmwood Place Cit</t>
  </si>
  <si>
    <t>St Marys City SD</t>
  </si>
  <si>
    <t>Salem City SD</t>
  </si>
  <si>
    <t>Sandusky City SD</t>
  </si>
  <si>
    <t>Shaker Heights City SD</t>
  </si>
  <si>
    <t>Sheffield-Sheffield Lake Cit</t>
  </si>
  <si>
    <t>Shelby City SD</t>
  </si>
  <si>
    <t>Sidney City SD</t>
  </si>
  <si>
    <t>South Euclid-Lyndhurst City</t>
  </si>
  <si>
    <t>South-Western City SD</t>
  </si>
  <si>
    <t>Springfield City SD</t>
  </si>
  <si>
    <t>Steubenville City SD</t>
  </si>
  <si>
    <t>Stow-Munroe Falls City SD</t>
  </si>
  <si>
    <t>Strongsville City SD</t>
  </si>
  <si>
    <t>Struthers City SD</t>
  </si>
  <si>
    <t>Sycamore Community City SD</t>
  </si>
  <si>
    <t>Sylvania City SD</t>
  </si>
  <si>
    <t>Tallmadge City SD</t>
  </si>
  <si>
    <t>Tiffin City SD</t>
  </si>
  <si>
    <t>Toledo City SD</t>
  </si>
  <si>
    <t>Toronto City SD</t>
  </si>
  <si>
    <t>Troy City SD</t>
  </si>
  <si>
    <t>Upper Arlington City SD</t>
  </si>
  <si>
    <t>Urbana City SD</t>
  </si>
  <si>
    <t>Vandalia-Butler City SD</t>
  </si>
  <si>
    <t>Van Wert City SD</t>
  </si>
  <si>
    <t>Wadsworth City SD</t>
  </si>
  <si>
    <t>Wapakoneta City SD</t>
  </si>
  <si>
    <t>Warren City SD</t>
  </si>
  <si>
    <t>Warrensville Heights City SD</t>
  </si>
  <si>
    <t>Washington Court House City</t>
  </si>
  <si>
    <t>Wellston City SD</t>
  </si>
  <si>
    <t>Wellsville Local SD</t>
  </si>
  <si>
    <t>Westerville City SD</t>
  </si>
  <si>
    <t>West Carrollton City SD</t>
  </si>
  <si>
    <t>Westlake City SD</t>
  </si>
  <si>
    <t>Whitehall City SD</t>
  </si>
  <si>
    <t>Wickliffe City SD</t>
  </si>
  <si>
    <t>Willard City SD</t>
  </si>
  <si>
    <t>Willoughby-Eastlake City SD</t>
  </si>
  <si>
    <t>Wilmington City SD</t>
  </si>
  <si>
    <t>Wooster City SD</t>
  </si>
  <si>
    <t>Worthington City SD</t>
  </si>
  <si>
    <t>Wyoming City SD</t>
  </si>
  <si>
    <t>Xenia Community City SD</t>
  </si>
  <si>
    <t>Youngstown City SD</t>
  </si>
  <si>
    <t>Zanesville City SD</t>
  </si>
  <si>
    <t>Ada Ex Vill SD</t>
  </si>
  <si>
    <t>Amherst Ex Vill SD</t>
  </si>
  <si>
    <t>Barnesville Ex Vill SD</t>
  </si>
  <si>
    <t>Bluffton Ex Vill SD</t>
  </si>
  <si>
    <t>Bradford Ex Vill SD</t>
  </si>
  <si>
    <t>Bridgeport Ex Vill SD</t>
  </si>
  <si>
    <t>Harrison Hills City SD</t>
  </si>
  <si>
    <t>Caldwell Ex Vill SD</t>
  </si>
  <si>
    <t>Carey Ex Vill SD</t>
  </si>
  <si>
    <t>Carrollton Ex Vill SD</t>
  </si>
  <si>
    <t>Chagrin Falls Ex Vill SD</t>
  </si>
  <si>
    <t>Chesapeake Union Ex Vill SD</t>
  </si>
  <si>
    <t>Clyde-Green Springs Ex Vill</t>
  </si>
  <si>
    <t>Coldwater Ex Vill SD</t>
  </si>
  <si>
    <t>Columbiana Ex Vill SD</t>
  </si>
  <si>
    <t>Covington Ex Vill SD</t>
  </si>
  <si>
    <t>Crestline Ex Vill SD</t>
  </si>
  <si>
    <t>Crooksville Ex Vill SD</t>
  </si>
  <si>
    <t>Fairport Harbor Ex Vill SD</t>
  </si>
  <si>
    <t>Georgetown Ex Vill SD</t>
  </si>
  <si>
    <t>Gibsonburg Ex Vill SD</t>
  </si>
  <si>
    <t>Granville Ex Vill SD</t>
  </si>
  <si>
    <t>Greenfield Ex Vill SD</t>
  </si>
  <si>
    <t>Hicksville Ex Vill SD</t>
  </si>
  <si>
    <t>Hubbard Ex Vill SD</t>
  </si>
  <si>
    <t>Indian Hill Ex Vill SD</t>
  </si>
  <si>
    <t>Leetonia Ex Vill SD</t>
  </si>
  <si>
    <t>Lisbon Ex Vill SD</t>
  </si>
  <si>
    <t>Loudonville-Perrysville Ex V</t>
  </si>
  <si>
    <t>Marysville Ex Vill SD</t>
  </si>
  <si>
    <t>Mechanicsburg Ex Vill SD</t>
  </si>
  <si>
    <t>Mentor Ex Vill SD</t>
  </si>
  <si>
    <t>Milford Ex Vill SD</t>
  </si>
  <si>
    <t>Milton-Union Ex Vill SD</t>
  </si>
  <si>
    <t>Montpelier Ex Vill SD</t>
  </si>
  <si>
    <t>Mount Gilead Ex Vill SD</t>
  </si>
  <si>
    <t>Newcomerstown Ex Vill SD</t>
  </si>
  <si>
    <t>New Richmond Ex Vill SD</t>
  </si>
  <si>
    <t>Newton Falls Ex Vill SD</t>
  </si>
  <si>
    <t>Paulding Ex Vill SD</t>
  </si>
  <si>
    <t>Perrysburg Ex Vill SD</t>
  </si>
  <si>
    <t>Rittman Ex Vill SD</t>
  </si>
  <si>
    <t>Rossford Ex Vill SD</t>
  </si>
  <si>
    <t>Tipp City Ex Vill SD</t>
  </si>
  <si>
    <t>Upper Sandusky Ex Vill SD</t>
  </si>
  <si>
    <t>Versailles Ex Vill SD</t>
  </si>
  <si>
    <t>Wauseon Ex Vill SD</t>
  </si>
  <si>
    <t>Wellington Ex Vill SD</t>
  </si>
  <si>
    <t>Windham Ex Vill SD</t>
  </si>
  <si>
    <t>Yellow Springs Ex Vill SD</t>
  </si>
  <si>
    <t>Allen East Local SD</t>
  </si>
  <si>
    <t>Bath Local SD</t>
  </si>
  <si>
    <t>Elida Local SD</t>
  </si>
  <si>
    <t>Perry Local SD</t>
  </si>
  <si>
    <t>Shawnee Local SD</t>
  </si>
  <si>
    <t>Spencerville Local SD</t>
  </si>
  <si>
    <t>Hillsdale Local SD</t>
  </si>
  <si>
    <t>Mapleton Local SD</t>
  </si>
  <si>
    <t>Buckeye Local SD</t>
  </si>
  <si>
    <t>Grand Valley Local SD</t>
  </si>
  <si>
    <t>Jefferson Area Local SD</t>
  </si>
  <si>
    <t>Pymatuning Valley Local SD</t>
  </si>
  <si>
    <t>Alexander Local SD</t>
  </si>
  <si>
    <t>Federal Hocking Local SD</t>
  </si>
  <si>
    <t>Trimble Local SD</t>
  </si>
  <si>
    <t>Minster Local SD</t>
  </si>
  <si>
    <t>New Bremen Local SD</t>
  </si>
  <si>
    <t>New Knoxville Local SD</t>
  </si>
  <si>
    <t>Waynesfield-Goshen Local SD</t>
  </si>
  <si>
    <t>St Clairsville-Richland City</t>
  </si>
  <si>
    <t>Shadyside Local SD</t>
  </si>
  <si>
    <t>Union Local SD</t>
  </si>
  <si>
    <t>Eastern Local SD</t>
  </si>
  <si>
    <t>Fayetteville-Perry Local SD</t>
  </si>
  <si>
    <t>Western Brown Local SD</t>
  </si>
  <si>
    <t>Ripley-Union-Lewis Local SD</t>
  </si>
  <si>
    <t>Edgewood City SD</t>
  </si>
  <si>
    <t>Fairfield City SD</t>
  </si>
  <si>
    <t>Lakota Local SD</t>
  </si>
  <si>
    <t>Madison Local SD</t>
  </si>
  <si>
    <t>New Miami Local SD</t>
  </si>
  <si>
    <t>Ross Local SD</t>
  </si>
  <si>
    <t>Talawanda City SD</t>
  </si>
  <si>
    <t>Brown Local SD</t>
  </si>
  <si>
    <t>Graham Local SD</t>
  </si>
  <si>
    <t>Triad Local SD</t>
  </si>
  <si>
    <t>West Liberty-Salem Local SD</t>
  </si>
  <si>
    <t>Greenon Local SD</t>
  </si>
  <si>
    <t>Tecumseh Local SD</t>
  </si>
  <si>
    <t>Northeastern Local SD</t>
  </si>
  <si>
    <t>Northwestern Local SD</t>
  </si>
  <si>
    <t>Southeastern Local SD</t>
  </si>
  <si>
    <t>Clark-Shawnee Local SD</t>
  </si>
  <si>
    <t>Batavia Local SD</t>
  </si>
  <si>
    <t>Bethel-Tate Local SD</t>
  </si>
  <si>
    <t>Clermont-Northeastern Local</t>
  </si>
  <si>
    <t>Felicity-Franklin Local SD</t>
  </si>
  <si>
    <t>Goshen Local SD</t>
  </si>
  <si>
    <t>West Clermont Local SD</t>
  </si>
  <si>
    <t>Williamsburg Local SD</t>
  </si>
  <si>
    <t>Blanchester Local SD</t>
  </si>
  <si>
    <t>Clinton-Massie Local SD</t>
  </si>
  <si>
    <t>East Clinton Local SD</t>
  </si>
  <si>
    <t>Beaver Local SD</t>
  </si>
  <si>
    <t>Crestview Local SD</t>
  </si>
  <si>
    <t>Southern Local SD</t>
  </si>
  <si>
    <t>United Local SD</t>
  </si>
  <si>
    <t>Ridgewood Local SD</t>
  </si>
  <si>
    <t>River View Local SD</t>
  </si>
  <si>
    <t>Buckeye Central Local SD</t>
  </si>
  <si>
    <t>Colonel Crawford Local SD</t>
  </si>
  <si>
    <t>Wynford Local SD</t>
  </si>
  <si>
    <t>Cuyahoga Heights Local SD</t>
  </si>
  <si>
    <t>Independence Local SD</t>
  </si>
  <si>
    <t>Olmsted Falls City SD</t>
  </si>
  <si>
    <t>Orange City SD</t>
  </si>
  <si>
    <t>Richmond Heights Local SD</t>
  </si>
  <si>
    <t>Solon City SD</t>
  </si>
  <si>
    <t>Ansonia Local SD</t>
  </si>
  <si>
    <t>Arcanum Butler Local SD</t>
  </si>
  <si>
    <t>Franklin-Monroe Local SD</t>
  </si>
  <si>
    <t>Mississinawa Valley Local SD</t>
  </si>
  <si>
    <t>Tri-Village Local SD</t>
  </si>
  <si>
    <t>Ayersville Local SD</t>
  </si>
  <si>
    <t>Central Local SD</t>
  </si>
  <si>
    <t>Big Walnut Local SD</t>
  </si>
  <si>
    <t>Buckeye Valley Local SD</t>
  </si>
  <si>
    <t>Olentangy Local SD</t>
  </si>
  <si>
    <t>Edison Local SD</t>
  </si>
  <si>
    <t>Kelleys Island Local SD</t>
  </si>
  <si>
    <t>Margaretta Local SD</t>
  </si>
  <si>
    <t>Perkins Local SD</t>
  </si>
  <si>
    <t>Vermilion Local SD</t>
  </si>
  <si>
    <t>Amanda-Clearcreek Local SD</t>
  </si>
  <si>
    <t>Berne Union Local SD</t>
  </si>
  <si>
    <t>Bloom Carroll Local SD</t>
  </si>
  <si>
    <t>Fairfield Union Local SD</t>
  </si>
  <si>
    <t>Liberty Union-Thurston Local</t>
  </si>
  <si>
    <t>Pickerington Local SD</t>
  </si>
  <si>
    <t>Walnut Township Local SD</t>
  </si>
  <si>
    <t>Miami Trace Local SD</t>
  </si>
  <si>
    <t>Canal Winchester Local SD</t>
  </si>
  <si>
    <t>Hamilton Local SD</t>
  </si>
  <si>
    <t>Gahanna-Jefferson City SD</t>
  </si>
  <si>
    <t>Groveport Madison Local SD</t>
  </si>
  <si>
    <t>New Albany-Plain Local SD</t>
  </si>
  <si>
    <t>Reynoldsburg City SD</t>
  </si>
  <si>
    <t>Hilliard City SD</t>
  </si>
  <si>
    <t>Dublin City SD</t>
  </si>
  <si>
    <t>Archbold-Area Local SD</t>
  </si>
  <si>
    <t>Evergreen Local SD</t>
  </si>
  <si>
    <t>Fayette Local SD</t>
  </si>
  <si>
    <t>Pettisville Local SD</t>
  </si>
  <si>
    <t>Pike-Delta-York Local SD</t>
  </si>
  <si>
    <t>Swanton Local SD</t>
  </si>
  <si>
    <t>Berkshire Local SD</t>
  </si>
  <si>
    <t>Cardinal Local SD</t>
  </si>
  <si>
    <t>Chardon Local SD</t>
  </si>
  <si>
    <t>Kenston Local SD</t>
  </si>
  <si>
    <t>Newbury Local SD</t>
  </si>
  <si>
    <t>West Geauga Local SD</t>
  </si>
  <si>
    <t>Beavercreek City SD</t>
  </si>
  <si>
    <t>Cedar Cliff Local SD</t>
  </si>
  <si>
    <t>Greeneview Local SD</t>
  </si>
  <si>
    <t>Sugarcreek Local SD</t>
  </si>
  <si>
    <t>Rolling Hills Local SD</t>
  </si>
  <si>
    <t>Finneytown Local SD</t>
  </si>
  <si>
    <t>Forest Hills Local SD</t>
  </si>
  <si>
    <t>Northwest Local SD</t>
  </si>
  <si>
    <t>Oak Hills Local SD</t>
  </si>
  <si>
    <t>Southwest Local SD</t>
  </si>
  <si>
    <t>Three Rivers Local SD</t>
  </si>
  <si>
    <t>Arcadia Local SD</t>
  </si>
  <si>
    <t>Arlington Local SD</t>
  </si>
  <si>
    <t>Cory-Rawson Local SD</t>
  </si>
  <si>
    <t>Liberty Benton Local SD</t>
  </si>
  <si>
    <t>McComb Local SD</t>
  </si>
  <si>
    <t>Van Buren Local SD</t>
  </si>
  <si>
    <t>Vanlue Local SD</t>
  </si>
  <si>
    <t>Hardin Northern Local SD</t>
  </si>
  <si>
    <t>Ridgemont Local SD</t>
  </si>
  <si>
    <t>Riverdale Local SD</t>
  </si>
  <si>
    <t>Upper Scioto Valley Local SD</t>
  </si>
  <si>
    <t>Conotton Valley Union Local</t>
  </si>
  <si>
    <t>Holgate Local SD</t>
  </si>
  <si>
    <t>Liberty Center Local SD</t>
  </si>
  <si>
    <t>Patrick Henry Local SD</t>
  </si>
  <si>
    <t>Bright Local SD</t>
  </si>
  <si>
    <t>Fairfield Local SD</t>
  </si>
  <si>
    <t>Lynchburg-Clay Local SD</t>
  </si>
  <si>
    <t>East Holmes Local SD</t>
  </si>
  <si>
    <t>West Holmes Local SD</t>
  </si>
  <si>
    <t>Monroeville Local SD</t>
  </si>
  <si>
    <t>New London Local SD</t>
  </si>
  <si>
    <t>South Central Local SD</t>
  </si>
  <si>
    <t>Western Reserve Local SD</t>
  </si>
  <si>
    <t>Oak Hill Union Local SD</t>
  </si>
  <si>
    <t>Indian Creek Local SD</t>
  </si>
  <si>
    <t>Centerburg Local SD</t>
  </si>
  <si>
    <t>Danville Local SD</t>
  </si>
  <si>
    <t>East Knox Local SD</t>
  </si>
  <si>
    <t>Fredericktown Local SD</t>
  </si>
  <si>
    <t>Kirtland Local SD</t>
  </si>
  <si>
    <t>Riverside Local SD</t>
  </si>
  <si>
    <t>Dawson-Bryant Local SD</t>
  </si>
  <si>
    <t>Fairland Local SD</t>
  </si>
  <si>
    <t>Rock Hill Local SD</t>
  </si>
  <si>
    <t>South Point Local SD</t>
  </si>
  <si>
    <t>Symmes Valley Local SD</t>
  </si>
  <si>
    <t>Johnstown-Monroe Local SD</t>
  </si>
  <si>
    <t>Lakewood Local SD</t>
  </si>
  <si>
    <t>Licking Heights Local SD</t>
  </si>
  <si>
    <t>Licking Valley Local SD</t>
  </si>
  <si>
    <t>North Fork Local SD</t>
  </si>
  <si>
    <t>Northridge Local SD</t>
  </si>
  <si>
    <t>Southwest Licking Local SD</t>
  </si>
  <si>
    <t>Benjamin Logan Local SD</t>
  </si>
  <si>
    <t>Indian Lake Local SD</t>
  </si>
  <si>
    <t>Avon Local SD</t>
  </si>
  <si>
    <t>Avon Lake City SD</t>
  </si>
  <si>
    <t>Clearview Local SD</t>
  </si>
  <si>
    <t>Columbia Local SD</t>
  </si>
  <si>
    <t>Firelands Local SD</t>
  </si>
  <si>
    <t>Keystone Local SD</t>
  </si>
  <si>
    <t>Midview Local SD</t>
  </si>
  <si>
    <t>Anthony Wayne Local SD</t>
  </si>
  <si>
    <t>Ottawa Hills Local SD</t>
  </si>
  <si>
    <t>Springfield Local SD</t>
  </si>
  <si>
    <t>Washington Local SD</t>
  </si>
  <si>
    <t>Jefferson Local SD</t>
  </si>
  <si>
    <t>Jonathan Alder Local SD</t>
  </si>
  <si>
    <t>Madison-Plains Local SD</t>
  </si>
  <si>
    <t>Austintown Local SD</t>
  </si>
  <si>
    <t>Boardman Local SD</t>
  </si>
  <si>
    <t>Canfield Local SD</t>
  </si>
  <si>
    <t>Jackson-Milton Local SD</t>
  </si>
  <si>
    <t>Lowellville Local SD</t>
  </si>
  <si>
    <t>Poland Local SD</t>
  </si>
  <si>
    <t>Sebring Local SD</t>
  </si>
  <si>
    <t>South Range Local SD</t>
  </si>
  <si>
    <t>West Branch Local SD</t>
  </si>
  <si>
    <t>Elgin Local SD</t>
  </si>
  <si>
    <t>Pleasant Local SD</t>
  </si>
  <si>
    <t>Ridgedale Local SD</t>
  </si>
  <si>
    <t>River Valley Local SD</t>
  </si>
  <si>
    <t>Black River Local SD</t>
  </si>
  <si>
    <t>Cloverleaf Local SD</t>
  </si>
  <si>
    <t>Highland Local SD</t>
  </si>
  <si>
    <t>Meigs Local SD</t>
  </si>
  <si>
    <t>Marion Local SD</t>
  </si>
  <si>
    <t>Parkway Local SD</t>
  </si>
  <si>
    <t>St Henry Consolidated Local</t>
  </si>
  <si>
    <t>Fort Recovery Local SD</t>
  </si>
  <si>
    <t>Bethel Local SD</t>
  </si>
  <si>
    <t>Miami East Local SD</t>
  </si>
  <si>
    <t>Newton Local SD</t>
  </si>
  <si>
    <t>Switzerland Of Ohio Local SD</t>
  </si>
  <si>
    <t>Brookville Local SD</t>
  </si>
  <si>
    <t>Jefferson Township Local SD</t>
  </si>
  <si>
    <t>Trotwood-Madison City SD</t>
  </si>
  <si>
    <t>Mad River Local SD</t>
  </si>
  <si>
    <t>New Lebanon Local SD</t>
  </si>
  <si>
    <t>Northmont City SD</t>
  </si>
  <si>
    <t>Valley View Local SD</t>
  </si>
  <si>
    <t>Huber Heights City SD</t>
  </si>
  <si>
    <t>Morgan Local SD</t>
  </si>
  <si>
    <t>Cardington-Lincoln Local SD</t>
  </si>
  <si>
    <t>Northmor Local SD</t>
  </si>
  <si>
    <t>East Muskingum Local SD</t>
  </si>
  <si>
    <t>Franklin Local SD</t>
  </si>
  <si>
    <t>Maysville Local SD</t>
  </si>
  <si>
    <t>Tri-Valley Local SD</t>
  </si>
  <si>
    <t>West Muskingum Local SD</t>
  </si>
  <si>
    <t>Noble Local SD</t>
  </si>
  <si>
    <t>Benton Carroll Salem Local S</t>
  </si>
  <si>
    <t>Danbury Local SD</t>
  </si>
  <si>
    <t>Genoa Area Local SD</t>
  </si>
  <si>
    <t>Middle Bass Local SD</t>
  </si>
  <si>
    <t>North Bass Local SD</t>
  </si>
  <si>
    <t>Put-In-Bay Local SD</t>
  </si>
  <si>
    <t>Antwerp Local SD</t>
  </si>
  <si>
    <t>Wayne Trace Local SD</t>
  </si>
  <si>
    <t>Northern Local SD</t>
  </si>
  <si>
    <t>Logan Elm Local SD</t>
  </si>
  <si>
    <t>Teays Valley Local SD</t>
  </si>
  <si>
    <t>Westfall Local SD</t>
  </si>
  <si>
    <t>Scioto Valley Local SD</t>
  </si>
  <si>
    <t>Waverly City SD</t>
  </si>
  <si>
    <t>Western Local SD</t>
  </si>
  <si>
    <t>Aurora City SD</t>
  </si>
  <si>
    <t>Crestwood Local SD</t>
  </si>
  <si>
    <t>Field Local SD</t>
  </si>
  <si>
    <t>James A Garfield Local SD</t>
  </si>
  <si>
    <t>Rootstown Local SD</t>
  </si>
  <si>
    <t>Southeast Local SD</t>
  </si>
  <si>
    <t>Streetsboro City SD</t>
  </si>
  <si>
    <t>Waterloo Local SD</t>
  </si>
  <si>
    <t>National Trail Local SD</t>
  </si>
  <si>
    <t>Preble-Shawnee Local SD</t>
  </si>
  <si>
    <t>Twin Valley Community Local</t>
  </si>
  <si>
    <t>Columbus Grove Local SD</t>
  </si>
  <si>
    <t>Continental Local SD</t>
  </si>
  <si>
    <t>Jennings Local SD</t>
  </si>
  <si>
    <t>Kalida Local SD</t>
  </si>
  <si>
    <t>Leipsic Local SD</t>
  </si>
  <si>
    <t>Miller City-New Cleveland Lo</t>
  </si>
  <si>
    <t>Ottawa-Glandorf Local SD</t>
  </si>
  <si>
    <t>Ottoville Local SD</t>
  </si>
  <si>
    <t>Pandora-Gilboa Local SD</t>
  </si>
  <si>
    <t>Clear Fork Valley Local SD</t>
  </si>
  <si>
    <t>Lexington Local SD</t>
  </si>
  <si>
    <t>Lucas Local SD</t>
  </si>
  <si>
    <t>Plymouth-Shiloh Local SD</t>
  </si>
  <si>
    <t>Ontario Local SD</t>
  </si>
  <si>
    <t>Adena Local SD</t>
  </si>
  <si>
    <t>Huntington Local SD</t>
  </si>
  <si>
    <t>Paint Valley Local SD</t>
  </si>
  <si>
    <t>Union Scioto Local SD</t>
  </si>
  <si>
    <t>Zane Trace Local SD</t>
  </si>
  <si>
    <t>Woodmore Local SD</t>
  </si>
  <si>
    <t>Bloom-Vernon Local SD</t>
  </si>
  <si>
    <t>Clay Local SD</t>
  </si>
  <si>
    <t>Green Local SD</t>
  </si>
  <si>
    <t>Minford Local SD</t>
  </si>
  <si>
    <t>Valley Local SD</t>
  </si>
  <si>
    <t>Washington-Nile Local SD</t>
  </si>
  <si>
    <t>Wheelersburg Local SD</t>
  </si>
  <si>
    <t>Seneca East Local SD</t>
  </si>
  <si>
    <t>Hopewell-Loudon Local SD</t>
  </si>
  <si>
    <t>New Riegel Local SD</t>
  </si>
  <si>
    <t>Old Fort Local SD</t>
  </si>
  <si>
    <t>Anna Local SD</t>
  </si>
  <si>
    <t>Botkins Local SD</t>
  </si>
  <si>
    <t>Fairlawn Local SD</t>
  </si>
  <si>
    <t>Fort Loramie Local SD</t>
  </si>
  <si>
    <t>Hardin-Houston Local SD</t>
  </si>
  <si>
    <t>Jackson Center Local SD</t>
  </si>
  <si>
    <t>Russia Local SD</t>
  </si>
  <si>
    <t>Canton Local SD</t>
  </si>
  <si>
    <t>Fairless Local SD</t>
  </si>
  <si>
    <t>Jackson Local SD</t>
  </si>
  <si>
    <t>Lake Local SD</t>
  </si>
  <si>
    <t>Louisville City SD</t>
  </si>
  <si>
    <t>Marlington Local SD</t>
  </si>
  <si>
    <t>Minerva Local SD</t>
  </si>
  <si>
    <t>Osnaburg Local SD</t>
  </si>
  <si>
    <t>Plain Local SD</t>
  </si>
  <si>
    <t>Sandy Valley Local SD</t>
  </si>
  <si>
    <t>Tuslaw Local SD</t>
  </si>
  <si>
    <t>Woodridge Local SD</t>
  </si>
  <si>
    <t>Copley-Fairlawn City SD</t>
  </si>
  <si>
    <t>Coventry Local SD</t>
  </si>
  <si>
    <t>Hudson City SD</t>
  </si>
  <si>
    <t>Mogadore Local SD</t>
  </si>
  <si>
    <t>Nordonia Hills City SD</t>
  </si>
  <si>
    <t>Revere Local SD</t>
  </si>
  <si>
    <t>Twinsburg City SD</t>
  </si>
  <si>
    <t>Bloomfield-Mespo Local SD</t>
  </si>
  <si>
    <t>Bristol Local SD</t>
  </si>
  <si>
    <t>Brookfield Local SD</t>
  </si>
  <si>
    <t>Champion Local SD</t>
  </si>
  <si>
    <t>Mathews Local SD</t>
  </si>
  <si>
    <t>Howland Local SD</t>
  </si>
  <si>
    <t>Joseph Badger Local SD</t>
  </si>
  <si>
    <t>Lakeview Local SD</t>
  </si>
  <si>
    <t>Liberty Local SD</t>
  </si>
  <si>
    <t>Lordstown Local SD</t>
  </si>
  <si>
    <t>Maplewood Local SD</t>
  </si>
  <si>
    <t>McDonald Local SD</t>
  </si>
  <si>
    <t>Southington Local SD</t>
  </si>
  <si>
    <t>La Brae Local SD</t>
  </si>
  <si>
    <t>Weathersfield Local SD</t>
  </si>
  <si>
    <t>Garaway Local SD</t>
  </si>
  <si>
    <t>Indian Valley Local SD</t>
  </si>
  <si>
    <t>Strasburg-Franklin Local SD</t>
  </si>
  <si>
    <t>Tuscarawas Valley Local SD</t>
  </si>
  <si>
    <t>Fairbanks Local SD</t>
  </si>
  <si>
    <t>North Union Local SD</t>
  </si>
  <si>
    <t>Lincolnview Local SD</t>
  </si>
  <si>
    <t>Vinton County Local SD</t>
  </si>
  <si>
    <t>Carlisle Local SD</t>
  </si>
  <si>
    <t>Springboro Community City SD</t>
  </si>
  <si>
    <t>Kings Local SD</t>
  </si>
  <si>
    <t>Little Miami Local SD</t>
  </si>
  <si>
    <t>Mason City SD</t>
  </si>
  <si>
    <t>Wayne Local SD</t>
  </si>
  <si>
    <t>Fort Frye Local SD</t>
  </si>
  <si>
    <t>Frontier Local SD</t>
  </si>
  <si>
    <t>Warren Local SD</t>
  </si>
  <si>
    <t>Wolf Creek Local SD</t>
  </si>
  <si>
    <t>Chippewa Local SD</t>
  </si>
  <si>
    <t>Dalton Local SD</t>
  </si>
  <si>
    <t>Norwayne Local SD</t>
  </si>
  <si>
    <t>Triway Local SD</t>
  </si>
  <si>
    <t>Edgerton Local SD</t>
  </si>
  <si>
    <t>Edon-Northwest Local SD</t>
  </si>
  <si>
    <t>Millcreek-West Unity Local S</t>
  </si>
  <si>
    <t>North Central Local SD</t>
  </si>
  <si>
    <t>Stryker Local SD</t>
  </si>
  <si>
    <t>Eastwood Local SD</t>
  </si>
  <si>
    <t>Elmwood Local SD</t>
  </si>
  <si>
    <t>North Baltimore Local SD</t>
  </si>
  <si>
    <t>Northwood Local SD</t>
  </si>
  <si>
    <t>Otsego Local SD</t>
  </si>
  <si>
    <t>Mohawk Local SD</t>
  </si>
  <si>
    <t>Ohio Valley Local SD</t>
  </si>
  <si>
    <t>College Corner Local SD</t>
  </si>
  <si>
    <t>Gallia County Local SD</t>
  </si>
  <si>
    <t>East Guernsey Local SD</t>
  </si>
  <si>
    <t>Tri-County North Local SD</t>
  </si>
  <si>
    <t>Monroe Local SD</t>
  </si>
  <si>
    <t>Row Labels</t>
  </si>
  <si>
    <t>Grand Total</t>
  </si>
  <si>
    <t>Sum of total aid</t>
  </si>
  <si>
    <t>(blank)</t>
  </si>
  <si>
    <t>#N/A</t>
  </si>
  <si>
    <t>Paste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</si>
</sst>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00000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cellStyleXfs>
  <cellXfs count="27">
    <xf numFmtId="0" fontId="0" fillId="0" borderId="0" xfId="0"/>
    <xf numFmtId="4" fontId="0" fillId="0" borderId="0" xfId="0" applyNumberFormat="1"/>
    <xf numFmtId="39" fontId="0" fillId="0" borderId="0" xfId="0" applyNumberFormat="1"/>
    <xf numFmtId="43" fontId="0" fillId="0" borderId="0" xfId="42" applyFont="1"/>
    <xf numFmtId="43" fontId="0" fillId="0" borderId="0" xfId="0" applyNumberFormat="1"/>
    <xf numFmtId="0" fontId="0" fillId="0" borderId="0" xfId="0" applyFill="1"/>
    <xf numFmtId="0" fontId="0" fillId="0" borderId="0" xfId="0" applyFont="1"/>
    <xf numFmtId="0" fontId="0" fillId="0" borderId="0" xfId="0" applyFont="1" applyFill="1"/>
    <xf numFmtId="0" fontId="19" fillId="0" borderId="0" xfId="0" applyFont="1"/>
    <xf numFmtId="0" fontId="13" fillId="33" borderId="10" xfId="0" applyFont="1" applyFill="1" applyBorder="1" applyAlignment="1">
      <alignment horizontal="center" vertical="center" wrapText="1"/>
    </xf>
    <xf numFmtId="0" fontId="13" fillId="33" borderId="0" xfId="0" applyFont="1" applyFill="1" applyBorder="1" applyAlignment="1">
      <alignment horizontal="center" vertical="center" wrapText="1"/>
    </xf>
    <xf numFmtId="44" fontId="0" fillId="0" borderId="0" xfId="43" applyFont="1" applyAlignment="1">
      <alignment vertical="center"/>
    </xf>
    <xf numFmtId="44" fontId="0" fillId="0" borderId="0" xfId="0" applyNumberFormat="1" applyAlignment="1">
      <alignment vertical="center"/>
    </xf>
    <xf numFmtId="0" fontId="0" fillId="0" borderId="0" xfId="0" applyBorder="1"/>
    <xf numFmtId="0" fontId="0" fillId="0" borderId="0" xfId="0" applyFont="1" applyAlignment="1">
      <alignment vertical="center"/>
    </xf>
    <xf numFmtId="0" fontId="0" fillId="0" borderId="0" xfId="0" applyFont="1" applyBorder="1"/>
    <xf numFmtId="0" fontId="18" fillId="0" borderId="0" xfId="0" applyFont="1" applyBorder="1"/>
    <xf numFmtId="4" fontId="1" fillId="0" borderId="0" xfId="42" applyNumberFormat="1" applyFont="1"/>
    <xf numFmtId="164" fontId="0" fillId="0" borderId="0" xfId="0" applyNumberFormat="1" applyFont="1"/>
    <xf numFmtId="44" fontId="1" fillId="0" borderId="0" xfId="43" applyFont="1" applyBorder="1" applyAlignment="1">
      <alignment horizontal="center"/>
    </xf>
    <xf numFmtId="44" fontId="1" fillId="0" borderId="0" xfId="43" applyFont="1" applyBorder="1"/>
    <xf numFmtId="44" fontId="1" fillId="0" borderId="0" xfId="44" applyFont="1" applyBorder="1"/>
    <xf numFmtId="4" fontId="1" fillId="0" borderId="0" xfId="42" applyNumberFormat="1" applyFont="1" applyFill="1"/>
    <xf numFmtId="164" fontId="0" fillId="0" borderId="0" xfId="0" applyNumberFormat="1" applyFont="1" applyFill="1"/>
    <xf numFmtId="0" fontId="0" fillId="0" borderId="0" xfId="0" pivotButton="1"/>
    <xf numFmtId="0" fontId="0" fillId="0" borderId="0" xfId="0" applyAlignment="1">
      <alignment horizontal="left"/>
    </xf>
    <xf numFmtId="0" fontId="0" fillId="0" borderId="0" xfId="0" applyNumberForma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Currency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2">
    <dxf>
      <numFmt numFmtId="4" formatCode="#,##0.00"/>
    </dxf>
    <dxf>
      <numFmt numFmtId="4" formatCode="#,##0.00"/>
    </dxf>
    <dxf>
      <numFmt numFmtId="7" formatCode="#,##0.00_);\(#,##0.00\)"/>
    </dxf>
    <dxf>
      <numFmt numFmtId="35" formatCode="_(* #,##0.00_);_(* \(#,##0.00\);_(* &quot;-&quot;??_);_(@_)"/>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numFmt numFmtId="4" formatCode="#,##0.00"/>
    </dxf>
    <dxf>
      <numFmt numFmtId="7" formatCode="#,##0.00_);\(#,##0.00\)"/>
    </dxf>
    <dxf>
      <font>
        <b val="0"/>
        <i val="0"/>
        <strike val="0"/>
        <condense val="0"/>
        <extend val="0"/>
        <outline val="0"/>
        <shadow val="0"/>
        <u val="none"/>
        <vertAlign val="baseline"/>
        <sz val="11"/>
        <color theme="1"/>
        <name val="Calibri"/>
        <family val="2"/>
        <scheme val="minor"/>
      </font>
    </dxf>
    <dxf>
      <numFmt numFmtId="7" formatCode="#,##0.00_);\(#,##0.00\)"/>
    </dxf>
    <dxf>
      <numFmt numFmtId="7" formatCode="#,##0.00_);\(#,##0.00\)"/>
    </dxf>
    <dxf>
      <fill>
        <patternFill patternType="none">
          <fgColor indexed="64"/>
          <bgColor indexed="65"/>
        </patternFill>
      </fill>
    </dxf>
    <dxf>
      <numFmt numFmtId="0" formatCode="Genera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'Total by Fund'!$A$2:$C$2</c:f>
              <c:strCache>
                <c:ptCount val="3"/>
                <c:pt idx="0">
                  <c:v>Opportunity Grant</c:v>
                </c:pt>
                <c:pt idx="1">
                  <c:v>Special Education</c:v>
                </c:pt>
                <c:pt idx="2">
                  <c:v>Facilities</c:v>
                </c:pt>
              </c:strCache>
            </c:strRef>
          </c:cat>
          <c:val>
            <c:numRef>
              <c:f>'Total by Fund'!$A$3:$C$3</c:f>
              <c:numCache>
                <c:formatCode>_("$"* #,##0.00_);_("$"* \(#,##0.00\);_("$"* "-"??_);_(@_)</c:formatCode>
                <c:ptCount val="3"/>
                <c:pt idx="0">
                  <c:v>0</c:v>
                </c:pt>
                <c:pt idx="1">
                  <c:v>0</c:v>
                </c:pt>
                <c:pt idx="2">
                  <c:v>0</c:v>
                </c:pt>
              </c:numCache>
            </c:numRef>
          </c:val>
          <c:extLst>
            <c:ext xmlns:c16="http://schemas.microsoft.com/office/drawing/2014/chart" uri="{C3380CC4-5D6E-409C-BE32-E72D297353CC}">
              <c16:uniqueId val="{00000000-CA2B-455B-ADDB-3A6B74C2541D}"/>
            </c:ext>
          </c:extLst>
        </c:ser>
        <c:dLbls>
          <c:dLblPos val="in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[CS simulation by SSID and grade for E-SCH_3-21-2018.xlsx]Total by Grade!PivotTable1</c:name>
    <c:fmtId val="3"/>
  </c:pivotSource>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pivotFmt>
      <c:pivotFmt>
        <c:idx val="1"/>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'Total by Grade'!$B$3</c:f>
              <c:strCache>
                <c:ptCount val="1"/>
                <c:pt idx="0">
                  <c:v>Total</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'Total by Grade'!$A$4:$A$5</c:f>
              <c:strCache>
                <c:ptCount val="1"/>
                <c:pt idx="0">
                  <c:v>(blank)</c:v>
                </c:pt>
              </c:strCache>
            </c:strRef>
          </c:cat>
          <c:val>
            <c:numRef>
              <c:f>'Total by Grade'!$B$4:$B$5</c:f>
              <c:numCache>
                <c:formatCode>#,##0.00</c:formatCode>
                <c:ptCount val="1"/>
                <c:pt idx="0">
                  <c:v>0</c:v>
                </c:pt>
              </c:numCache>
            </c:numRef>
          </c:val>
          <c:extLst>
            <c:ext xmlns:c16="http://schemas.microsoft.com/office/drawing/2014/chart" uri="{C3380CC4-5D6E-409C-BE32-E72D297353CC}">
              <c16:uniqueId val="{00000000-BFB3-4132-B35E-DA7356990FCC}"/>
            </c:ext>
          </c:extLst>
        </c:ser>
        <c:dLbls>
          <c:dLblPos val="inEnd"/>
          <c:showLegendKey val="0"/>
          <c:showVal val="1"/>
          <c:showCatName val="0"/>
          <c:showSerName val="0"/>
          <c:showPercent val="0"/>
          <c:showBubbleSize val="0"/>
        </c:dLbls>
        <c:gapWidth val="65"/>
        <c:axId val="1003717472"/>
        <c:axId val="1006717232"/>
      </c:barChart>
      <c:catAx>
        <c:axId val="10037174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006717232"/>
        <c:crosses val="autoZero"/>
        <c:auto val="1"/>
        <c:lblAlgn val="ctr"/>
        <c:lblOffset val="100"/>
        <c:noMultiLvlLbl val="0"/>
      </c:catAx>
      <c:valAx>
        <c:axId val="10067172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00371747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[CS simulation by SSID and grade for E-SCH_3-21-2018.xlsx]Total by district!PivotTable2</c:name>
    <c:fmtId val="2"/>
  </c:pivotSource>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US"/>
              <a:t>Total funding by district</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ivotFmts>
      <c:pivotFmt>
        <c:idx val="0"/>
      </c:pivotFmt>
      <c:pivotFmt>
        <c:idx val="1"/>
        <c:spPr>
          <a:solidFill>
            <a:schemeClr val="accent1">
              <a:lumMod val="20000"/>
              <a:lumOff val="80000"/>
            </a:schemeClr>
          </a:solidFill>
          <a:ln>
            <a:noFill/>
          </a:ln>
          <a:effectLst/>
          <a:sp3d/>
        </c:spPr>
        <c:marker>
          <c:symbol val="none"/>
        </c:marker>
        <c:dLbl>
          <c:idx val="0"/>
          <c:spPr>
            <a:solidFill>
              <a:srgbClr val="4472C4">
                <a:alpha val="70000"/>
              </a:srgb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0"/>
    </c:view3D>
    <c:floor>
      <c:thickness val="0"/>
      <c:spPr>
        <a:solidFill>
          <a:schemeClr val="accent1">
            <a:alpha val="30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'Total by district'!$B$3</c:f>
              <c:strCache>
                <c:ptCount val="1"/>
                <c:pt idx="0">
                  <c:v>Total</c:v>
                </c:pt>
              </c:strCache>
            </c:strRef>
          </c:tx>
          <c:spPr>
            <a:solidFill>
              <a:schemeClr val="accent1">
                <a:lumMod val="20000"/>
                <a:lumOff val="80000"/>
              </a:schemeClr>
            </a:solidFill>
            <a:ln>
              <a:noFill/>
            </a:ln>
            <a:effectLst/>
            <a:sp3d/>
          </c:spPr>
          <c:invertIfNegative val="0"/>
          <c:dLbls>
            <c:spPr>
              <a:solidFill>
                <a:srgbClr val="4472C4">
                  <a:alpha val="70000"/>
                </a:srgb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'Total by district'!$A$4:$A$5</c:f>
              <c:strCache>
                <c:ptCount val="1"/>
                <c:pt idx="0">
                  <c:v>#N/A</c:v>
                </c:pt>
              </c:strCache>
            </c:strRef>
          </c:cat>
          <c:val>
            <c:numRef>
              <c:f>'Total by district'!$B$4:$B$5</c:f>
              <c:numCache>
                <c:formatCode>#,##0.00</c:formatCode>
                <c:ptCount val="1"/>
                <c:pt idx="0">
                  <c:v>0</c:v>
                </c:pt>
              </c:numCache>
            </c:numRef>
          </c:val>
          <c:extLst>
            <c:ext xmlns:c16="http://schemas.microsoft.com/office/drawing/2014/chart" uri="{C3380CC4-5D6E-409C-BE32-E72D297353CC}">
              <c16:uniqueId val="{00000000-4E6C-4E0F-8E7D-EF96835C10B1}"/>
            </c:ext>
          </c:extLst>
        </c:ser>
        <c:dLbls>
          <c:showLegendKey val="0"/>
          <c:showVal val="1"/>
          <c:showCatName val="0"/>
          <c:showSerName val="0"/>
          <c:showPercent val="0"/>
          <c:showBubbleSize val="0"/>
        </c:dLbls>
        <c:gapWidth val="154"/>
        <c:gapDepth val="0"/>
        <c:shape val="box"/>
        <c:axId val="504065679"/>
        <c:axId val="507744479"/>
        <c:axId val="0"/>
      </c:bar3DChart>
      <c:catAx>
        <c:axId val="504065679"/>
        <c:scaling>
          <c:orientation val="minMax"/>
        </c:scaling>
        <c:delete val="0"/>
        <c:axPos val="b"/>
        <c:majorGridlines>
          <c:spPr>
            <a:ln w="9525" cap="flat" cmpd="sng" algn="ctr">
              <a:solidFill>
                <a:schemeClr val="lt1">
                  <a:lumMod val="60000"/>
                  <a:lumOff val="4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all" spc="150" normalizeH="0" baseline="0">
                <a:solidFill>
                  <a:schemeClr val="lt1"/>
                </a:solidFill>
                <a:latin typeface="+mn-lt"/>
                <a:ea typeface="+mn-ea"/>
                <a:cs typeface="+mn-cs"/>
              </a:defRPr>
            </a:pPr>
            <a:endParaRPr lang="en-US"/>
          </a:p>
        </c:txPr>
        <c:crossAx val="507744479"/>
        <c:crosses val="autoZero"/>
        <c:auto val="1"/>
        <c:lblAlgn val="ctr"/>
        <c:lblOffset val="100"/>
        <c:noMultiLvlLbl val="0"/>
      </c:catAx>
      <c:valAx>
        <c:axId val="507744479"/>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5040656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5">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lumMod val="20000"/>
          <a:lumOff val="80000"/>
        </a:schemeClr>
      </a:solidFill>
    </cs:spPr>
  </cs:dataPoint>
  <cs:dataPoint3D>
    <cs:lnRef idx="0"/>
    <cs:fillRef idx="0">
      <cs:styleClr val="auto"/>
    </cs:fillRef>
    <cs:effectRef idx="0"/>
    <cs:fontRef idx="minor">
      <a:schemeClr val="dk1"/>
    </cs:fontRef>
    <cs:spPr>
      <a:solidFill>
        <a:schemeClr val="phClr">
          <a:lumMod val="20000"/>
          <a:lumOff val="80000"/>
        </a:schemeClr>
      </a:solidFill>
      <a:sp3d/>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styleClr val="0"/>
    </cs:fillRef>
    <cs:effectRef idx="0"/>
    <cs:fontRef idx="minor">
      <a:schemeClr val="dk1"/>
    </cs:fontRef>
    <cs:spPr>
      <a:solidFill>
        <a:schemeClr val="phClr">
          <a:alpha val="30000"/>
        </a:schemeClr>
      </a:solidFill>
      <a:sp3d/>
    </cs:spPr>
  </cs:floor>
  <cs:gridlineMajor>
    <cs:lnRef idx="0">
      <cs:styleClr val="0"/>
    </cs:lnRef>
    <cs:fillRef idx="0"/>
    <cs:effectRef idx="0"/>
    <cs:fontRef idx="minor">
      <a:schemeClr val="dk1"/>
    </cs:fontRef>
    <cs:spPr>
      <a:ln w="9525" cap="flat" cmpd="sng" algn="ctr">
        <a:solidFill>
          <a:schemeClr val="lt1">
            <a:lumMod val="60000"/>
            <a:lumOff val="40000"/>
          </a:schemeClr>
        </a:solidFill>
        <a:round/>
      </a:ln>
    </cs:spPr>
  </cs:gridlineMajor>
  <cs:gridlineMinor>
    <cs:lnRef idx="0">
      <cs:styleClr val="0"/>
    </cs:lnRef>
    <cs:fillRef idx="0"/>
    <cs:effectRef idx="0"/>
    <cs:fontRef idx="minor">
      <a:schemeClr val="dk1"/>
    </cs:fontRef>
    <cs:spPr>
      <a:ln>
        <a:solidFill>
          <a:schemeClr val="lt1">
            <a:lumMod val="50000"/>
            <a:lumOff val="5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19049</xdr:rowOff>
    </xdr:from>
    <xdr:to>
      <xdr:col>12</xdr:col>
      <xdr:colOff>466725</xdr:colOff>
      <xdr:row>82</xdr:row>
      <xdr:rowOff>85725</xdr:rowOff>
    </xdr:to>
    <xdr:sp macro="" textlink="">
      <xdr:nvSpPr>
        <xdr:cNvPr id="2" name="TextBox 1">
          <a:extLst>
            <a:ext uri="{FF2B5EF4-FFF2-40B4-BE49-F238E27FC236}">
              <a16:creationId xmlns:a16="http://schemas.microsoft.com/office/drawing/2014/main" id="{90099FA4-4538-4201-8248-D959BD02FAD5}"/>
            </a:ext>
          </a:extLst>
        </xdr:cNvPr>
        <xdr:cNvSpPr txBox="1"/>
      </xdr:nvSpPr>
      <xdr:spPr>
        <a:xfrm>
          <a:off x="28575" y="19049"/>
          <a:ext cx="7753350" cy="15687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endParaRPr lang="en-US" sz="1100" b="1">
            <a:solidFill>
              <a:schemeClr val="dk1"/>
            </a:solidFill>
            <a:effectLst/>
            <a:latin typeface="Arial" panose="020B0604020202020204" pitchFamily="34" charset="0"/>
            <a:ea typeface="+mn-ea"/>
            <a:cs typeface="Arial" panose="020B0604020202020204" pitchFamily="34" charset="0"/>
          </a:endParaRPr>
        </a:p>
        <a:p>
          <a:endParaRPr lang="en-US" sz="1100" b="1">
            <a:solidFill>
              <a:schemeClr val="dk1"/>
            </a:solidFill>
            <a:effectLst/>
            <a:latin typeface="Arial" panose="020B0604020202020204" pitchFamily="34" charset="0"/>
            <a:ea typeface="+mn-ea"/>
            <a:cs typeface="Arial" panose="020B0604020202020204" pitchFamily="34" charset="0"/>
          </a:endParaRPr>
        </a:p>
        <a:p>
          <a:endParaRPr lang="en-US" sz="1100" b="1">
            <a:solidFill>
              <a:schemeClr val="dk1"/>
            </a:solidFill>
            <a:effectLst/>
            <a:latin typeface="Arial" panose="020B0604020202020204" pitchFamily="34" charset="0"/>
            <a:ea typeface="+mn-ea"/>
            <a:cs typeface="Arial" panose="020B0604020202020204" pitchFamily="34" charset="0"/>
          </a:endParaRPr>
        </a:p>
        <a:p>
          <a:endParaRPr lang="en-US" sz="1100" b="1">
            <a:solidFill>
              <a:schemeClr val="dk1"/>
            </a:solidFill>
            <a:effectLst/>
            <a:latin typeface="Arial" panose="020B0604020202020204" pitchFamily="34" charset="0"/>
            <a:ea typeface="+mn-ea"/>
            <a:cs typeface="Arial" panose="020B0604020202020204" pitchFamily="34" charset="0"/>
          </a:endParaRPr>
        </a:p>
        <a:p>
          <a:endParaRPr lang="en-US" sz="1100" b="1">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Ohio Department of Education’s Community School Funding Template assists community schools in determining the amount of funds the school generates per student record. This simulation should be used by online schools only. E-schools are not eligible for economic disadvantaged funding, targeted assistance funding, limited English proficiency funding, full facilities funding and K-3 Literacy funding. Brick-and-Mortar and Blended schools should use a different template available </a:t>
          </a:r>
          <a:r>
            <a:rPr lang="en-US"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here</a:t>
          </a:r>
          <a:r>
            <a:rPr lang="en-US" sz="1100">
              <a:solidFill>
                <a:schemeClr val="dk1"/>
              </a:solidFill>
              <a:effectLst/>
              <a:latin typeface="Arial" panose="020B0604020202020204" pitchFamily="34" charset="0"/>
              <a:ea typeface="+mn-ea"/>
              <a:cs typeface="Arial" panose="020B0604020202020204" pitchFamily="34" charset="0"/>
            </a:rPr>
            <a:t>.</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simulation calculates opportunity grant, facilities funding and special education funding. This simulation also allows schools to aggregate the data by funding component, grade level, individual student and district of residency. The school must use the data from its FTE Detail Report to populate the template.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Currently, this simulation does not use any career-technical education data; therefore, it will not include the career-technical education portion of the funding. The simulation also does not include transportation and report card data, and the graduation bonus and 3</a:t>
          </a:r>
          <a:r>
            <a:rPr lang="en-US" sz="1100" baseline="30000">
              <a:solidFill>
                <a:schemeClr val="dk1"/>
              </a:solidFill>
              <a:effectLst/>
              <a:latin typeface="Arial" panose="020B0604020202020204" pitchFamily="34" charset="0"/>
              <a:ea typeface="+mn-ea"/>
              <a:cs typeface="Arial" panose="020B0604020202020204" pitchFamily="34" charset="0"/>
            </a:rPr>
            <a:t>rd</a:t>
          </a:r>
          <a:r>
            <a:rPr lang="en-US" sz="1100">
              <a:solidFill>
                <a:schemeClr val="dk1"/>
              </a:solidFill>
              <a:effectLst/>
              <a:latin typeface="Arial" panose="020B0604020202020204" pitchFamily="34" charset="0"/>
              <a:ea typeface="+mn-ea"/>
              <a:cs typeface="Arial" panose="020B0604020202020204" pitchFamily="34" charset="0"/>
            </a:rPr>
            <a:t> grade reading bonus is not included.</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Please note, the simulation should be used for informational purposes only and is not a guarantee of funding. The funding the school receives is based on the data the school submits in EMIS. The simulation does not account for any deductions, transfers, adjustments or payments to the retirement system. Review the school’s statement of settlement for actual payment.</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more detailed descriptions of community school funding components, visit the Department’s website </a:t>
          </a:r>
          <a:r>
            <a:rPr lang="en-US"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here</a:t>
          </a:r>
          <a:r>
            <a:rPr lang="en-US" sz="1100">
              <a:solidFill>
                <a:schemeClr val="dk1"/>
              </a:solidFill>
              <a:effectLst/>
              <a:latin typeface="Arial" panose="020B0604020202020204" pitchFamily="34" charset="0"/>
              <a:ea typeface="+mn-ea"/>
              <a:cs typeface="Arial" panose="020B0604020202020204" pitchFamily="34" charset="0"/>
            </a:rPr>
            <a:t>.</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To use the simulation, follow these steps:</a:t>
          </a:r>
          <a:endParaRPr lang="en-US" b="1">
            <a:effectLst/>
            <a:latin typeface="Arial" panose="020B0604020202020204" pitchFamily="34" charset="0"/>
            <a:cs typeface="Arial" panose="020B0604020202020204" pitchFamily="34" charset="0"/>
          </a:endParaRPr>
        </a:p>
        <a:p>
          <a:pPr lvl="1"/>
          <a:r>
            <a:rPr lang="en-US" sz="1100">
              <a:solidFill>
                <a:schemeClr val="dk1"/>
              </a:solidFill>
              <a:effectLst/>
              <a:latin typeface="Arial" panose="020B0604020202020204" pitchFamily="34" charset="0"/>
              <a:ea typeface="+mn-ea"/>
              <a:cs typeface="Arial" panose="020B0604020202020204" pitchFamily="34" charset="0"/>
            </a:rPr>
            <a:t>Open the template file and click in cell A2 of the Simulation tab. </a:t>
          </a:r>
        </a:p>
        <a:p>
          <a:pPr lvl="1"/>
          <a:r>
            <a:rPr lang="en-US" sz="1100">
              <a:solidFill>
                <a:schemeClr val="dk1"/>
              </a:solidFill>
              <a:effectLst/>
              <a:latin typeface="Arial" panose="020B0604020202020204" pitchFamily="34" charset="0"/>
              <a:ea typeface="+mn-ea"/>
              <a:cs typeface="Arial" panose="020B0604020202020204" pitchFamily="34" charset="0"/>
            </a:rPr>
            <a:t>Run the FTE Detail Report. Delete all columns, except the 8 shown in the screenshot below. </a:t>
          </a:r>
        </a:p>
        <a:p>
          <a:pPr lvl="1"/>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1"/>
          <a:r>
            <a:rPr lang="en-US" sz="1100">
              <a:solidFill>
                <a:schemeClr val="dk1"/>
              </a:solidFill>
              <a:effectLst/>
              <a:latin typeface="Arial" panose="020B0604020202020204" pitchFamily="34" charset="0"/>
              <a:ea typeface="+mn-ea"/>
              <a:cs typeface="Arial" panose="020B0604020202020204" pitchFamily="34" charset="0"/>
            </a:rPr>
            <a:t>Position your cursor in cell A2, and select and copy an area between columns A through J and all the rows of your records. Position your cursor in cell A2 in the Simulation tab and paste your selection. The template will calculate the amounts using a prewritten formula. You can review the totals by grade, district or student by moving through the tabs.</a:t>
          </a: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a:effectLst/>
            <a:latin typeface="Arial" panose="020B0604020202020204" pitchFamily="34" charset="0"/>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To update the data in the pivot tables, please follow these steps:</a:t>
          </a:r>
          <a:endParaRPr lang="en-US" b="1">
            <a:effectLst/>
            <a:latin typeface="Arial" panose="020B0604020202020204" pitchFamily="34" charset="0"/>
            <a:cs typeface="Arial" panose="020B0604020202020204" pitchFamily="34" charset="0"/>
          </a:endParaRPr>
        </a:p>
        <a:p>
          <a:pPr lvl="1"/>
          <a:r>
            <a:rPr lang="en-US" sz="1100">
              <a:solidFill>
                <a:schemeClr val="dk1"/>
              </a:solidFill>
              <a:effectLst/>
              <a:latin typeface="Arial" panose="020B0604020202020204" pitchFamily="34" charset="0"/>
              <a:ea typeface="+mn-ea"/>
              <a:cs typeface="Arial" panose="020B0604020202020204" pitchFamily="34" charset="0"/>
            </a:rPr>
            <a:t>With your mouse, right click on the pivot chart.</a:t>
          </a:r>
        </a:p>
        <a:p>
          <a:pPr lvl="1"/>
          <a:r>
            <a:rPr lang="en-US" sz="1100">
              <a:solidFill>
                <a:schemeClr val="dk1"/>
              </a:solidFill>
              <a:effectLst/>
              <a:latin typeface="Arial" panose="020B0604020202020204" pitchFamily="34" charset="0"/>
              <a:ea typeface="+mn-ea"/>
              <a:cs typeface="Arial" panose="020B0604020202020204" pitchFamily="34" charset="0"/>
            </a:rPr>
            <a:t>Click on Refresh.</a:t>
          </a:r>
        </a:p>
        <a:p>
          <a:pPr lvl="1"/>
          <a:r>
            <a:rPr lang="en-US" sz="1100">
              <a:solidFill>
                <a:schemeClr val="dk1"/>
              </a:solidFill>
              <a:effectLst/>
              <a:latin typeface="Arial" panose="020B0604020202020204" pitchFamily="34" charset="0"/>
              <a:ea typeface="+mn-ea"/>
              <a:cs typeface="Arial" panose="020B0604020202020204" pitchFamily="34" charset="0"/>
            </a:rPr>
            <a:t> </a:t>
          </a: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sz="1100">
            <a:solidFill>
              <a:schemeClr val="dk1"/>
            </a:solidFill>
            <a:effectLst/>
            <a:latin typeface="Arial" panose="020B0604020202020204" pitchFamily="34" charset="0"/>
            <a:ea typeface="+mn-ea"/>
            <a:cs typeface="Arial" panose="020B0604020202020204" pitchFamily="34" charset="0"/>
          </a:endParaRPr>
        </a:p>
        <a:p>
          <a:pPr lvl="1"/>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If you have additional questions, contact Chris Perin at </a:t>
          </a:r>
          <a:r>
            <a:rPr lang="en-US"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Christopher.Perin@education.ohio.gov</a:t>
          </a:r>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twoCellAnchor editAs="oneCell">
    <xdr:from>
      <xdr:col>0</xdr:col>
      <xdr:colOff>57150</xdr:colOff>
      <xdr:row>0</xdr:row>
      <xdr:rowOff>0</xdr:rowOff>
    </xdr:from>
    <xdr:to>
      <xdr:col>12</xdr:col>
      <xdr:colOff>470535</xdr:colOff>
      <xdr:row>7</xdr:row>
      <xdr:rowOff>19050</xdr:rowOff>
    </xdr:to>
    <xdr:pic>
      <xdr:nvPicPr>
        <xdr:cNvPr id="3" name="Picture 2" descr="BG.jpg">
          <a:extLst>
            <a:ext uri="{FF2B5EF4-FFF2-40B4-BE49-F238E27FC236}">
              <a16:creationId xmlns:a16="http://schemas.microsoft.com/office/drawing/2014/main" id="{50DCFB8C-850F-4B78-BD4B-2E0425F2BB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0"/>
          <a:ext cx="7728585" cy="1352550"/>
        </a:xfrm>
        <a:prstGeom prst="rect">
          <a:avLst/>
        </a:prstGeom>
      </xdr:spPr>
    </xdr:pic>
    <xdr:clientData/>
  </xdr:twoCellAnchor>
  <xdr:oneCellAnchor>
    <xdr:from>
      <xdr:col>0</xdr:col>
      <xdr:colOff>220943</xdr:colOff>
      <xdr:row>6</xdr:row>
      <xdr:rowOff>41988</xdr:rowOff>
    </xdr:from>
    <xdr:ext cx="7389532" cy="1094274"/>
    <xdr:sp macro="" textlink="">
      <xdr:nvSpPr>
        <xdr:cNvPr id="4" name="Rectangle 3">
          <a:extLst>
            <a:ext uri="{FF2B5EF4-FFF2-40B4-BE49-F238E27FC236}">
              <a16:creationId xmlns:a16="http://schemas.microsoft.com/office/drawing/2014/main" id="{4B136303-934A-4F65-8D81-0BE750E83DD9}"/>
            </a:ext>
          </a:extLst>
        </xdr:cNvPr>
        <xdr:cNvSpPr/>
      </xdr:nvSpPr>
      <xdr:spPr>
        <a:xfrm>
          <a:off x="220943" y="1184988"/>
          <a:ext cx="7389532" cy="1094274"/>
        </a:xfrm>
        <a:prstGeom prst="rect">
          <a:avLst/>
        </a:prstGeom>
        <a:noFill/>
      </xdr:spPr>
      <xdr:txBody>
        <a:bodyPr wrap="square" lIns="91440" tIns="45720" rIns="91440" bIns="45720">
          <a:spAutoFit/>
        </a:bodyPr>
        <a:lstStyle/>
        <a:p>
          <a:pPr algn="ctr"/>
          <a:r>
            <a:rPr lang="en-US" sz="3200" b="0" cap="none" spc="0">
              <a:ln w="0"/>
              <a:solidFill>
                <a:schemeClr val="accent1"/>
              </a:solidFill>
              <a:effectLst>
                <a:outerShdw blurRad="38100" dist="25400" dir="5400000" algn="ctr" rotWithShape="0">
                  <a:srgbClr val="6E747A">
                    <a:alpha val="43000"/>
                  </a:srgbClr>
                </a:outerShdw>
              </a:effectLst>
              <a:latin typeface="+mn-lt"/>
              <a:ea typeface="+mn-ea"/>
              <a:cs typeface="+mn-cs"/>
            </a:rPr>
            <a:t>Directions for Using Funding Simulation Template for Online Community Schools</a:t>
          </a:r>
          <a:endParaRPr lang="en-US" sz="3200" b="0" cap="none" spc="0">
            <a:ln w="0"/>
            <a:solidFill>
              <a:schemeClr val="accent1"/>
            </a:solidFill>
            <a:effectLst>
              <a:outerShdw blurRad="38100" dist="25400" dir="5400000" algn="ctr" rotWithShape="0">
                <a:srgbClr val="6E747A">
                  <a:alpha val="43000"/>
                </a:srgbClr>
              </a:outerShdw>
            </a:effectLst>
          </a:endParaRPr>
        </a:p>
      </xdr:txBody>
    </xdr:sp>
    <xdr:clientData/>
  </xdr:oneCellAnchor>
  <xdr:twoCellAnchor editAs="oneCell">
    <xdr:from>
      <xdr:col>0</xdr:col>
      <xdr:colOff>419100</xdr:colOff>
      <xdr:row>33</xdr:row>
      <xdr:rowOff>66675</xdr:rowOff>
    </xdr:from>
    <xdr:to>
      <xdr:col>11</xdr:col>
      <xdr:colOff>542925</xdr:colOff>
      <xdr:row>46</xdr:row>
      <xdr:rowOff>114300</xdr:rowOff>
    </xdr:to>
    <xdr:pic>
      <xdr:nvPicPr>
        <xdr:cNvPr id="5" name="Picture 4">
          <a:extLst>
            <a:ext uri="{FF2B5EF4-FFF2-40B4-BE49-F238E27FC236}">
              <a16:creationId xmlns:a16="http://schemas.microsoft.com/office/drawing/2014/main" id="{EB170F02-32A3-44A9-8816-D46F68DD38C4}"/>
            </a:ext>
          </a:extLst>
        </xdr:cNvPr>
        <xdr:cNvPicPr/>
      </xdr:nvPicPr>
      <xdr:blipFill>
        <a:blip xmlns:r="http://schemas.openxmlformats.org/officeDocument/2006/relationships" r:embed="rId2"/>
        <a:stretch>
          <a:fillRect/>
        </a:stretch>
      </xdr:blipFill>
      <xdr:spPr>
        <a:xfrm>
          <a:off x="419100" y="6353175"/>
          <a:ext cx="6829425" cy="2524125"/>
        </a:xfrm>
        <a:prstGeom prst="rect">
          <a:avLst/>
        </a:prstGeom>
      </xdr:spPr>
    </xdr:pic>
    <xdr:clientData/>
  </xdr:twoCellAnchor>
  <xdr:twoCellAnchor editAs="oneCell">
    <xdr:from>
      <xdr:col>2</xdr:col>
      <xdr:colOff>561975</xdr:colOff>
      <xdr:row>57</xdr:row>
      <xdr:rowOff>152399</xdr:rowOff>
    </xdr:from>
    <xdr:to>
      <xdr:col>8</xdr:col>
      <xdr:colOff>114300</xdr:colOff>
      <xdr:row>75</xdr:row>
      <xdr:rowOff>133349</xdr:rowOff>
    </xdr:to>
    <xdr:pic>
      <xdr:nvPicPr>
        <xdr:cNvPr id="6" name="Picture 5">
          <a:extLst>
            <a:ext uri="{FF2B5EF4-FFF2-40B4-BE49-F238E27FC236}">
              <a16:creationId xmlns:a16="http://schemas.microsoft.com/office/drawing/2014/main" id="{68AEFABC-4D6A-424A-BFB7-EC75B92DC042}"/>
            </a:ext>
          </a:extLst>
        </xdr:cNvPr>
        <xdr:cNvPicPr/>
      </xdr:nvPicPr>
      <xdr:blipFill>
        <a:blip xmlns:r="http://schemas.openxmlformats.org/officeDocument/2006/relationships" r:embed="rId3"/>
        <a:stretch>
          <a:fillRect/>
        </a:stretch>
      </xdr:blipFill>
      <xdr:spPr>
        <a:xfrm>
          <a:off x="1781175" y="11010899"/>
          <a:ext cx="3209925" cy="3409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3</xdr:row>
      <xdr:rowOff>190499</xdr:rowOff>
    </xdr:from>
    <xdr:to>
      <xdr:col>8</xdr:col>
      <xdr:colOff>9525</xdr:colOff>
      <xdr:row>26</xdr:row>
      <xdr:rowOff>9524</xdr:rowOff>
    </xdr:to>
    <xdr:graphicFrame macro="">
      <xdr:nvGraphicFramePr>
        <xdr:cNvPr id="2" name="Chart 1">
          <a:extLst>
            <a:ext uri="{FF2B5EF4-FFF2-40B4-BE49-F238E27FC236}">
              <a16:creationId xmlns:a16="http://schemas.microsoft.com/office/drawing/2014/main" id="{581175FB-3BE3-4B6D-9142-FC886423A0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581024</xdr:colOff>
      <xdr:row>0</xdr:row>
      <xdr:rowOff>161924</xdr:rowOff>
    </xdr:from>
    <xdr:to>
      <xdr:col>17</xdr:col>
      <xdr:colOff>38099</xdr:colOff>
      <xdr:row>34</xdr:row>
      <xdr:rowOff>19049</xdr:rowOff>
    </xdr:to>
    <xdr:graphicFrame macro="">
      <xdr:nvGraphicFramePr>
        <xdr:cNvPr id="3" name="Chart 2">
          <a:extLst>
            <a:ext uri="{FF2B5EF4-FFF2-40B4-BE49-F238E27FC236}">
              <a16:creationId xmlns:a16="http://schemas.microsoft.com/office/drawing/2014/main" id="{DE86C1D8-DFCF-48D0-AED9-13464D98BE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195261</xdr:colOff>
      <xdr:row>1</xdr:row>
      <xdr:rowOff>176212</xdr:rowOff>
    </xdr:from>
    <xdr:to>
      <xdr:col>24</xdr:col>
      <xdr:colOff>276224</xdr:colOff>
      <xdr:row>31</xdr:row>
      <xdr:rowOff>152400</xdr:rowOff>
    </xdr:to>
    <xdr:graphicFrame macro="">
      <xdr:nvGraphicFramePr>
        <xdr:cNvPr id="3" name="Chart 2">
          <a:extLst>
            <a:ext uri="{FF2B5EF4-FFF2-40B4-BE49-F238E27FC236}">
              <a16:creationId xmlns:a16="http://schemas.microsoft.com/office/drawing/2014/main" id="{00A5B311-3FD4-49D5-9929-4D264D193F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anders, Elena" refreshedDate="43180.558031597226" createdVersion="6" refreshedVersion="6" minRefreshableVersion="3" recordCount="1">
  <cacheSource type="worksheet">
    <worksheetSource name="Table1"/>
  </cacheSource>
  <cacheFields count="29">
    <cacheField name="SSID" numFmtId="0">
      <sharedItems/>
    </cacheField>
    <cacheField name="LAST NAME" numFmtId="0">
      <sharedItems containsNonDate="0" containsString="0" containsBlank="1"/>
    </cacheField>
    <cacheField name="FIRST NAME" numFmtId="0">
      <sharedItems containsNonDate="0" containsString="0" containsBlank="1"/>
    </cacheField>
    <cacheField name="ADJSTD FTE" numFmtId="0">
      <sharedItems containsNonDate="0" containsString="0" containsBlank="1"/>
    </cacheField>
    <cacheField name="ADJSTD SPECED CAT FTE" numFmtId="0">
      <sharedItems containsNonDate="0" containsString="0" containsBlank="1"/>
    </cacheField>
    <cacheField name="LEGAL DIST OF RES IRN" numFmtId="0">
      <sharedItems containsNonDate="0" containsString="0" containsBlank="1"/>
    </cacheField>
    <cacheField name="STATE EQUIV GRADE LEVEL CODE" numFmtId="0">
      <sharedItems containsNonDate="0" containsBlank="1" count="15">
        <m/>
        <s v="09" u="1"/>
        <s v="11" u="1"/>
        <s v="02" u="1"/>
        <s v="04" u="1"/>
        <s v="06" u="1"/>
        <s v="08" u="1"/>
        <s v="KG" u="1"/>
        <s v="23" u="1"/>
        <s v="10" u="1"/>
        <s v="12" u="1"/>
        <s v="01" u="1"/>
        <s v="03" u="1"/>
        <s v="05" u="1"/>
        <s v="07" u="1"/>
      </sharedItems>
    </cacheField>
    <cacheField name="SPECED CAT CODE" numFmtId="0">
      <sharedItems containsNonDate="0" containsString="0" containsBlank="1"/>
    </cacheField>
    <cacheField name="District Name" numFmtId="0">
      <sharedItems count="565">
        <e v="#N/A"/>
        <s v="Franklin Local SD" u="1"/>
        <s v="Mariemont City SD" u="1"/>
        <s v="Licking Valley Local SD" u="1"/>
        <s v="New Richmond Ex Vill SD" u="1"/>
        <s v="National Trail Local SD" u="1"/>
        <s v="Scioto Valley Local SD" u="1"/>
        <s v="Frontier Local SD" u="1"/>
        <s v="Indian Lake Local SD" u="1"/>
        <s v="Barberton City SD" u="1"/>
        <s v="Carrollton Ex Vill SD" u="1"/>
        <s v="Wadsworth City SD" u="1"/>
        <s v="Wooster City SD" u="1"/>
        <s v="Lordstown Local SD" u="1"/>
        <s v="Independence Local SD" u="1"/>
        <s v="Teays Valley Local SD" u="1"/>
        <s v="Celina City SD" u="1"/>
        <s v="Western Local SD" u="1"/>
        <s v="Jackson Center Local SD" u="1"/>
        <s v="Jackson-Milton Local SD" u="1"/>
        <s v="Fostoria City SD" u="1"/>
        <s v="Plain Local SD" u="1"/>
        <s v="Georgetown Ex Vill SD" u="1"/>
        <s v="Gibsonburg Ex Vill SD" u="1"/>
        <s v="Centerburg Local SD" u="1"/>
        <s v="Lucas Local SD" u="1"/>
        <s v="Sycamore Community City SD" u="1"/>
        <s v="Rossford Ex Vill SD" u="1"/>
        <s v="Upper Scioto Valley Local SD" u="1"/>
        <s v="Dawson-Bryant Local SD" u="1"/>
        <s v="Salem City SD" u="1"/>
        <s v="Southwest Licking Local SD" u="1"/>
        <s v="Canfield Local SD" u="1"/>
        <s v="Portsmouth City SD" u="1"/>
        <s v="New Lebanon Local SD" u="1"/>
        <s v="Martins Ferry City SD" u="1"/>
        <s v="Hamilton City SD" u="1"/>
        <s v="Colonel Crawford Local SD" u="1"/>
        <s v="Danville Local SD" u="1"/>
        <s v="Southern Local SD" u="1"/>
        <s v="Struthers City SD" u="1"/>
        <s v="Cleveland Hts-Univ Hts City" u="1"/>
        <s v="Coldwater Ex Vill SD" u="1"/>
        <s v="North Fork Local SD" u="1"/>
        <s v="Northridge Local SD" u="1"/>
        <s v="Maumee City SD" u="1"/>
        <s v="Southeast Local SD" u="1"/>
        <s v="Southwest Local SD" u="1"/>
        <s v="Joseph Badger Local SD" u="1"/>
        <s v="Chippewa Local SD" u="1"/>
        <s v="Elida Local SD" u="1"/>
        <s v="Medina City SD" u="1"/>
        <s v="Chesapeake Union Ex Vill SD" u="1"/>
        <s v="Urbana City SD" u="1"/>
        <s v="Patrick Henry Local SD" u="1"/>
        <s v="Wayne Trace Local SD" u="1"/>
        <s v="Olentangy Local SD" u="1"/>
        <s v="Centerville City SD" u="1"/>
        <s v="Claymont City SD" u="1"/>
        <s v="Cuyahoga Heights Local SD" u="1"/>
        <s v="Ripley-Union-Lewis Local SD" u="1"/>
        <s v="Lorain City SD" u="1"/>
        <s v="Blanchester Local SD" u="1"/>
        <s v="Milton-Union Ex Vill SD" u="1"/>
        <s v="Painsville City Local SD" u="1"/>
        <s v="Lincolnview Local SD" u="1"/>
        <s v="Williamsburg Local SD" u="1"/>
        <s v="Morgan Local SD" u="1"/>
        <s v="South Central Local SD" u="1"/>
        <s v="Tecumseh Local SD" u="1"/>
        <s v="Triad Local SD" u="1"/>
        <s v="Massillon City SD" u="1"/>
        <s v="Jackson Local SD" u="1"/>
        <s v="Springboro Community City SD" u="1"/>
        <s v="Sylvania City SD" u="1"/>
        <s v="Three Rivers Local SD" u="1"/>
        <s v="Indian Creek Local SD" u="1"/>
        <s v="Granville Ex Vill SD" u="1"/>
        <s v="Coshocton City SD" u="1"/>
        <s v="North Canton City SD" u="1"/>
        <s v="Field Local SD" u="1"/>
        <s v="Bradford Ex Vill SD" u="1"/>
        <s v="North Union Local SD" u="1"/>
        <s v="Jonathan Alder Local SD" u="1"/>
        <s v="River View Local SD" u="1"/>
        <s v="Antwerp Local SD" u="1"/>
        <s v="Port Clinton City SD" u="1"/>
        <s v="Vinton County Local SD" u="1"/>
        <s v="Fairfield Union Local SD" u="1"/>
        <s v="Warren Local SD" u="1"/>
        <s v="Washington Court House City" u="1"/>
        <s v="Goshen Local SD" u="1"/>
        <s v="Waterloo Local SD" u="1"/>
        <s v="Canal Winchester Local SD" u="1"/>
        <s v="Perkins Local SD" u="1"/>
        <s v="Tallmadge City SD" u="1"/>
        <s v="Clark-Shawnee Local SD" u="1"/>
        <s v="Hubbard Ex Vill SD" u="1"/>
        <s v="Pleasant Local SD" u="1"/>
        <s v="Sandusky City SD" u="1"/>
        <s v="Delaware City SD" u="1"/>
        <s v="Wolf Creek Local SD" u="1"/>
        <s v="Anna Local SD" u="1"/>
        <s v="Aurora City SD" u="1"/>
        <s v="Bethel Local SD" u="1"/>
        <s v="Parkway Local SD" u="1"/>
        <s v="Barnesville Ex Vill SD" u="1"/>
        <s v="Oak Hill Union Local SD" u="1"/>
        <s v="Lebanon City SD" u="1"/>
        <s v="Swanton Local SD" u="1"/>
        <s v="Amanda-Clearcreek Local SD" u="1"/>
        <s v="Hudson City SD" u="1"/>
        <s v="Switzerland Of Ohio Local SD" u="1"/>
        <s v="Berea City SD" u="1"/>
        <s v="Franklin-Monroe Local SD" u="1"/>
        <s v="New Lexington City SD" u="1"/>
        <s v="Hopewell-Loudon Local SD" u="1"/>
        <s v="Bethel-Tate Local SD" u="1"/>
        <s v="Fort Loramie Local SD" u="1"/>
        <s v="Madeira City SD" u="1"/>
        <s v="Bridgeport Ex Vill SD" u="1"/>
        <s v="Fairfield City SD" u="1"/>
        <s v="Canton Local SD" u="1"/>
        <s v="Cambridge City SD" u="1"/>
        <s v="Columbus Grove Local SD" u="1"/>
        <s v="Lancaster City SD" u="1"/>
        <s v="Covington Ex Vill SD" u="1"/>
        <s v="Newcomerstown Ex Vill SD" u="1"/>
        <s v="Carlisle Local SD" u="1"/>
        <s v="Zane Trace Local SD" u="1"/>
        <s v="Union Local SD" u="1"/>
        <s v="Van Wert City SD" u="1"/>
        <s v="Zanesville City SD" u="1"/>
        <s v="Allen East Local SD" u="1"/>
        <s v="Monroe Local SD" u="1"/>
        <s v="Westerville City SD" u="1"/>
        <s v="Grand Valley Local SD" u="1"/>
        <s v="Rock Hill Local SD" u="1"/>
        <s v="West Branch Local SD" u="1"/>
        <s v="West Geauga Local SD" u="1"/>
        <s v="West Holmes Local SD" u="1"/>
        <s v="Clinton-Massie Local SD" u="1"/>
        <s v="Fremont City SD" u="1"/>
        <s v="East Clinton Local SD" u="1"/>
        <s v="Crestline Ex Vill SD" u="1"/>
        <s v="Cardington-Lincoln Local SD" u="1"/>
        <s v="Hicksville Ex Vill SD" u="1"/>
        <s v="Bexley City SD" u="1"/>
        <s v="Northeastern Local SD" u="1"/>
        <s v="Northwestern Local SD" u="1"/>
        <s v="Bloom-Vernon Local SD" u="1"/>
        <s v="Leipsic Local SD" u="1"/>
        <s v="London City SD" u="1"/>
        <s v="Northmont City SD" u="1"/>
        <s v="Fairport Harbor Ex Vill SD" u="1"/>
        <s v="Napoleon City SD" u="1"/>
        <s v="Mount Healthy City SD" u="1"/>
        <s v="Garaway Local SD" u="1"/>
        <s v="Marysville Ex Vill SD" u="1"/>
        <s v="Alexander Local SD" u="1"/>
        <s v="Dayton City SD" u="1"/>
        <s v="Arcanum Butler Local SD" u="1"/>
        <s v="Orange City SD" u="1"/>
        <s v="Mapleton Local SD" u="1"/>
        <s v="Arlington Local SD" u="1"/>
        <s v="Girard City SD" u="1"/>
        <s v="Lakota Local SD" u="1"/>
        <s v="Edon-Northwest Local SD" u="1"/>
        <s v="Triway Local SD" u="1"/>
        <s v="Archbold-Area Local SD" u="1"/>
        <s v="Fairborn City SD" u="1"/>
        <s v="Gallia County Local SD" u="1"/>
        <s v="Bright Local SD" u="1"/>
        <s v="Maplewood Local SD" u="1"/>
        <s v="Lakewood City SD" u="1"/>
        <s v="Youngstown City SD" u="1"/>
        <s v="Mason City SD" u="1"/>
        <s v="Newark City SD" u="1"/>
        <s v="Graham Local SD" u="1"/>
        <s v="Finneytown Local SD" u="1"/>
        <s v="Tri-County North Local SD" u="1"/>
        <s v="Boardman Local SD" u="1"/>
        <s v="Findlay City SD" u="1"/>
        <s v="Paulding Ex Vill SD" u="1"/>
        <s v="Symmes Valley Local SD" u="1"/>
        <s v="Rolling Hills Local SD" u="1"/>
        <s v="Anthony Wayne Local SD" u="1"/>
        <s v="Hillsboro City SD" u="1"/>
        <s v="Olmsted Falls City SD" u="1"/>
        <s v="Lisbon Ex Vill SD" u="1"/>
        <s v="River Valley Local SD" u="1"/>
        <s v="Pymatuning Valley Local SD" u="1"/>
        <s v="Franklin City SD" u="1"/>
        <s v="Gahanna-Jefferson City SD" u="1"/>
        <s v="Willard City SD" u="1"/>
        <s v="Norwood City SD" u="1"/>
        <s v="Reading Community City SD" u="1"/>
        <s v="Brooklyn City SD" u="1"/>
        <s v="Ironton City SD" u="1"/>
        <s v="Adena Local SD" u="1"/>
        <s v="Mogadore Local SD" u="1"/>
        <s v="Yellow Springs Ex Vill SD" u="1"/>
        <s v="Osnaburg Local SD" u="1"/>
        <s v="Mount Gilead Ex Vill SD" u="1"/>
        <s v="Athens City SD" u="1"/>
        <s v="Berne Union Local SD" u="1"/>
        <s v="Cincinnati City SD" u="1"/>
        <s v="St Clairsville-Richland City" u="1"/>
        <s v="Ottawa Hills Local SD" u="1"/>
        <s v="Maple Heights City SD" u="1"/>
        <s v="Union Scioto Local SD" u="1"/>
        <s v="Arcadia Local SD" u="1"/>
        <s v="Middletown City SD" u="1"/>
        <s v="New Miami Local SD" u="1"/>
        <s v="Defiance City SD" u="1"/>
        <s v="Ashtabula Area City SD" u="1"/>
        <s v="Indian Valley Local SD" u="1"/>
        <s v="Wauseon Ex Vill SD" u="1"/>
        <s v="Elgin Local SD" u="1"/>
        <s v="Holgate Local SD" u="1"/>
        <s v="Oakwood City SD" u="1"/>
        <s v="Minerva Local SD" u="1"/>
        <s v="Westlake City SD" u="1"/>
        <s v="Euclid City SD" u="1"/>
        <s v="Mount Vernon City SD" u="1"/>
        <s v="Mentor Ex Vill SD" u="1"/>
        <s v="Trimble Local SD" u="1"/>
        <s v="Stow-Munroe Falls City SD" u="1"/>
        <s v="Clay Local SD" u="1"/>
        <s v="Coventry Local SD" u="1"/>
        <s v="Galion City SD" u="1"/>
        <s v="Fort Frye Local SD" u="1"/>
        <s v="Sugarcreek Local SD" u="1"/>
        <s v="Minford Local SD" u="1"/>
        <s v="Brunswick City SD" u="1"/>
        <s v="Madison-Plains Local SD" u="1"/>
        <s v="New Knoxville Local SD" u="1"/>
        <s v="Streetsboro City SD" u="1"/>
        <s v="Wynford Local SD" u="1"/>
        <s v="United Local SD" u="1"/>
        <s v="Hilliard City SD" u="1"/>
        <s v="Tuscarawas Valley Local SD" u="1"/>
        <s v="Bryan City SD" u="1"/>
        <s v="Caldwell Ex Vill SD" u="1"/>
        <s v="Washington-Nile Local SD" u="1"/>
        <s v="Cedar Cliff Local SD" u="1"/>
        <s v="Benton Carroll Salem Local S" u="1"/>
        <s v="Chagrin Falls Ex Vill SD" u="1"/>
        <s v="Huntington Local SD" u="1"/>
        <s v="Van Buren Local SD" u="1"/>
        <s v="Eaton Community Schools City" u="1"/>
        <s v="Edgewood City SD" u="1"/>
        <s v="Bristol Local SD" u="1"/>
        <s v="Eastwood Local SD" u="1"/>
        <s v="Valley View Local SD" u="1"/>
        <s v="Wyoming City SD" u="1"/>
        <s v="Keystone Local SD" u="1"/>
        <s v="Chardon Local SD" u="1"/>
        <s v="Firelands Local SD" u="1"/>
        <s v="Bellevue City SD" u="1"/>
        <s v="Northern Local SD" u="1"/>
        <s v="Northmor Local SD" u="1"/>
        <s v="Fort Recovery Local SD" u="1"/>
        <s v="East Knox Local SD" u="1"/>
        <s v="Kirtland Local SD" u="1"/>
        <s v="Marion City SD" u="1"/>
        <s v="Pickerington Local SD" u="1"/>
        <s v="West Carrollton City SD" u="1"/>
        <s v="Botkins Local SD" u="1"/>
        <s v="Northwest Local SD" u="1"/>
        <s v="Northwood Local SD" u="1"/>
        <s v="New Philadelphia City SD" u="1"/>
        <s v="Columbiana Ex Vill SD" u="1"/>
        <s v="Delphos City SD" u="1"/>
        <s v="Leetonia Ex Vill SD" u="1"/>
        <s v="Oberlin City SD" u="1"/>
        <s v="Loudonville-Perrysville Ex V" u="1"/>
        <s v="Circleville City SD" u="1"/>
        <s v="South Euclid-Lyndhurst City" u="1"/>
        <s v="Vandalia-Butler City SD" u="1"/>
        <s v="Waverly City SD" u="1"/>
        <s v="Brookfield Local SD" u="1"/>
        <s v="Brookville Local SD" u="1"/>
        <s v="Maysville Local SD" u="1"/>
        <s v="Niles City SD" u="1"/>
        <s v="Rootstown Local SD" u="1"/>
        <s v="Fairview Park City SD" u="1"/>
        <s v="Continental Local SD" u="1"/>
        <s v="St Bernard-Elmwood Place Cit" u="1"/>
        <s v="Clear Fork Valley Local SD" u="1"/>
        <s v="Ontario Local SD" u="1"/>
        <s v="Huber Heights City SD" u="1"/>
        <s v="Beaver Local SD" u="1"/>
        <s v="East Guernsey Local SD" u="1"/>
        <s v="Avon Local SD" u="1"/>
        <s v="Liberty Union-Thurston Local" u="1"/>
        <s v="Copley-Fairlawn City SD" u="1"/>
        <s v="Mathews Local SD" u="1"/>
        <s v="Grandview Heights City SD" u="1"/>
        <s v="Monroeville Local SD" u="1"/>
        <s v="Manchester Local SD" u="1"/>
        <s v="Johnstown-Monroe Local SD" u="1"/>
        <s v="Woodmore Local SD" u="1"/>
        <s v="Lakeview Local SD" u="1"/>
        <s v="Lakewood Local SD" u="1"/>
        <s v="Chillicothe City SD" u="1"/>
        <s v="Springfield City SD" u="1"/>
        <s v="North Central Local SD" u="1"/>
        <s v="Shelby City SD" u="1"/>
        <s v="Montpelier Ex Vill SD" u="1"/>
        <s v="Jefferson Local SD" u="1"/>
        <s v="Springfield Local SD" u="1"/>
        <s v="Parma City SD" u="1"/>
        <s v="Perrysburg Ex Vill SD" u="1"/>
        <s v="Bloom Carroll Local SD" u="1"/>
        <s v="Woodridge Local SD" u="1"/>
        <s v="Madison Local SD" u="1"/>
        <s v="Clearview Local SD" u="1"/>
        <s v="Gallipolis City SD" u="1"/>
        <s v="Jackson City SD" u="1"/>
        <s v="Greenon Local SD" u="1"/>
        <s v="Tipp City Ex Vill SD" u="1"/>
        <s v="Highland Local SD" u="1"/>
        <s v="Evergreen Local SD" u="1"/>
        <s v="Tri-Valley Local SD" u="1"/>
        <s v="Howland Local SD" u="1"/>
        <s v="Strongsville City SD" u="1"/>
        <s v="Norwayne Local SD" u="1"/>
        <s v="Riverdale Local SD" u="1"/>
        <s v="Riverside Local SD" u="1"/>
        <s v="Campbell City SD" u="1"/>
        <s v="Deer Park Community City SD" u="1"/>
        <s v="Old Fort Local SD" u="1"/>
        <s v="Wickliffe City SD" u="1"/>
        <s v="Felicity-Franklin Local SD" u="1"/>
        <s v="Westfall Local SD" u="1"/>
        <s v="North Royalton City SD" u="1"/>
        <s v="Alliance City SD" u="1"/>
        <s v="Orrville City SD" u="1"/>
        <s v="Toronto City SD" u="1"/>
        <s v="Crestview Local SD" u="1"/>
        <s v="Crestwood Local SD" u="1"/>
        <s v="Geneva Area City SD" u="1"/>
        <s v="North College Hill City SD" u="1"/>
        <s v="Oregon City SD" u="1"/>
        <s v="Wheelersburg Local SD" u="1"/>
        <s v="Ross Local SD" u="1"/>
        <s v="Reynoldsburg City SD" u="1"/>
        <s v="Newton Falls Ex Vill SD" u="1"/>
        <s v="North Ridgeville City SD" u="1"/>
        <s v="Paint Valley Local SD" u="1"/>
        <s v="Columbus City SD" u="1"/>
        <s v="Ridgedale Local SD" u="1"/>
        <s v="Ridgemont Local SD" u="1"/>
        <s v="Ridgewood Local SD" u="1"/>
        <s v="Sheffield-Sheffield Lake Cit" u="1"/>
        <s v="Princeton City SD" u="1"/>
        <s v="Lowellville Local SD" u="1"/>
        <s v="Wapakoneta City SD" u="1"/>
        <s v="Versailles Ex Vill SD" u="1"/>
        <s v="Beavercreek City SD" u="1"/>
        <s v="Walnut Township Local SD" u="1"/>
        <s v="Weathersfield Local SD" u="1"/>
        <s v="Hamilton Local SD" u="1"/>
        <s v="Nelsonville-York City SD" u="1"/>
        <s v="Elmwood Local SD" u="1"/>
        <s v="Tri-Village Local SD" u="1"/>
        <s v="East Liverpool City SD" u="1"/>
        <s v="Lynchburg-Clay Local SD" u="1"/>
        <s v="South Point Local SD" u="1"/>
        <s v="South Range Local SD" u="1"/>
        <s v="Southington Local SD" u="1"/>
        <s v="West Clermont Local SD" u="1"/>
        <s v="Western Brown Local SD" u="1"/>
        <s v="McComb Local SD" u="1"/>
        <s v="Berkshire Local SD" u="1"/>
        <s v="Beachwood City SD" u="1"/>
        <s v="Akron City SD" u="1"/>
        <s v="Noble Local SD" u="1"/>
        <s v="Mississinawa Valley Local SD" u="1"/>
        <s v="Ashland City SD" u="1"/>
        <s v="Lake Local SD" u="1"/>
        <s v="New Albany-Plain Local SD" u="1"/>
        <s v="Talawanda City SD" u="1"/>
        <s v="Norwalk City SD" u="1"/>
        <s v="North Olmsted City SD" u="1"/>
        <s v="Margaretta Local SD" u="1"/>
        <s v="Toledo City SD" u="1"/>
        <s v="Huron City SD" u="1"/>
        <s v="Bellaire Local SD" u="1"/>
        <s v="Twinsburg City SD" u="1"/>
        <s v="Warrensville Heights City SD" u="1"/>
        <s v="Lexington Local SD" u="1"/>
        <s v="St Marys City SD" u="1"/>
        <s v="Louisville City SD" u="1"/>
        <s v="Trotwood-Madison City SD" u="1"/>
        <s v="Bath Local SD" u="1"/>
        <s v="Warren City SD" u="1"/>
        <s v="Poland Local SD" u="1"/>
        <s v="Federal Hocking Local SD" u="1"/>
        <s v="Dalton Local SD" u="1"/>
        <s v="Upper Arlington City SD" u="1"/>
        <s v="Fredericktown Local SD" u="1"/>
        <s v="Tuslaw Local SD" u="1"/>
        <s v="North Baltimore Local SD" u="1"/>
        <s v="Conneaut Area City SD" u="1"/>
        <s v="Hardin Northern Local SD" u="1"/>
        <s v="Forest Hills Local SD" u="1"/>
        <s v="Groveport Madison Local SD" u="1"/>
        <s v="Willoughby-Eastlake City SD" u="1"/>
        <s v="Hillsdale Local SD" u="1"/>
        <s v="Seneca East Local SD" u="1"/>
        <s v="Waynesfield-Goshen Local SD" u="1"/>
        <s v="Wellston City SD" u="1"/>
        <s v="Bedford City SD" u="1"/>
        <s v="Worthington City SD" u="1"/>
        <s v="Belpre City SD" u="1"/>
        <s v="Bluffton Ex Vill SD" u="1"/>
        <s v="Edgerton Local SD" u="1"/>
        <s v="Lima City SD" u="1"/>
        <s v="Amherst Ex Vill SD" u="1"/>
        <s v="Avon Lake City SD" u="1"/>
        <s v="Black River Local SD" u="1"/>
        <s v="Greeneview Local SD" u="1"/>
        <s v="Cuyahoga Falls City SD" u="1"/>
        <s v="Xenia Community City SD" u="1"/>
        <s v="Kings Local SD" u="1"/>
        <s v="Perry Local SD" u="1"/>
        <s v="Batavia Local SD" u="1"/>
        <s v="Garfield Heights City SD" u="1"/>
        <s v="Ohio Valley Local SD" u="1"/>
        <s v="Indian Hill Ex Vill SD" u="1"/>
        <s v="Greenville City SD" u="1"/>
        <s v="Marietta City SD" u="1"/>
        <s v="East Muskingum Local SD" u="1"/>
        <s v="Loveland City SD" u="1"/>
        <s v="Clyde-Green Springs Ex Vill" u="1"/>
        <s v="Mohawk Local SD" u="1"/>
        <s v="Canton City SD" u="1"/>
        <s v="Steubenville City SD" u="1"/>
        <s v="Greenfield Ex Vill SD" u="1"/>
        <s v="Hardin-Houston Local SD" u="1"/>
        <s v="Meigs Local SD" u="1"/>
        <s v="Little Miami Local SD" u="1"/>
        <s v="Wilmington City SD" u="1"/>
        <s v="Troy City SD" u="1"/>
        <s v="Pike-Delta-York Local SD" u="1"/>
        <s v="Shawnee Local SD" u="1"/>
        <s v="Green Local SD" u="1"/>
        <s v="Newton Local SD" u="1"/>
        <s v="Plymouth-Shiloh Local SD" u="1"/>
        <s v="Liberty Benton Local SD" u="1"/>
        <s v="Liberty Center Local SD" u="1"/>
        <s v="Cloverleaf Local SD" u="1"/>
        <s v="Piqua City SD" u="1"/>
        <s v="Danbury Local SD" u="1"/>
        <s v="Solon City SD" u="1"/>
        <s v="Mansfield City SD" u="1"/>
        <s v="Washington Local SD" u="1"/>
        <s v="Bloomfield-Mespo Local SD" u="1"/>
        <s v="Norton City SD" u="1"/>
        <s v="Heath City SD" u="1"/>
        <s v="Miamisburg City SD" u="1"/>
        <s v="Shadyside Local SD" u="1"/>
        <s v="Southeastern Local SD" u="1"/>
        <s v="Buckeye Central Local SD" u="1"/>
        <s v="La Brae Local SD" u="1"/>
        <s v="Stryker Local SD" u="1"/>
        <s v="Kenton City SD" u="1"/>
        <s v="Fayetteville-Perry Local SD" u="1"/>
        <s v="Twin Valley Community Local" u="1"/>
        <s v="Bucyrus City SD" u="1"/>
        <s v="Big Walnut Local SD" u="1"/>
        <s v="Clermont-Northeastern Local" u="1"/>
        <s v="Brown Local SD" u="1"/>
        <s v="Tiffin City SD" u="1"/>
        <s v="Jefferson Area Local SD" u="1"/>
        <s v="Miami East Local SD" u="1"/>
        <s v="Pandora-Gilboa Local SD" u="1"/>
        <s v="Ayersville Local SD" u="1"/>
        <s v="Western Reserve Local SD" u="1"/>
        <s v="James A Garfield Local SD" u="1"/>
        <s v="Upper Sandusky Ex Vill SD" u="1"/>
        <s v="Central Local SD" u="1"/>
        <s v="Dublin City SD" u="1"/>
        <s v="Jefferson Township Local SD" u="1"/>
        <s v="South-Western City SD" u="1"/>
        <s v="Spencerville Local SD" u="1"/>
        <s v="Brecksville-Broadview Height" u="1"/>
        <s v="Marlington Local SD" u="1"/>
        <s v="Sandy Valley Local SD" u="1"/>
        <s v="Mechanicsburg Ex Vill SD" u="1"/>
        <s v="Winton Woods City SD" u="1"/>
        <s v="Kent City SD" u="1"/>
        <s v="Buckeye Valley Local SD" u="1"/>
        <s v="Valley Local SD" u="1"/>
        <s v="Ottawa-Glandorf Local SD" u="1"/>
        <s v="Newbury Local SD" u="1"/>
        <s v="Mayfield City SD" u="1"/>
        <s v="Kenston Local SD" u="1"/>
        <s v="Whitehall City SD" u="1"/>
        <s v="McDonald Local SD" u="1"/>
        <s v="Otsego Local SD" u="1"/>
        <s v="Ravenna City SD" u="1"/>
        <s v="Eastern Local SD" u="1"/>
        <s v="Genoa Area Local SD" u="1"/>
        <s v="Rittman Ex Vill SD" u="1"/>
        <s v="Millcreek-West Unity Local S" u="1"/>
        <s v="Ada Ex Vill SD" u="1"/>
        <s v="Ansonia Local SD" u="1"/>
        <s v="West Muskingum Local SD" u="1"/>
        <s v="Logan Elm Local SD" u="1"/>
        <s v="Sebring Local SD" u="1"/>
        <s v="Milford Ex Vill SD" u="1"/>
        <s v="Carey Ex Vill SD" u="1"/>
        <s v="Wayne Local SD" u="1"/>
        <s v="Crooksville Ex Vill SD" u="1"/>
        <s v="Vermilion Local SD" u="1"/>
        <s v="Kettering City SD" u="1"/>
        <s v="Benjamin Logan Local SD" u="1"/>
        <s v="Mad River Local SD" u="1"/>
        <s v="East Palestine City SD" u="1"/>
        <s v="Harrison Hills City SD" u="1"/>
        <s v="West Liberty-Salem Local SD" u="1"/>
        <s v="Windham Ex Vill SD" u="1"/>
        <s v="Wellsville Local SD" u="1"/>
        <s v="Liberty Local SD" u="1"/>
        <s v="Miami Trace Local SD" u="1"/>
        <s v="Rocky River City SD" u="1"/>
        <s v="Sidney City SD" u="1"/>
        <s v="Oak Hills Local SD" u="1"/>
        <s v="Edison Local SD" u="1"/>
        <s v="Fairland Local SD" u="1"/>
        <s v="Fairlawn Local SD" u="1"/>
        <s v="Fairless Local SD" u="1"/>
        <s v="Austintown Local SD" u="1"/>
        <s v="Wellington Ex Vill SD" u="1"/>
        <s v="Dover City SD" u="1"/>
        <s v="East Cleveland City SD" u="1"/>
        <s v="Licking Heights Local SD" u="1"/>
        <s v="Lockland City SD" u="1"/>
        <s v="Logan-Hocking Local SD" u="1"/>
        <s v="Fairbanks Local SD" u="1"/>
        <s v="Fairfield Local SD" u="1"/>
        <s v="Bellefontaine City SD" u="1"/>
        <s v="Marion Local SD" u="1"/>
        <s v="Preble-Shawnee Local SD" u="1"/>
        <s v="Columbia Local SD" u="1"/>
        <s v="Nordonia Hills City SD" u="1"/>
        <s v="New Boston Local SD" u="1"/>
        <s v="New Bremen Local SD" u="1"/>
        <s v="New London Local SD" u="1"/>
        <s v="New Riegel Local SD" u="1"/>
        <s v="Richmond Heights Local SD" u="1"/>
        <s v="Midview Local SD" u="1"/>
        <s v="Bay Village City SD" u="1"/>
        <s v="Elyria City SD" u="1"/>
        <s v="Cleveland Municipal SD" u="1"/>
        <s v="Strasburg-Franklin Local SD" u="1"/>
        <s v="Champion Local SD" u="1"/>
        <s v="Revere Local SD" u="1"/>
        <s v="Bowling Green City SD" u="1"/>
        <s v="Cardinal Local SD" u="1"/>
        <s v="Shaker Heights City SD" u="1"/>
        <s v="Buckeye Local SD" u="1"/>
      </sharedItems>
    </cacheField>
    <cacheField name="REG" numFmtId="0">
      <sharedItems containsSemiMixedTypes="0" containsString="0" containsNumber="1" containsInteger="1" minValue="0" maxValue="0"/>
    </cacheField>
    <cacheField name="tot_ogrant" numFmtId="39">
      <sharedItems containsSemiMixedTypes="0" containsString="0" containsNumber="1" containsInteger="1" minValue="0" maxValue="0"/>
    </cacheField>
    <cacheField name="spe_aid" numFmtId="43">
      <sharedItems containsSemiMixedTypes="0" containsString="0" containsNumber="1" containsInteger="1" minValue="0" maxValue="0"/>
    </cacheField>
    <cacheField name="FCF" numFmtId="4">
      <sharedItems containsSemiMixedTypes="0" containsString="0" containsNumber="1" containsInteger="1" minValue="0" maxValue="0"/>
    </cacheField>
    <cacheField name="KG_aid" numFmtId="43">
      <sharedItems containsSemiMixedTypes="0" containsString="0" containsNumber="1" containsInteger="1" minValue="0" maxValue="0"/>
    </cacheField>
    <cacheField name="g_1_aid" numFmtId="43">
      <sharedItems containsSemiMixedTypes="0" containsString="0" containsNumber="1" containsInteger="1" minValue="0" maxValue="0"/>
    </cacheField>
    <cacheField name="g_2_aid" numFmtId="43">
      <sharedItems containsSemiMixedTypes="0" containsString="0" containsNumber="1" containsInteger="1" minValue="0" maxValue="0"/>
    </cacheField>
    <cacheField name="g_3_aid" numFmtId="43">
      <sharedItems containsSemiMixedTypes="0" containsString="0" containsNumber="1" containsInteger="1" minValue="0" maxValue="0"/>
    </cacheField>
    <cacheField name="g_4_aid" numFmtId="43">
      <sharedItems containsSemiMixedTypes="0" containsString="0" containsNumber="1" containsInteger="1" minValue="0" maxValue="0"/>
    </cacheField>
    <cacheField name="g_5_aid" numFmtId="43">
      <sharedItems containsSemiMixedTypes="0" containsString="0" containsNumber="1" containsInteger="1" minValue="0" maxValue="0"/>
    </cacheField>
    <cacheField name="g_6_aid" numFmtId="43">
      <sharedItems containsSemiMixedTypes="0" containsString="0" containsNumber="1" containsInteger="1" minValue="0" maxValue="0"/>
    </cacheField>
    <cacheField name="g_7_aid" numFmtId="43">
      <sharedItems containsSemiMixedTypes="0" containsString="0" containsNumber="1" containsInteger="1" minValue="0" maxValue="0"/>
    </cacheField>
    <cacheField name="g_8_aid" numFmtId="43">
      <sharedItems containsSemiMixedTypes="0" containsString="0" containsNumber="1" containsInteger="1" minValue="0" maxValue="0"/>
    </cacheField>
    <cacheField name="g_9_aid" numFmtId="43">
      <sharedItems containsSemiMixedTypes="0" containsString="0" containsNumber="1" containsInteger="1" minValue="0" maxValue="0"/>
    </cacheField>
    <cacheField name="g_10_aid" numFmtId="43">
      <sharedItems containsSemiMixedTypes="0" containsString="0" containsNumber="1" containsInteger="1" minValue="0" maxValue="0"/>
    </cacheField>
    <cacheField name="g_11_aid" numFmtId="43">
      <sharedItems containsSemiMixedTypes="0" containsString="0" containsNumber="1" containsInteger="1" minValue="0" maxValue="0"/>
    </cacheField>
    <cacheField name="g_12_aid" numFmtId="43">
      <sharedItems containsSemiMixedTypes="0" containsString="0" containsNumber="1" containsInteger="1" minValue="0" maxValue="0"/>
    </cacheField>
    <cacheField name="g_13_aid" numFmtId="43">
      <sharedItems containsSemiMixedTypes="0" containsString="0" containsNumber="1" containsInteger="1" minValue="0" maxValue="0"/>
    </cacheField>
    <cacheField name="g_23_aid" numFmtId="43">
      <sharedItems containsSemiMixedTypes="0" containsString="0" containsNumber="1" containsInteger="1" minValue="0" maxValue="0"/>
    </cacheField>
    <cacheField name="total aid" numFmtId="4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nders, Elena" refreshedDate="43180.558615046299" createdVersion="6" refreshedVersion="6" minRefreshableVersion="3" recordCount="3">
  <cacheSource type="worksheet">
    <worksheetSource ref="A1:AC1048576" sheet="Simulation"/>
  </cacheSource>
  <cacheFields count="29">
    <cacheField name="SSID" numFmtId="0">
      <sharedItems containsBlank="1" count="2">
        <s v="Paste Here"/>
        <m/>
      </sharedItems>
    </cacheField>
    <cacheField name="LAST NAME" numFmtId="0">
      <sharedItems containsNonDate="0" containsString="0" containsBlank="1"/>
    </cacheField>
    <cacheField name="FIRST NAME" numFmtId="0">
      <sharedItems containsNonDate="0" containsString="0" containsBlank="1"/>
    </cacheField>
    <cacheField name="ADJSTD FTE" numFmtId="0">
      <sharedItems containsNonDate="0" containsString="0" containsBlank="1"/>
    </cacheField>
    <cacheField name="ADJSTD SPECED CAT FTE" numFmtId="0">
      <sharedItems containsNonDate="0" containsString="0" containsBlank="1"/>
    </cacheField>
    <cacheField name="LEGAL DIST OF RES IRN" numFmtId="0">
      <sharedItems containsNonDate="0" containsString="0" containsBlank="1"/>
    </cacheField>
    <cacheField name="STATE EQUIV GRADE LEVEL CODE" numFmtId="0">
      <sharedItems containsNonDate="0" containsString="0" containsBlank="1"/>
    </cacheField>
    <cacheField name="SPECED CAT CODE" numFmtId="0">
      <sharedItems containsNonDate="0" containsString="0" containsBlank="1"/>
    </cacheField>
    <cacheField name="District Name" numFmtId="0">
      <sharedItems containsBlank="1"/>
    </cacheField>
    <cacheField name="REG" numFmtId="0">
      <sharedItems containsString="0" containsBlank="1" containsNumber="1" containsInteger="1" minValue="0" maxValue="0"/>
    </cacheField>
    <cacheField name="tot_ogrant" numFmtId="0">
      <sharedItems containsString="0" containsBlank="1" containsNumber="1" containsInteger="1" minValue="0" maxValue="0"/>
    </cacheField>
    <cacheField name="spe_aid" numFmtId="0">
      <sharedItems containsString="0" containsBlank="1" containsNumber="1" containsInteger="1" minValue="0" maxValue="0"/>
    </cacheField>
    <cacheField name="FCF" numFmtId="0">
      <sharedItems containsString="0" containsBlank="1" containsNumber="1" containsInteger="1" minValue="0" maxValue="0"/>
    </cacheField>
    <cacheField name="KG_aid" numFmtId="0">
      <sharedItems containsString="0" containsBlank="1" containsNumber="1" containsInteger="1" minValue="0" maxValue="0"/>
    </cacheField>
    <cacheField name="g_1_aid" numFmtId="0">
      <sharedItems containsString="0" containsBlank="1" containsNumber="1" containsInteger="1" minValue="0" maxValue="0"/>
    </cacheField>
    <cacheField name="g_2_aid" numFmtId="0">
      <sharedItems containsString="0" containsBlank="1" containsNumber="1" containsInteger="1" minValue="0" maxValue="0"/>
    </cacheField>
    <cacheField name="g_3_aid" numFmtId="0">
      <sharedItems containsString="0" containsBlank="1" containsNumber="1" containsInteger="1" minValue="0" maxValue="0"/>
    </cacheField>
    <cacheField name="g_4_aid" numFmtId="0">
      <sharedItems containsString="0" containsBlank="1" containsNumber="1" containsInteger="1" minValue="0" maxValue="0"/>
    </cacheField>
    <cacheField name="g_5_aid" numFmtId="0">
      <sharedItems containsString="0" containsBlank="1" containsNumber="1" containsInteger="1" minValue="0" maxValue="0"/>
    </cacheField>
    <cacheField name="g_6_aid" numFmtId="0">
      <sharedItems containsString="0" containsBlank="1" containsNumber="1" containsInteger="1" minValue="0" maxValue="0"/>
    </cacheField>
    <cacheField name="g_7_aid" numFmtId="0">
      <sharedItems containsString="0" containsBlank="1" containsNumber="1" containsInteger="1" minValue="0" maxValue="0"/>
    </cacheField>
    <cacheField name="g_8_aid" numFmtId="0">
      <sharedItems containsString="0" containsBlank="1" containsNumber="1" containsInteger="1" minValue="0" maxValue="0"/>
    </cacheField>
    <cacheField name="g_9_aid" numFmtId="0">
      <sharedItems containsString="0" containsBlank="1" containsNumber="1" containsInteger="1" minValue="0" maxValue="0"/>
    </cacheField>
    <cacheField name="g_10_aid" numFmtId="0">
      <sharedItems containsString="0" containsBlank="1" containsNumber="1" containsInteger="1" minValue="0" maxValue="0"/>
    </cacheField>
    <cacheField name="g_11_aid" numFmtId="0">
      <sharedItems containsString="0" containsBlank="1" containsNumber="1" containsInteger="1" minValue="0" maxValue="0"/>
    </cacheField>
    <cacheField name="g_12_aid" numFmtId="0">
      <sharedItems containsString="0" containsBlank="1" containsNumber="1" containsInteger="1" minValue="0" maxValue="0"/>
    </cacheField>
    <cacheField name="g_13_aid" numFmtId="0">
      <sharedItems containsString="0" containsBlank="1" containsNumber="1" containsInteger="1" minValue="0" maxValue="0"/>
    </cacheField>
    <cacheField name="g_23_aid" numFmtId="0">
      <sharedItems containsString="0" containsBlank="1" containsNumber="1" containsInteger="1" minValue="0" maxValue="0"/>
    </cacheField>
    <cacheField name="total aid"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s v="Paste Here"/>
    <m/>
    <m/>
    <m/>
    <m/>
    <m/>
    <x v="0"/>
    <m/>
    <x v="0"/>
    <n v="0"/>
    <n v="0"/>
    <n v="0"/>
    <n v="0"/>
    <n v="0"/>
    <n v="0"/>
    <n v="0"/>
    <n v="0"/>
    <n v="0"/>
    <n v="0"/>
    <n v="0"/>
    <n v="0"/>
    <n v="0"/>
    <n v="0"/>
    <n v="0"/>
    <n v="0"/>
    <n v="0"/>
    <n v="0"/>
    <n v="0"/>
    <n v="0"/>
  </r>
</pivotCacheRecords>
</file>

<file path=xl/pivotCache/pivotCacheRecords2.xml><?xml version="1.0" encoding="utf-8"?>
<pivotCacheRecords xmlns="http://schemas.openxmlformats.org/spreadsheetml/2006/main" xmlns:r="http://schemas.openxmlformats.org/officeDocument/2006/relationships" count="3">
  <r>
    <x v="0"/>
    <m/>
    <m/>
    <m/>
    <m/>
    <m/>
    <m/>
    <m/>
    <e v="#N/A"/>
    <n v="0"/>
    <n v="0"/>
    <n v="0"/>
    <n v="0"/>
    <n v="0"/>
    <n v="0"/>
    <n v="0"/>
    <n v="0"/>
    <n v="0"/>
    <n v="0"/>
    <n v="0"/>
    <n v="0"/>
    <n v="0"/>
    <n v="0"/>
    <n v="0"/>
    <n v="0"/>
    <n v="0"/>
    <n v="0"/>
    <n v="0"/>
    <n v="0"/>
  </r>
  <r>
    <x v="1"/>
    <m/>
    <m/>
    <m/>
    <m/>
    <m/>
    <m/>
    <m/>
    <m/>
    <m/>
    <n v="0"/>
    <n v="0"/>
    <n v="0"/>
    <n v="0"/>
    <n v="0"/>
    <n v="0"/>
    <n v="0"/>
    <n v="0"/>
    <n v="0"/>
    <n v="0"/>
    <n v="0"/>
    <n v="0"/>
    <n v="0"/>
    <n v="0"/>
    <n v="0"/>
    <n v="0"/>
    <n v="0"/>
    <n v="0"/>
    <n v="0"/>
  </r>
  <r>
    <x v="1"/>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3:B5" firstHeaderRow="1" firstDataRow="1" firstDataCol="1"/>
  <pivotFields count="29">
    <pivotField subtotalTop="0" showAll="0"/>
    <pivotField subtotalTop="0" showAll="0"/>
    <pivotField subtotalTop="0" showAll="0"/>
    <pivotField subtotalTop="0" showAll="0"/>
    <pivotField subtotalTop="0" showAll="0"/>
    <pivotField subtotalTop="0" showAll="0"/>
    <pivotField axis="axisRow" subtotalTop="0" showAll="0">
      <items count="16">
        <item m="1" x="11"/>
        <item m="1" x="3"/>
        <item m="1" x="12"/>
        <item m="1" x="4"/>
        <item m="1" x="13"/>
        <item m="1" x="5"/>
        <item m="1" x="14"/>
        <item m="1" x="6"/>
        <item m="1" x="1"/>
        <item m="1" x="9"/>
        <item m="1" x="2"/>
        <item m="1" x="10"/>
        <item m="1" x="8"/>
        <item m="1" x="7"/>
        <item x="0"/>
        <item t="default"/>
      </items>
    </pivotField>
    <pivotField subtotalTop="0" showAll="0"/>
    <pivotField subtotalTop="0" showAll="0"/>
    <pivotField subtotalTop="0" showAll="0"/>
    <pivotField numFmtId="39" subtotalTop="0" showAll="0"/>
    <pivotField numFmtId="43" subtotalTop="0" showAll="0"/>
    <pivotField numFmtId="4"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dataField="1" numFmtId="43" subtotalTop="0" showAll="0"/>
  </pivotFields>
  <rowFields count="1">
    <field x="6"/>
  </rowFields>
  <rowItems count="2">
    <i>
      <x v="14"/>
    </i>
    <i t="grand">
      <x/>
    </i>
  </rowItems>
  <colItems count="1">
    <i/>
  </colItems>
  <dataFields count="1">
    <dataField name="Sum of total aid" fld="28" baseField="0" baseItem="0" numFmtId="4"/>
  </dataFields>
  <formats count="1">
    <format dxfId="1">
      <pivotArea outline="0" collapsedLevelsAreSubtotals="1" fieldPosition="0"/>
    </format>
  </formats>
  <chartFormats count="1">
    <chartFormat chart="3"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B5" firstHeaderRow="1" firstDataRow="1" firstDataCol="1"/>
  <pivotFields count="29">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566">
        <item m="1" x="508"/>
        <item m="1" x="199"/>
        <item m="1" x="377"/>
        <item m="1" x="159"/>
        <item m="1" x="133"/>
        <item m="1" x="337"/>
        <item m="1" x="110"/>
        <item m="1" x="420"/>
        <item m="1" x="102"/>
        <item m="1" x="509"/>
        <item m="1" x="186"/>
        <item m="1" x="85"/>
        <item m="1" x="211"/>
        <item m="1" x="161"/>
        <item m="1" x="169"/>
        <item m="1" x="164"/>
        <item m="1" x="380"/>
        <item m="1" x="215"/>
        <item m="1" x="204"/>
        <item m="1" x="103"/>
        <item m="1" x="535"/>
        <item m="1" x="421"/>
        <item m="1" x="294"/>
        <item m="1" x="479"/>
        <item m="1" x="9"/>
        <item m="1" x="106"/>
        <item m="1" x="428"/>
        <item m="1" x="396"/>
        <item m="1" x="555"/>
        <item m="1" x="376"/>
        <item m="1" x="292"/>
        <item m="1" x="360"/>
        <item m="1" x="414"/>
        <item m="1" x="389"/>
        <item m="1" x="544"/>
        <item m="1" x="259"/>
        <item m="1" x="416"/>
        <item m="1" x="519"/>
        <item m="1" x="246"/>
        <item m="1" x="113"/>
        <item m="1" x="375"/>
        <item m="1" x="205"/>
        <item m="1" x="104"/>
        <item m="1" x="117"/>
        <item m="1" x="147"/>
        <item m="1" x="472"/>
        <item m="1" x="422"/>
        <item m="1" x="62"/>
        <item m="1" x="314"/>
        <item m="1" x="459"/>
        <item m="1" x="150"/>
        <item m="1" x="417"/>
        <item m="1" x="181"/>
        <item m="1" x="268"/>
        <item m="1" x="561"/>
        <item m="1" x="81"/>
        <item m="1" x="488"/>
        <item m="1" x="120"/>
        <item m="1" x="172"/>
        <item m="1" x="252"/>
        <item m="1" x="281"/>
        <item m="1" x="197"/>
        <item m="1" x="282"/>
        <item m="1" x="474"/>
        <item m="1" x="234"/>
        <item m="1" x="242"/>
        <item m="1" x="465"/>
        <item m="1" x="564"/>
        <item m="1" x="494"/>
        <item m="1" x="471"/>
        <item m="1" x="243"/>
        <item m="1" x="123"/>
        <item m="1" x="330"/>
        <item m="1" x="93"/>
        <item m="1" x="32"/>
        <item m="1" x="438"/>
        <item m="1" x="122"/>
        <item m="1" x="562"/>
        <item m="1" x="145"/>
        <item m="1" x="514"/>
        <item m="1" x="128"/>
        <item m="1" x="10"/>
        <item m="1" x="245"/>
        <item m="1" x="16"/>
        <item m="1" x="24"/>
        <item m="1" x="57"/>
        <item m="1" x="483"/>
        <item m="1" x="247"/>
        <item m="1" x="559"/>
        <item m="1" x="257"/>
        <item m="1" x="52"/>
        <item m="1" x="305"/>
        <item m="1" x="49"/>
        <item m="1" x="206"/>
        <item m="1" x="277"/>
        <item m="1" x="96"/>
        <item m="1" x="228"/>
        <item m="1" x="58"/>
        <item m="1" x="289"/>
        <item m="1" x="317"/>
        <item m="1" x="473"/>
        <item m="1" x="41"/>
        <item m="1" x="557"/>
        <item m="1" x="141"/>
        <item m="1" x="453"/>
        <item m="1" x="436"/>
        <item m="1" x="42"/>
        <item m="1" x="37"/>
        <item m="1" x="547"/>
        <item m="1" x="272"/>
        <item m="1" x="351"/>
        <item m="1" x="124"/>
        <item m="1" x="405"/>
        <item m="1" x="287"/>
        <item m="1" x="296"/>
        <item m="1" x="78"/>
        <item m="1" x="229"/>
        <item m="1" x="126"/>
        <item m="1" x="144"/>
        <item m="1" x="340"/>
        <item m="1" x="341"/>
        <item m="1" x="516"/>
        <item m="1" x="424"/>
        <item m="1" x="59"/>
        <item m="1" x="400"/>
        <item m="1" x="455"/>
        <item m="1" x="38"/>
        <item m="1" x="29"/>
        <item m="1" x="160"/>
        <item m="1" x="331"/>
        <item m="1" x="214"/>
        <item m="1" x="100"/>
        <item m="1" x="273"/>
        <item m="1" x="537"/>
        <item m="1" x="484"/>
        <item m="1" x="538"/>
        <item m="1" x="143"/>
        <item m="1" x="293"/>
        <item m="1" x="263"/>
        <item m="1" x="367"/>
        <item m="1" x="434"/>
        <item m="1" x="521"/>
        <item m="1" x="504"/>
        <item m="1" x="253"/>
        <item m="1" x="250"/>
        <item m="1" x="418"/>
        <item m="1" x="251"/>
        <item m="1" x="531"/>
        <item m="1" x="167"/>
        <item m="1" x="218"/>
        <item m="1" x="50"/>
        <item m="1" x="365"/>
        <item m="1" x="556"/>
        <item m="1" x="223"/>
        <item m="1" x="323"/>
        <item m="1" x="542"/>
        <item m="1" x="170"/>
        <item m="1" x="121"/>
        <item m="1" x="543"/>
        <item m="1" x="88"/>
        <item m="1" x="532"/>
        <item m="1" x="533"/>
        <item m="1" x="534"/>
        <item m="1" x="154"/>
        <item m="1" x="286"/>
        <item m="1" x="469"/>
        <item m="1" x="399"/>
        <item m="1" x="334"/>
        <item m="1" x="80"/>
        <item m="1" x="182"/>
        <item m="1" x="179"/>
        <item m="1" x="258"/>
        <item m="1" x="407"/>
        <item m="1" x="231"/>
        <item m="1" x="118"/>
        <item m="1" x="262"/>
        <item m="1" x="20"/>
        <item m="1" x="192"/>
        <item m="1" x="1"/>
        <item m="1" x="114"/>
        <item m="1" x="402"/>
        <item m="1" x="142"/>
        <item m="1" x="7"/>
        <item m="1" x="193"/>
        <item m="1" x="230"/>
        <item m="1" x="171"/>
        <item m="1" x="318"/>
        <item m="1" x="157"/>
        <item m="1" x="429"/>
        <item m="1" x="342"/>
        <item m="1" x="505"/>
        <item m="1" x="22"/>
        <item m="1" x="23"/>
        <item m="1" x="165"/>
        <item m="1" x="91"/>
        <item m="1" x="178"/>
        <item m="1" x="136"/>
        <item m="1" x="298"/>
        <item m="1" x="77"/>
        <item m="1" x="448"/>
        <item m="1" x="423"/>
        <item m="1" x="440"/>
        <item m="1" x="320"/>
        <item m="1" x="432"/>
        <item m="1" x="408"/>
        <item m="1" x="36"/>
        <item m="1" x="363"/>
        <item m="1" x="406"/>
        <item m="1" x="441"/>
        <item m="1" x="522"/>
        <item m="1" x="461"/>
        <item m="1" x="146"/>
        <item m="1" x="322"/>
        <item m="1" x="240"/>
        <item m="1" x="187"/>
        <item m="1" x="410"/>
        <item m="1" x="219"/>
        <item m="1" x="116"/>
        <item m="1" x="325"/>
        <item m="1" x="97"/>
        <item m="1" x="291"/>
        <item m="1" x="111"/>
        <item m="1" x="248"/>
        <item m="1" x="388"/>
        <item m="1" x="14"/>
        <item m="1" x="76"/>
        <item m="1" x="431"/>
        <item m="1" x="8"/>
        <item m="1" x="216"/>
        <item m="1" x="198"/>
        <item m="1" x="18"/>
        <item m="1" x="319"/>
        <item m="1" x="72"/>
        <item m="1" x="19"/>
        <item m="1" x="481"/>
        <item m="1" x="476"/>
        <item m="1" x="310"/>
        <item m="1" x="485"/>
        <item m="1" x="301"/>
        <item m="1" x="83"/>
        <item m="1" x="48"/>
        <item m="1" x="499"/>
        <item m="1" x="493"/>
        <item m="1" x="468"/>
        <item m="1" x="518"/>
        <item m="1" x="256"/>
        <item m="1" x="426"/>
        <item m="1" x="264"/>
        <item m="1" x="466"/>
        <item m="1" x="381"/>
        <item m="1" x="303"/>
        <item m="1" x="174"/>
        <item m="1" x="304"/>
        <item m="1" x="166"/>
        <item m="1" x="125"/>
        <item m="1" x="108"/>
        <item m="1" x="274"/>
        <item m="1" x="151"/>
        <item m="1" x="392"/>
        <item m="1" x="451"/>
        <item m="1" x="452"/>
        <item m="1" x="526"/>
        <item m="1" x="295"/>
        <item m="1" x="539"/>
        <item m="1" x="3"/>
        <item m="1" x="419"/>
        <item m="1" x="65"/>
        <item m="1" x="189"/>
        <item m="1" x="443"/>
        <item m="1" x="540"/>
        <item m="1" x="511"/>
        <item m="1" x="541"/>
        <item m="1" x="152"/>
        <item m="1" x="61"/>
        <item m="1" x="13"/>
        <item m="1" x="276"/>
        <item m="1" x="394"/>
        <item m="1" x="435"/>
        <item m="1" x="357"/>
        <item m="1" x="25"/>
        <item m="1" x="368"/>
        <item m="1" x="520"/>
        <item m="1" x="119"/>
        <item m="1" x="316"/>
        <item m="1" x="235"/>
        <item m="1" x="300"/>
        <item m="1" x="457"/>
        <item m="1" x="209"/>
        <item m="1" x="163"/>
        <item m="1" x="173"/>
        <item m="1" x="386"/>
        <item m="1" x="2"/>
        <item m="1" x="433"/>
        <item m="1" x="265"/>
        <item m="1" x="545"/>
        <item m="1" x="489"/>
        <item m="1" x="35"/>
        <item m="1" x="158"/>
        <item m="1" x="176"/>
        <item m="1" x="71"/>
        <item m="1" x="297"/>
        <item m="1" x="45"/>
        <item m="1" x="498"/>
        <item m="1" x="283"/>
        <item m="1" x="374"/>
        <item m="1" x="501"/>
        <item m="1" x="491"/>
        <item m="1" x="51"/>
        <item m="1" x="442"/>
        <item m="1" x="225"/>
        <item m="1" x="477"/>
        <item m="1" x="527"/>
        <item m="1" x="462"/>
        <item m="1" x="212"/>
        <item m="1" x="554"/>
        <item m="1" x="513"/>
        <item m="1" x="507"/>
        <item m="1" x="63"/>
        <item m="1" x="221"/>
        <item m="1" x="233"/>
        <item m="1" x="379"/>
        <item m="1" x="200"/>
        <item m="1" x="437"/>
        <item m="1" x="134"/>
        <item m="1" x="299"/>
        <item m="1" x="309"/>
        <item m="1" x="67"/>
        <item m="1" x="203"/>
        <item m="1" x="156"/>
        <item m="1" x="224"/>
        <item m="1" x="155"/>
        <item m="1" x="5"/>
        <item m="1" x="364"/>
        <item m="1" x="382"/>
        <item m="1" x="549"/>
        <item m="1" x="550"/>
        <item m="1" x="236"/>
        <item m="1" x="34"/>
        <item m="1" x="115"/>
        <item m="1" x="551"/>
        <item m="1" x="213"/>
        <item m="1" x="271"/>
        <item m="1" x="4"/>
        <item m="1" x="552"/>
        <item m="1" x="177"/>
        <item m="1" x="497"/>
        <item m="1" x="127"/>
        <item m="1" x="348"/>
        <item m="1" x="449"/>
        <item m="1" x="284"/>
        <item m="1" x="378"/>
        <item m="1" x="548"/>
        <item m="1" x="404"/>
        <item m="1" x="79"/>
        <item m="1" x="307"/>
        <item m="1" x="343"/>
        <item m="1" x="43"/>
        <item m="1" x="385"/>
        <item m="1" x="349"/>
        <item m="1" x="336"/>
        <item m="1" x="82"/>
        <item m="1" x="148"/>
        <item m="1" x="260"/>
        <item m="1" x="153"/>
        <item m="1" x="261"/>
        <item m="1" x="44"/>
        <item m="1" x="269"/>
        <item m="1" x="149"/>
        <item m="1" x="270"/>
        <item m="1" x="460"/>
        <item m="1" x="384"/>
        <item m="1" x="327"/>
        <item m="1" x="195"/>
        <item m="1" x="107"/>
        <item m="1" x="530"/>
        <item m="1" x="220"/>
        <item m="1" x="275"/>
        <item m="1" x="430"/>
        <item m="1" x="332"/>
        <item m="1" x="56"/>
        <item m="1" x="188"/>
        <item m="1" x="290"/>
        <item m="1" x="162"/>
        <item m="1" x="344"/>
        <item m="1" x="338"/>
        <item m="1" x="202"/>
        <item m="1" x="502"/>
        <item m="1" x="208"/>
        <item m="1" x="496"/>
        <item m="1" x="64"/>
        <item m="1" x="350"/>
        <item m="1" x="478"/>
        <item m="1" x="105"/>
        <item m="1" x="312"/>
        <item m="1" x="54"/>
        <item m="1" x="183"/>
        <item m="1" x="94"/>
        <item m="1" x="427"/>
        <item m="1" x="313"/>
        <item m="1" x="266"/>
        <item m="1" x="446"/>
        <item m="1" x="454"/>
        <item m="1" x="21"/>
        <item m="1" x="98"/>
        <item m="1" x="450"/>
        <item m="1" x="398"/>
        <item m="1" x="86"/>
        <item m="1" x="33"/>
        <item m="1" x="546"/>
        <item m="1" x="356"/>
        <item m="1" x="191"/>
        <item m="1" x="503"/>
        <item m="1" x="196"/>
        <item m="1" x="560"/>
        <item m="1" x="347"/>
        <item m="1" x="553"/>
        <item m="1" x="352"/>
        <item m="1" x="353"/>
        <item m="1" x="354"/>
        <item m="1" x="60"/>
        <item m="1" x="506"/>
        <item m="1" x="190"/>
        <item m="1" x="84"/>
        <item m="1" x="328"/>
        <item m="1" x="329"/>
        <item m="1" x="137"/>
        <item m="1" x="528"/>
        <item m="1" x="185"/>
        <item m="1" x="285"/>
        <item m="1" x="346"/>
        <item m="1" x="27"/>
        <item m="1" x="30"/>
        <item m="1" x="99"/>
        <item m="1" x="490"/>
        <item m="1" x="6"/>
        <item m="1" x="512"/>
        <item m="1" x="411"/>
        <item m="1" x="463"/>
        <item m="1" x="563"/>
        <item m="1" x="447"/>
        <item m="1" x="355"/>
        <item m="1" x="308"/>
        <item m="1" x="529"/>
        <item m="1" x="456"/>
        <item m="1" x="68"/>
        <item m="1" x="278"/>
        <item m="1" x="369"/>
        <item m="1" x="370"/>
        <item m="1" x="46"/>
        <item m="1" x="464"/>
        <item m="1" x="39"/>
        <item m="1" x="371"/>
        <item m="1" x="31"/>
        <item m="1" x="47"/>
        <item m="1" x="486"/>
        <item m="1" x="487"/>
        <item m="1" x="73"/>
        <item m="1" x="306"/>
        <item m="1" x="311"/>
        <item m="1" x="288"/>
        <item m="1" x="207"/>
        <item m="1" x="393"/>
        <item m="1" x="439"/>
        <item m="1" x="227"/>
        <item m="1" x="558"/>
        <item m="1" x="237"/>
        <item m="1" x="326"/>
        <item m="1" x="40"/>
        <item m="1" x="467"/>
        <item m="1" x="232"/>
        <item m="1" x="109"/>
        <item m="1" x="112"/>
        <item m="1" x="26"/>
        <item m="1" x="74"/>
        <item m="1" x="184"/>
        <item m="1" x="383"/>
        <item m="1" x="95"/>
        <item m="1" x="15"/>
        <item m="1" x="69"/>
        <item m="1" x="75"/>
        <item m="1" x="475"/>
        <item m="1" x="321"/>
        <item m="1" x="387"/>
        <item m="1" x="339"/>
        <item m="1" x="70"/>
        <item m="1" x="180"/>
        <item m="1" x="226"/>
        <item m="1" x="324"/>
        <item m="1" x="366"/>
        <item m="1" x="168"/>
        <item m="1" x="395"/>
        <item m="1" x="445"/>
        <item m="1" x="241"/>
        <item m="1" x="403"/>
        <item m="1" x="470"/>
        <item m="1" x="390"/>
        <item m="1" x="130"/>
        <item m="1" x="210"/>
        <item m="1" x="239"/>
        <item m="1" x="401"/>
        <item m="1" x="482"/>
        <item m="1" x="28"/>
        <item m="1" x="53"/>
        <item m="1" x="495"/>
        <item m="1" x="254"/>
        <item m="1" x="249"/>
        <item m="1" x="131"/>
        <item m="1" x="279"/>
        <item m="1" x="517"/>
        <item m="1" x="359"/>
        <item m="1" x="87"/>
        <item m="1" x="11"/>
        <item m="1" x="361"/>
        <item m="1" x="358"/>
        <item m="1" x="397"/>
        <item m="1" x="89"/>
        <item m="1" x="391"/>
        <item m="1" x="90"/>
        <item m="1" x="458"/>
        <item m="1" x="244"/>
        <item m="1" x="92"/>
        <item m="1" x="217"/>
        <item m="1" x="280"/>
        <item m="1" x="515"/>
        <item m="1" x="55"/>
        <item m="1" x="412"/>
        <item m="1" x="362"/>
        <item m="1" x="536"/>
        <item m="1" x="413"/>
        <item m="1" x="525"/>
        <item m="1" x="138"/>
        <item m="1" x="267"/>
        <item m="1" x="372"/>
        <item m="1" x="139"/>
        <item m="1" x="140"/>
        <item m="1" x="523"/>
        <item m="1" x="510"/>
        <item m="1" x="373"/>
        <item m="1" x="17"/>
        <item m="1" x="480"/>
        <item m="1" x="135"/>
        <item m="1" x="335"/>
        <item m="1" x="222"/>
        <item m="1" x="345"/>
        <item m="1" x="500"/>
        <item m="1" x="333"/>
        <item m="1" x="194"/>
        <item m="1" x="66"/>
        <item m="1" x="409"/>
        <item m="1" x="444"/>
        <item m="1" x="524"/>
        <item m="1" x="492"/>
        <item m="1" x="101"/>
        <item m="1" x="302"/>
        <item m="1" x="315"/>
        <item m="1" x="12"/>
        <item m="1" x="415"/>
        <item m="1" x="238"/>
        <item m="1" x="255"/>
        <item m="1" x="425"/>
        <item m="1" x="201"/>
        <item m="1" x="175"/>
        <item m="1" x="129"/>
        <item m="1" x="132"/>
        <item x="0"/>
        <item t="default"/>
      </items>
    </pivotField>
    <pivotField subtotalTop="0" showAll="0"/>
    <pivotField numFmtId="39" subtotalTop="0" showAll="0"/>
    <pivotField numFmtId="43" subtotalTop="0" showAll="0"/>
    <pivotField numFmtId="4"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numFmtId="43" subtotalTop="0" showAll="0"/>
    <pivotField dataField="1" numFmtId="43" subtotalTop="0" showAll="0"/>
  </pivotFields>
  <rowFields count="1">
    <field x="8"/>
  </rowFields>
  <rowItems count="2">
    <i>
      <x v="564"/>
    </i>
    <i t="grand">
      <x/>
    </i>
  </rowItems>
  <colItems count="1">
    <i/>
  </colItems>
  <dataFields count="1">
    <dataField name="Sum of total aid" fld="28" baseField="0" baseItem="0" numFmtId="4"/>
  </dataFields>
  <formats count="1">
    <format dxfId="0">
      <pivotArea outline="0" collapsedLevelsAreSubtotals="1" fieldPosition="0"/>
    </format>
  </format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B4" firstHeaderRow="1" firstDataRow="1" firstDataCol="1"/>
  <pivotFields count="29">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0"/>
  </rowFields>
  <rowItems count="3">
    <i>
      <x/>
    </i>
    <i>
      <x v="1"/>
    </i>
    <i t="grand">
      <x/>
    </i>
  </rowItems>
  <colItems count="1">
    <i/>
  </colItems>
  <dataFields count="1">
    <dataField name="Sum of total aid"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AC3" totalsRowCount="1" headerRowDxfId="51" dataDxfId="50" dataCellStyle="Comma">
  <autoFilter ref="A1:AC2"/>
  <tableColumns count="29">
    <tableColumn id="1" name="SSID" totalsRowDxfId="49"/>
    <tableColumn id="2" name="LAST NAME" totalsRowDxfId="48"/>
    <tableColumn id="3" name="FIRST NAME" totalsRowDxfId="47"/>
    <tableColumn id="4" name="ADJSTD FTE" totalsRowDxfId="46"/>
    <tableColumn id="5" name="ADJSTD SPECED CAT FTE" totalsRowDxfId="45"/>
    <tableColumn id="6" name="LEGAL DIST OF RES IRN" totalsRowDxfId="44"/>
    <tableColumn id="7" name="STATE EQUIV GRADE LEVEL CODE" totalsRowDxfId="43"/>
    <tableColumn id="8" name="SPECED CAT CODE" totalsRowDxfId="42"/>
    <tableColumn id="29" name="District Name" dataDxfId="41" totalsRowDxfId="40">
      <calculatedColumnFormula>VLOOKUP(Table1[[#This Row],[LEGAL DIST OF RES IRN]],e_idx_pp!$A$2:$D$613,4,FALSE)</calculatedColumnFormula>
    </tableColumn>
    <tableColumn id="9" name="REG">
      <calculatedColumnFormula>IF(H2="*",D2,0)</calculatedColumnFormula>
    </tableColumn>
    <tableColumn id="10" name="tot_ogrant" totalsRowFunction="sum" dataDxfId="39" totalsRowDxfId="38">
      <calculatedColumnFormula>D2*e_idx_pp!$G$6</calculatedColumnFormula>
    </tableColumn>
    <tableColumn id="11" name="spe_aid" totalsRowFunction="sum" dataDxfId="37" totalsRowDxfId="36" dataCellStyle="Comma">
      <calculatedColumnFormula>IF(H2="1",e_idx_pp!$H$7*E2,IF(H2="2",e_idx_pp!$I$7*E2,IF(H2="3",E2*e_idx_pp!$J$7,IF(H2="4",e_idx_pp!$K$7*E2,IF(H2="5",e_idx_pp!$L$7*E2,IF(H2="6",e_idx_pp!$M$7*E2,0))))))</calculatedColumnFormula>
    </tableColumn>
    <tableColumn id="12" name="FCF" totalsRowFunction="sum" dataDxfId="35" totalsRowDxfId="34">
      <calculatedColumnFormula>e_idx_pp!$G$8*D2*0.981174488</calculatedColumnFormula>
    </tableColumn>
    <tableColumn id="13" name="KG_aid" totalsRowFunction="sum" dataDxfId="33" totalsRowDxfId="32" dataCellStyle="Comma">
      <calculatedColumnFormula>IF(G2="KG",(K2+L2+M2),0)</calculatedColumnFormula>
    </tableColumn>
    <tableColumn id="14" name="g_1_aid" totalsRowFunction="sum" dataDxfId="31" totalsRowDxfId="30" dataCellStyle="Comma">
      <calculatedColumnFormula>IF(G2="01",(K2+L2+M2),0)</calculatedColumnFormula>
    </tableColumn>
    <tableColumn id="15" name="g_2_aid" totalsRowFunction="sum" dataDxfId="29" totalsRowDxfId="28" dataCellStyle="Comma">
      <calculatedColumnFormula>IF(G2="02",(K2+L2+M2),0)</calculatedColumnFormula>
    </tableColumn>
    <tableColumn id="16" name="g_3_aid" totalsRowFunction="sum" dataDxfId="27" totalsRowDxfId="26" dataCellStyle="Comma">
      <calculatedColumnFormula>IF(G2="03",(K2+L2+M2),0)</calculatedColumnFormula>
    </tableColumn>
    <tableColumn id="17" name="g_4_aid" totalsRowFunction="sum" dataDxfId="25" totalsRowDxfId="24" dataCellStyle="Comma">
      <calculatedColumnFormula>IF(G2="04",(K2+L2+M2),0)</calculatedColumnFormula>
    </tableColumn>
    <tableColumn id="18" name="g_5_aid" totalsRowFunction="sum" dataDxfId="23" totalsRowDxfId="22" dataCellStyle="Comma">
      <calculatedColumnFormula>IF(G2="05",(K2+L2+M2),0)</calculatedColumnFormula>
    </tableColumn>
    <tableColumn id="19" name="g_6_aid" totalsRowFunction="sum" dataDxfId="21" totalsRowDxfId="20" dataCellStyle="Comma">
      <calculatedColumnFormula>IF(G2="06",(K2+L2+M2),0)</calculatedColumnFormula>
    </tableColumn>
    <tableColumn id="20" name="g_7_aid" totalsRowFunction="sum" dataDxfId="19" totalsRowDxfId="18" dataCellStyle="Comma">
      <calculatedColumnFormula>IF(G2="07",(K2+L2+M2),0)</calculatedColumnFormula>
    </tableColumn>
    <tableColumn id="21" name="g_8_aid" totalsRowFunction="sum" dataDxfId="17" totalsRowDxfId="16" dataCellStyle="Comma">
      <calculatedColumnFormula>IF(G2="08",(K2+L2+M2),0)</calculatedColumnFormula>
    </tableColumn>
    <tableColumn id="22" name="g_9_aid" totalsRowFunction="sum" dataDxfId="15" totalsRowDxfId="14" dataCellStyle="Comma">
      <calculatedColumnFormula>IF(G2="09",(K2+L2+M2),0)</calculatedColumnFormula>
    </tableColumn>
    <tableColumn id="23" name="g_10_aid" totalsRowFunction="sum" dataDxfId="13" totalsRowDxfId="12" dataCellStyle="Comma">
      <calculatedColumnFormula>IF(G2="10",(K2+L2+M2),0)</calculatedColumnFormula>
    </tableColumn>
    <tableColumn id="24" name="g_11_aid" totalsRowFunction="sum" dataDxfId="11" totalsRowDxfId="10" dataCellStyle="Comma">
      <calculatedColumnFormula>IF(G2="11",(K2+L2+M2),0)</calculatedColumnFormula>
    </tableColumn>
    <tableColumn id="25" name="g_12_aid" totalsRowFunction="sum" dataDxfId="9" totalsRowDxfId="8" dataCellStyle="Comma">
      <calculatedColumnFormula>IF(G2="12",(K2+L2+M2),0)</calculatedColumnFormula>
    </tableColumn>
    <tableColumn id="26" name="g_13_aid" totalsRowFunction="sum" dataDxfId="7" totalsRowDxfId="6" dataCellStyle="Comma">
      <calculatedColumnFormula>IF(G2="13",K2+L2+M2,0)</calculatedColumnFormula>
    </tableColumn>
    <tableColumn id="27" name="g_23_aid" totalsRowFunction="sum" dataDxfId="5" totalsRowDxfId="4" dataCellStyle="Comma">
      <calculatedColumnFormula>IF(G2="23",K2+L2+M2,0)</calculatedColumnFormula>
    </tableColumn>
    <tableColumn id="28" name="total aid" totalsRowFunction="sum" dataDxfId="3" totalsRowDxfId="2">
      <calculatedColumnFormula>N2+O2+P2+Q2+R2+S2+T2+U2+V2+W2+X2+Y2+Z2+AA2+AB2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18" sqref="Q18"/>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
  <sheetViews>
    <sheetView workbookViewId="0">
      <pane ySplit="1" topLeftCell="A2" activePane="bottomLeft" state="frozen"/>
      <selection pane="bottomLeft" activeCell="G27" sqref="G27"/>
    </sheetView>
  </sheetViews>
  <sheetFormatPr defaultRowHeight="15" x14ac:dyDescent="0.25"/>
  <cols>
    <col min="1" max="1" width="11.28515625" style="5" bestFit="1" customWidth="1"/>
    <col min="2" max="2" width="13.28515625" style="5" customWidth="1"/>
    <col min="3" max="3" width="13.85546875" style="5" customWidth="1"/>
    <col min="4" max="4" width="13.140625" style="5" customWidth="1"/>
    <col min="5" max="5" width="24" style="5" customWidth="1"/>
    <col min="6" max="6" width="22.85546875" style="5" customWidth="1"/>
    <col min="7" max="7" width="31.85546875" style="5" customWidth="1"/>
    <col min="8" max="8" width="18.85546875" style="5" customWidth="1"/>
    <col min="9" max="9" width="28.5703125" style="5" bestFit="1" customWidth="1"/>
    <col min="10" max="10" width="9.5703125" bestFit="1" customWidth="1"/>
    <col min="11" max="12" width="14.28515625" bestFit="1" customWidth="1"/>
    <col min="13" max="13" width="12.5703125" bestFit="1" customWidth="1"/>
    <col min="14" max="26" width="13.28515625" bestFit="1" customWidth="1"/>
    <col min="27" max="28" width="12.5703125" customWidth="1"/>
    <col min="29" max="29" width="14.28515625" bestFit="1" customWidth="1"/>
  </cols>
  <sheetData>
    <row r="1" spans="1:29" s="6" customFormat="1" x14ac:dyDescent="0.25">
      <c r="A1" s="7" t="s">
        <v>648</v>
      </c>
      <c r="B1" s="7" t="s">
        <v>649</v>
      </c>
      <c r="C1" s="7" t="s">
        <v>650</v>
      </c>
      <c r="D1" s="7" t="s">
        <v>651</v>
      </c>
      <c r="E1" s="5" t="s">
        <v>652</v>
      </c>
      <c r="F1" s="7" t="s">
        <v>0</v>
      </c>
      <c r="G1" s="7" t="s">
        <v>1</v>
      </c>
      <c r="H1" s="5" t="s">
        <v>2</v>
      </c>
      <c r="I1" s="5" t="s">
        <v>660</v>
      </c>
      <c r="J1" s="6" t="s">
        <v>3</v>
      </c>
      <c r="K1" s="6" t="s">
        <v>18</v>
      </c>
      <c r="L1" s="6" t="s">
        <v>25</v>
      </c>
      <c r="M1" s="6" t="s">
        <v>27</v>
      </c>
      <c r="N1" s="6" t="s">
        <v>5</v>
      </c>
      <c r="O1" s="7" t="s">
        <v>6</v>
      </c>
      <c r="P1" s="7" t="s">
        <v>7</v>
      </c>
      <c r="Q1" s="7" t="s">
        <v>8</v>
      </c>
      <c r="R1" s="6" t="s">
        <v>9</v>
      </c>
      <c r="S1" s="6" t="s">
        <v>10</v>
      </c>
      <c r="T1" s="6" t="s">
        <v>11</v>
      </c>
      <c r="U1" s="6" t="s">
        <v>12</v>
      </c>
      <c r="V1" s="6" t="s">
        <v>13</v>
      </c>
      <c r="W1" s="6" t="s">
        <v>14</v>
      </c>
      <c r="X1" s="6" t="s">
        <v>15</v>
      </c>
      <c r="Y1" s="6" t="s">
        <v>16</v>
      </c>
      <c r="Z1" s="6" t="s">
        <v>17</v>
      </c>
      <c r="AA1" s="6" t="s">
        <v>653</v>
      </c>
      <c r="AB1" s="6" t="s">
        <v>654</v>
      </c>
      <c r="AC1" s="6" t="s">
        <v>32</v>
      </c>
    </row>
    <row r="2" spans="1:29" x14ac:dyDescent="0.25">
      <c r="A2" t="s">
        <v>1248</v>
      </c>
      <c r="B2"/>
      <c r="C2"/>
      <c r="D2"/>
      <c r="E2"/>
      <c r="F2"/>
      <c r="G2"/>
      <c r="H2"/>
      <c r="I2" t="e">
        <f>VLOOKUP(Table1[[#This Row],[LEGAL DIST OF RES IRN]],e_idx_pp!$A$2:$D$613,4,FALSE)</f>
        <v>#N/A</v>
      </c>
      <c r="J2">
        <f>IF(H2="*",D2,0)</f>
        <v>0</v>
      </c>
      <c r="K2" s="2">
        <f>D2*e_idx_pp!$G$6</f>
        <v>0</v>
      </c>
      <c r="L2" s="3">
        <f>IF(H2="1",e_idx_pp!$H$7*E2,IF(H2="2",e_idx_pp!$I$7*E2,IF(H2="3",E2*e_idx_pp!$J$7,IF(H2="4",e_idx_pp!$K$7*E2,IF(H2="5",e_idx_pp!$L$7*E2,IF(H2="6",e_idx_pp!$M$7*E2,0))))))</f>
        <v>0</v>
      </c>
      <c r="M2" s="1">
        <f>e_idx_pp!$G$8*D2*0.981174488</f>
        <v>0</v>
      </c>
      <c r="N2" s="3">
        <f>IF(G2="KG",(K2+L2+M2),0)</f>
        <v>0</v>
      </c>
      <c r="O2" s="3">
        <f>IF(G2="01",(K2+L2+M2),0)</f>
        <v>0</v>
      </c>
      <c r="P2" s="3">
        <f>IF(G2="02",(K2+L2+M2),0)</f>
        <v>0</v>
      </c>
      <c r="Q2" s="3">
        <f>IF(G2="03",(K2+L2+M2),0)</f>
        <v>0</v>
      </c>
      <c r="R2" s="3">
        <f>IF(G2="04",(K2+L2+M2),0)</f>
        <v>0</v>
      </c>
      <c r="S2" s="3">
        <f>IF(G2="05",(K2+L2+M2),0)</f>
        <v>0</v>
      </c>
      <c r="T2" s="3">
        <f>IF(G2="06",(K2+L2+M2),0)</f>
        <v>0</v>
      </c>
      <c r="U2" s="3">
        <f>IF(G2="07",(K2+L2+M2),0)</f>
        <v>0</v>
      </c>
      <c r="V2" s="3">
        <f>IF(G2="08",(K2+L2+M2),0)</f>
        <v>0</v>
      </c>
      <c r="W2" s="3">
        <f>IF(G2="09",(K2+L2+M2),0)</f>
        <v>0</v>
      </c>
      <c r="X2" s="3">
        <f>IF(G2="10",(K2+L2+M2),0)</f>
        <v>0</v>
      </c>
      <c r="Y2" s="3">
        <f>IF(G2="11",(K2+L2+M2),0)</f>
        <v>0</v>
      </c>
      <c r="Z2" s="3">
        <f>IF(G2="12",(K2+L2+M2),0)</f>
        <v>0</v>
      </c>
      <c r="AA2" s="3">
        <f>IF(G2="13",K2+L2+M2,0)</f>
        <v>0</v>
      </c>
      <c r="AB2" s="3">
        <f>IF(G2="23",K2+L2+M2,0)</f>
        <v>0</v>
      </c>
      <c r="AC2" s="4">
        <f>N2+O2+P2+Q2+R2+S2+T2+U2+V2+W2+X2+Y2+Z2+AA2+AB2</f>
        <v>0</v>
      </c>
    </row>
    <row r="3" spans="1:29" x14ac:dyDescent="0.25">
      <c r="K3" s="2">
        <f>SUBTOTAL(109,Table1[tot_ogrant])</f>
        <v>0</v>
      </c>
      <c r="L3" s="2">
        <f>SUBTOTAL(109,Table1[spe_aid])</f>
        <v>0</v>
      </c>
      <c r="M3" s="2">
        <f>SUBTOTAL(109,Table1[FCF])</f>
        <v>0</v>
      </c>
      <c r="N3" s="2">
        <f>SUBTOTAL(109,Table1[KG_aid])</f>
        <v>0</v>
      </c>
      <c r="O3" s="2">
        <f>SUBTOTAL(109,Table1[g_1_aid])</f>
        <v>0</v>
      </c>
      <c r="P3" s="2">
        <f>SUBTOTAL(109,Table1[g_2_aid])</f>
        <v>0</v>
      </c>
      <c r="Q3" s="2">
        <f>SUBTOTAL(109,Table1[g_3_aid])</f>
        <v>0</v>
      </c>
      <c r="R3" s="2">
        <f>SUBTOTAL(109,Table1[g_4_aid])</f>
        <v>0</v>
      </c>
      <c r="S3" s="2">
        <f>SUBTOTAL(109,Table1[g_5_aid])</f>
        <v>0</v>
      </c>
      <c r="T3" s="2">
        <f>SUBTOTAL(109,Table1[g_6_aid])</f>
        <v>0</v>
      </c>
      <c r="U3" s="2">
        <f>SUBTOTAL(109,Table1[g_7_aid])</f>
        <v>0</v>
      </c>
      <c r="V3" s="2">
        <f>SUBTOTAL(109,Table1[g_8_aid])</f>
        <v>0</v>
      </c>
      <c r="W3" s="2">
        <f>SUBTOTAL(109,Table1[g_9_aid])</f>
        <v>0</v>
      </c>
      <c r="X3" s="2">
        <f>SUBTOTAL(109,Table1[g_10_aid])</f>
        <v>0</v>
      </c>
      <c r="Y3" s="2">
        <f>SUBTOTAL(109,Table1[g_11_aid])</f>
        <v>0</v>
      </c>
      <c r="Z3" s="2">
        <f>SUBTOTAL(109,Table1[g_12_aid])</f>
        <v>0</v>
      </c>
      <c r="AA3" s="2">
        <f>SUBTOTAL(109,Table1[g_13_aid])</f>
        <v>0</v>
      </c>
      <c r="AB3" s="2">
        <f>SUBTOTAL(109,Table1[g_23_aid])</f>
        <v>0</v>
      </c>
      <c r="AC3" s="2">
        <f>SUBTOTAL(109,Table1[total aid])</f>
        <v>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A2" sqref="A2:C3"/>
    </sheetView>
  </sheetViews>
  <sheetFormatPr defaultRowHeight="15" x14ac:dyDescent="0.25"/>
  <cols>
    <col min="1" max="1" width="26.140625" bestFit="1" customWidth="1"/>
    <col min="2" max="2" width="15.28515625" bestFit="1" customWidth="1"/>
    <col min="3" max="3" width="12.5703125" bestFit="1" customWidth="1"/>
    <col min="4" max="4" width="19.28515625" customWidth="1"/>
  </cols>
  <sheetData>
    <row r="1" spans="1:4" ht="23.25" x14ac:dyDescent="0.35">
      <c r="A1" s="8" t="s">
        <v>655</v>
      </c>
    </row>
    <row r="2" spans="1:4" ht="30" x14ac:dyDescent="0.25">
      <c r="A2" s="9" t="s">
        <v>656</v>
      </c>
      <c r="B2" s="9" t="s">
        <v>657</v>
      </c>
      <c r="C2" s="9" t="s">
        <v>658</v>
      </c>
      <c r="D2" s="10" t="s">
        <v>659</v>
      </c>
    </row>
    <row r="3" spans="1:4" x14ac:dyDescent="0.25">
      <c r="A3" s="11">
        <f>Table1[[#Totals],[tot_ogrant]]</f>
        <v>0</v>
      </c>
      <c r="B3" s="11">
        <f>Table1[[#Totals],[spe_aid]]</f>
        <v>0</v>
      </c>
      <c r="C3" s="11">
        <f>Table1[[#Totals],[FCF]]</f>
        <v>0</v>
      </c>
      <c r="D3" s="12">
        <f>Table1[[#Totals],[total aid]]</f>
        <v>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B3" sqref="B3"/>
    </sheetView>
  </sheetViews>
  <sheetFormatPr defaultRowHeight="15" x14ac:dyDescent="0.25"/>
  <cols>
    <col min="1" max="1" width="13.140625" bestFit="1" customWidth="1"/>
    <col min="2" max="2" width="15" bestFit="1" customWidth="1"/>
  </cols>
  <sheetData>
    <row r="3" spans="1:2" x14ac:dyDescent="0.25">
      <c r="A3" s="24" t="s">
        <v>1243</v>
      </c>
      <c r="B3" t="s">
        <v>1245</v>
      </c>
    </row>
    <row r="4" spans="1:2" x14ac:dyDescent="0.25">
      <c r="A4" s="25" t="s">
        <v>1246</v>
      </c>
      <c r="B4" s="1">
        <v>0</v>
      </c>
    </row>
    <row r="5" spans="1:2" x14ac:dyDescent="0.25">
      <c r="A5" s="25" t="s">
        <v>1244</v>
      </c>
      <c r="B5" s="1">
        <v>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D36" sqref="D36"/>
    </sheetView>
  </sheetViews>
  <sheetFormatPr defaultRowHeight="15" x14ac:dyDescent="0.25"/>
  <cols>
    <col min="1" max="1" width="13.140625" customWidth="1"/>
    <col min="2" max="2" width="15" bestFit="1" customWidth="1"/>
  </cols>
  <sheetData>
    <row r="3" spans="1:2" x14ac:dyDescent="0.25">
      <c r="A3" s="24" t="s">
        <v>1243</v>
      </c>
      <c r="B3" t="s">
        <v>1245</v>
      </c>
    </row>
    <row r="4" spans="1:2" x14ac:dyDescent="0.25">
      <c r="A4" s="25" t="s">
        <v>1247</v>
      </c>
      <c r="B4" s="1">
        <v>0</v>
      </c>
    </row>
    <row r="5" spans="1:2" x14ac:dyDescent="0.25">
      <c r="A5" s="25" t="s">
        <v>1244</v>
      </c>
      <c r="B5" s="1">
        <v>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F21" sqref="F21"/>
    </sheetView>
  </sheetViews>
  <sheetFormatPr defaultRowHeight="15" x14ac:dyDescent="0.25"/>
  <cols>
    <col min="1" max="1" width="13.140625" bestFit="1" customWidth="1"/>
    <col min="2" max="2" width="15" customWidth="1"/>
  </cols>
  <sheetData>
    <row r="1" spans="1:2" x14ac:dyDescent="0.25">
      <c r="A1" s="24" t="s">
        <v>1243</v>
      </c>
      <c r="B1" t="s">
        <v>1245</v>
      </c>
    </row>
    <row r="2" spans="1:2" x14ac:dyDescent="0.25">
      <c r="A2" s="25" t="s">
        <v>1248</v>
      </c>
      <c r="B2" s="26">
        <v>0</v>
      </c>
    </row>
    <row r="3" spans="1:2" x14ac:dyDescent="0.25">
      <c r="A3" s="25" t="s">
        <v>1246</v>
      </c>
      <c r="B3" s="26">
        <v>0</v>
      </c>
    </row>
    <row r="4" spans="1:2" x14ac:dyDescent="0.25">
      <c r="A4" s="25" t="s">
        <v>1244</v>
      </c>
      <c r="B4" s="26">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5"/>
  <sheetViews>
    <sheetView topLeftCell="A2" workbookViewId="0">
      <selection activeCell="A580" sqref="A580"/>
    </sheetView>
  </sheetViews>
  <sheetFormatPr defaultRowHeight="15" x14ac:dyDescent="0.25"/>
  <cols>
    <col min="1" max="1" width="10.85546875" style="6" customWidth="1"/>
    <col min="2" max="2" width="17.28515625" style="6" customWidth="1"/>
    <col min="3" max="3" width="12.5703125" style="6" customWidth="1"/>
    <col min="4" max="4" width="28.5703125" style="15" bestFit="1" customWidth="1"/>
    <col min="5" max="6" width="9.140625" style="15"/>
    <col min="7" max="9" width="11" style="15" bestFit="1" customWidth="1"/>
    <col min="10" max="10" width="10.5703125" style="15" bestFit="1" customWidth="1"/>
    <col min="11" max="13" width="11.5703125" style="15" bestFit="1" customWidth="1"/>
    <col min="14" max="16" width="9.140625" style="15"/>
    <col min="17" max="17" width="9.140625" style="13"/>
  </cols>
  <sheetData>
    <row r="1" spans="1:13" x14ac:dyDescent="0.25">
      <c r="A1" s="14" t="s">
        <v>47</v>
      </c>
      <c r="B1" s="14" t="s">
        <v>48</v>
      </c>
      <c r="C1" s="14" t="s">
        <v>49</v>
      </c>
      <c r="G1" s="16" t="s">
        <v>28</v>
      </c>
      <c r="H1" s="16" t="s">
        <v>29</v>
      </c>
      <c r="I1" s="16" t="s">
        <v>30</v>
      </c>
    </row>
    <row r="2" spans="1:13" x14ac:dyDescent="0.25">
      <c r="A2" s="6" t="s">
        <v>50</v>
      </c>
      <c r="B2" s="17">
        <v>13</v>
      </c>
      <c r="C2" s="18">
        <v>3.7558770209999999</v>
      </c>
      <c r="D2" s="15" t="s">
        <v>661</v>
      </c>
      <c r="G2" s="19">
        <v>1515</v>
      </c>
      <c r="H2" s="19">
        <v>1136</v>
      </c>
      <c r="I2" s="19">
        <v>758</v>
      </c>
    </row>
    <row r="3" spans="1:13" x14ac:dyDescent="0.25">
      <c r="A3" s="6" t="s">
        <v>51</v>
      </c>
      <c r="B3" s="17">
        <v>1134.1099999999999</v>
      </c>
      <c r="C3" s="18">
        <v>3.4927463689999998</v>
      </c>
      <c r="D3" s="15" t="s">
        <v>662</v>
      </c>
    </row>
    <row r="4" spans="1:13" x14ac:dyDescent="0.25">
      <c r="A4" s="6" t="s">
        <v>52</v>
      </c>
      <c r="B4" s="17">
        <v>1311.57</v>
      </c>
      <c r="C4" s="18">
        <v>3.6952568819999998</v>
      </c>
      <c r="D4" s="15" t="s">
        <v>663</v>
      </c>
    </row>
    <row r="5" spans="1:13" x14ac:dyDescent="0.25">
      <c r="A5" s="6" t="s">
        <v>53</v>
      </c>
      <c r="B5" s="17">
        <v>346.19</v>
      </c>
      <c r="C5" s="18">
        <v>0.39584376900000001</v>
      </c>
      <c r="D5" s="15" t="s">
        <v>664</v>
      </c>
    </row>
    <row r="6" spans="1:13" x14ac:dyDescent="0.25">
      <c r="A6" s="6" t="s">
        <v>54</v>
      </c>
      <c r="B6" s="17">
        <v>845.76</v>
      </c>
      <c r="C6" s="18">
        <v>3.4285426079999999</v>
      </c>
      <c r="D6" s="15" t="s">
        <v>665</v>
      </c>
      <c r="F6" s="15" t="s">
        <v>4</v>
      </c>
      <c r="G6" s="20">
        <v>6010</v>
      </c>
      <c r="H6" s="15" t="s">
        <v>19</v>
      </c>
      <c r="I6" s="15" t="s">
        <v>20</v>
      </c>
      <c r="J6" s="15" t="s">
        <v>21</v>
      </c>
      <c r="K6" s="15" t="s">
        <v>22</v>
      </c>
      <c r="L6" s="15" t="s">
        <v>23</v>
      </c>
      <c r="M6" s="15" t="s">
        <v>24</v>
      </c>
    </row>
    <row r="7" spans="1:13" x14ac:dyDescent="0.25">
      <c r="A7" s="6" t="s">
        <v>55</v>
      </c>
      <c r="B7" s="17">
        <v>0</v>
      </c>
      <c r="C7" s="18">
        <v>0.60141816299999995</v>
      </c>
      <c r="D7" s="15" t="s">
        <v>666</v>
      </c>
      <c r="F7" s="15" t="s">
        <v>26</v>
      </c>
      <c r="G7" s="20">
        <v>320</v>
      </c>
      <c r="H7" s="21">
        <v>1578</v>
      </c>
      <c r="I7" s="21">
        <v>4005</v>
      </c>
      <c r="J7" s="21">
        <v>9622</v>
      </c>
      <c r="K7" s="21">
        <v>12841</v>
      </c>
      <c r="L7" s="21">
        <v>17390</v>
      </c>
      <c r="M7" s="21">
        <v>25637</v>
      </c>
    </row>
    <row r="8" spans="1:13" x14ac:dyDescent="0.25">
      <c r="A8" s="6" t="s">
        <v>56</v>
      </c>
      <c r="B8" s="17">
        <v>1262.54</v>
      </c>
      <c r="C8" s="18">
        <v>2.1484699269999998</v>
      </c>
      <c r="D8" s="15" t="s">
        <v>667</v>
      </c>
      <c r="F8" s="15" t="s">
        <v>27</v>
      </c>
      <c r="G8" s="20">
        <v>25</v>
      </c>
      <c r="L8" s="15" t="s">
        <v>31</v>
      </c>
    </row>
    <row r="9" spans="1:13" x14ac:dyDescent="0.25">
      <c r="A9" s="6" t="s">
        <v>57</v>
      </c>
      <c r="B9" s="17">
        <v>0</v>
      </c>
      <c r="C9" s="18">
        <v>2.1380184999999999E-2</v>
      </c>
      <c r="D9" s="15" t="s">
        <v>668</v>
      </c>
      <c r="L9" s="20">
        <v>272</v>
      </c>
      <c r="M9" s="15">
        <v>0.25</v>
      </c>
    </row>
    <row r="10" spans="1:13" x14ac:dyDescent="0.25">
      <c r="A10" s="6" t="s">
        <v>58</v>
      </c>
      <c r="B10" s="17">
        <v>0</v>
      </c>
      <c r="C10" s="18">
        <v>3.6096939000000001E-2</v>
      </c>
      <c r="D10" s="15" t="s">
        <v>669</v>
      </c>
    </row>
    <row r="11" spans="1:13" x14ac:dyDescent="0.25">
      <c r="A11" s="6" t="s">
        <v>59</v>
      </c>
      <c r="B11" s="17">
        <v>146.44999999999999</v>
      </c>
      <c r="C11" s="18">
        <v>1.538498959</v>
      </c>
      <c r="D11" s="15" t="s">
        <v>670</v>
      </c>
    </row>
    <row r="12" spans="1:13" x14ac:dyDescent="0.25">
      <c r="A12" s="6" t="s">
        <v>60</v>
      </c>
      <c r="B12" s="17">
        <v>594.17999999999995</v>
      </c>
      <c r="C12" s="18">
        <v>1.2276382889999999</v>
      </c>
      <c r="D12" s="15" t="s">
        <v>671</v>
      </c>
    </row>
    <row r="13" spans="1:13" x14ac:dyDescent="0.25">
      <c r="A13" s="6" t="s">
        <v>61</v>
      </c>
      <c r="B13" s="17">
        <v>749.57</v>
      </c>
      <c r="C13" s="18">
        <v>0.91161249</v>
      </c>
      <c r="D13" s="15" t="s">
        <v>672</v>
      </c>
    </row>
    <row r="14" spans="1:13" x14ac:dyDescent="0.25">
      <c r="A14" s="6" t="s">
        <v>62</v>
      </c>
      <c r="B14" s="17">
        <v>435.79</v>
      </c>
      <c r="C14" s="18">
        <v>0.61025168100000005</v>
      </c>
      <c r="D14" s="15" t="s">
        <v>673</v>
      </c>
    </row>
    <row r="15" spans="1:13" x14ac:dyDescent="0.25">
      <c r="A15" s="6" t="s">
        <v>63</v>
      </c>
      <c r="B15" s="17">
        <v>230.04</v>
      </c>
      <c r="C15" s="18">
        <v>1.339560394</v>
      </c>
      <c r="D15" s="15" t="s">
        <v>674</v>
      </c>
    </row>
    <row r="16" spans="1:13" x14ac:dyDescent="0.25">
      <c r="A16" s="6" t="s">
        <v>64</v>
      </c>
      <c r="B16" s="17">
        <v>0</v>
      </c>
      <c r="C16" s="18">
        <v>0.45223361699999998</v>
      </c>
      <c r="D16" s="15" t="s">
        <v>675</v>
      </c>
    </row>
    <row r="17" spans="1:4" x14ac:dyDescent="0.25">
      <c r="A17" s="6" t="s">
        <v>65</v>
      </c>
      <c r="B17" s="17">
        <v>0</v>
      </c>
      <c r="C17" s="18">
        <v>3.1047175E-2</v>
      </c>
      <c r="D17" s="15" t="s">
        <v>676</v>
      </c>
    </row>
    <row r="18" spans="1:4" x14ac:dyDescent="0.25">
      <c r="A18" s="6" t="s">
        <v>66</v>
      </c>
      <c r="B18" s="17">
        <v>0</v>
      </c>
      <c r="C18" s="18">
        <v>0.64702163999999995</v>
      </c>
      <c r="D18" s="15" t="s">
        <v>677</v>
      </c>
    </row>
    <row r="19" spans="1:4" x14ac:dyDescent="0.25">
      <c r="A19" s="6" t="s">
        <v>67</v>
      </c>
      <c r="B19" s="17">
        <v>0</v>
      </c>
      <c r="C19" s="18">
        <v>5.4641989000000002E-2</v>
      </c>
      <c r="D19" s="15" t="s">
        <v>678</v>
      </c>
    </row>
    <row r="20" spans="1:4" x14ac:dyDescent="0.25">
      <c r="A20" s="6" t="s">
        <v>68</v>
      </c>
      <c r="B20" s="17">
        <v>41.58</v>
      </c>
      <c r="C20" s="18">
        <v>1.3497244399999999</v>
      </c>
      <c r="D20" s="15" t="s">
        <v>679</v>
      </c>
    </row>
    <row r="21" spans="1:4" x14ac:dyDescent="0.25">
      <c r="A21" s="6" t="s">
        <v>69</v>
      </c>
      <c r="B21" s="17">
        <v>220.95</v>
      </c>
      <c r="C21" s="18">
        <v>0.180548548</v>
      </c>
      <c r="D21" s="15" t="s">
        <v>680</v>
      </c>
    </row>
    <row r="22" spans="1:4" x14ac:dyDescent="0.25">
      <c r="A22" s="6" t="s">
        <v>70</v>
      </c>
      <c r="B22" s="17">
        <v>377.11</v>
      </c>
      <c r="C22" s="18">
        <v>0.60041715900000003</v>
      </c>
      <c r="D22" s="15" t="s">
        <v>681</v>
      </c>
    </row>
    <row r="23" spans="1:4" x14ac:dyDescent="0.25">
      <c r="A23" s="6" t="s">
        <v>71</v>
      </c>
      <c r="B23" s="17">
        <v>1131.45</v>
      </c>
      <c r="C23" s="18">
        <v>1.458953945</v>
      </c>
      <c r="D23" s="15" t="s">
        <v>682</v>
      </c>
    </row>
    <row r="24" spans="1:4" x14ac:dyDescent="0.25">
      <c r="A24" s="6" t="s">
        <v>72</v>
      </c>
      <c r="B24" s="17">
        <v>693.39</v>
      </c>
      <c r="C24" s="18">
        <v>1.390631366</v>
      </c>
      <c r="D24" s="15" t="s">
        <v>683</v>
      </c>
    </row>
    <row r="25" spans="1:4" x14ac:dyDescent="0.25">
      <c r="A25" s="6" t="s">
        <v>73</v>
      </c>
      <c r="B25" s="17">
        <v>2086.9499999999998</v>
      </c>
      <c r="C25" s="18">
        <v>2.531052936</v>
      </c>
      <c r="D25" s="15" t="s">
        <v>684</v>
      </c>
    </row>
    <row r="26" spans="1:4" x14ac:dyDescent="0.25">
      <c r="A26" s="6" t="s">
        <v>74</v>
      </c>
      <c r="B26" s="17">
        <v>2271.3000000000002</v>
      </c>
      <c r="C26" s="18">
        <v>3.6991107219999999</v>
      </c>
      <c r="D26" s="15" t="s">
        <v>685</v>
      </c>
    </row>
    <row r="27" spans="1:4" x14ac:dyDescent="0.25">
      <c r="A27" s="6" t="s">
        <v>75</v>
      </c>
      <c r="B27" s="17">
        <v>334.82</v>
      </c>
      <c r="C27" s="18">
        <v>0.74337440399999999</v>
      </c>
      <c r="D27" s="15" t="s">
        <v>686</v>
      </c>
    </row>
    <row r="28" spans="1:4" x14ac:dyDescent="0.25">
      <c r="A28" s="6" t="s">
        <v>76</v>
      </c>
      <c r="B28" s="17">
        <v>0</v>
      </c>
      <c r="C28" s="18">
        <v>9.7464973999999996E-2</v>
      </c>
      <c r="D28" s="15" t="s">
        <v>687</v>
      </c>
    </row>
    <row r="29" spans="1:4" x14ac:dyDescent="0.25">
      <c r="A29" s="6" t="s">
        <v>77</v>
      </c>
      <c r="B29" s="17">
        <v>602.17999999999995</v>
      </c>
      <c r="C29" s="18">
        <v>3.4463608830000001</v>
      </c>
      <c r="D29" s="15" t="s">
        <v>688</v>
      </c>
    </row>
    <row r="30" spans="1:4" x14ac:dyDescent="0.25">
      <c r="A30" s="6" t="s">
        <v>78</v>
      </c>
      <c r="B30" s="17">
        <v>282.41000000000003</v>
      </c>
      <c r="C30" s="18">
        <v>2.090390663</v>
      </c>
      <c r="D30" s="15" t="s">
        <v>689</v>
      </c>
    </row>
    <row r="31" spans="1:4" x14ac:dyDescent="0.25">
      <c r="A31" s="6" t="s">
        <v>79</v>
      </c>
      <c r="B31" s="17">
        <v>689.1</v>
      </c>
      <c r="C31" s="18">
        <v>1.9139536779999999</v>
      </c>
      <c r="D31" s="15" t="s">
        <v>690</v>
      </c>
    </row>
    <row r="32" spans="1:4" x14ac:dyDescent="0.25">
      <c r="A32" s="6" t="s">
        <v>80</v>
      </c>
      <c r="B32" s="17">
        <v>1283.3</v>
      </c>
      <c r="C32" s="18">
        <v>3.587825</v>
      </c>
      <c r="D32" s="15" t="s">
        <v>691</v>
      </c>
    </row>
    <row r="33" spans="1:4" x14ac:dyDescent="0.25">
      <c r="A33" s="6" t="s">
        <v>81</v>
      </c>
      <c r="B33" s="17">
        <v>1250.08</v>
      </c>
      <c r="C33" s="18">
        <v>3.7666894420000001</v>
      </c>
      <c r="D33" s="15" t="s">
        <v>692</v>
      </c>
    </row>
    <row r="34" spans="1:4" x14ac:dyDescent="0.25">
      <c r="A34" s="6" t="s">
        <v>82</v>
      </c>
      <c r="B34" s="17">
        <v>0</v>
      </c>
      <c r="C34" s="18">
        <v>3.0630428859999999</v>
      </c>
      <c r="D34" s="15" t="s">
        <v>693</v>
      </c>
    </row>
    <row r="35" spans="1:4" x14ac:dyDescent="0.25">
      <c r="A35" s="6" t="s">
        <v>33</v>
      </c>
      <c r="B35" s="17">
        <v>569.48</v>
      </c>
      <c r="C35" s="18">
        <v>3.4332567200000002</v>
      </c>
      <c r="D35" s="15" t="s">
        <v>694</v>
      </c>
    </row>
    <row r="36" spans="1:4" x14ac:dyDescent="0.25">
      <c r="A36" s="6" t="s">
        <v>83</v>
      </c>
      <c r="B36" s="17">
        <v>522.92999999999995</v>
      </c>
      <c r="C36" s="18">
        <v>1.4684490990000001</v>
      </c>
      <c r="D36" s="15" t="s">
        <v>695</v>
      </c>
    </row>
    <row r="37" spans="1:4" x14ac:dyDescent="0.25">
      <c r="A37" s="6" t="s">
        <v>84</v>
      </c>
      <c r="B37" s="17">
        <v>955.94</v>
      </c>
      <c r="C37" s="18">
        <v>3.7658038949999999</v>
      </c>
      <c r="D37" s="15" t="s">
        <v>696</v>
      </c>
    </row>
    <row r="38" spans="1:4" x14ac:dyDescent="0.25">
      <c r="A38" s="6" t="s">
        <v>85</v>
      </c>
      <c r="B38" s="17">
        <v>111.12</v>
      </c>
      <c r="C38" s="18">
        <v>0.74159602499999999</v>
      </c>
      <c r="D38" s="15" t="s">
        <v>697</v>
      </c>
    </row>
    <row r="39" spans="1:4" x14ac:dyDescent="0.25">
      <c r="A39" s="6" t="s">
        <v>86</v>
      </c>
      <c r="B39" s="17">
        <v>1948.54</v>
      </c>
      <c r="C39" s="18">
        <v>3.038540995</v>
      </c>
      <c r="D39" s="15" t="s">
        <v>698</v>
      </c>
    </row>
    <row r="40" spans="1:4" x14ac:dyDescent="0.25">
      <c r="A40" s="6" t="s">
        <v>87</v>
      </c>
      <c r="B40" s="17">
        <v>17.850000000000001</v>
      </c>
      <c r="C40" s="18">
        <v>0.65598836999999999</v>
      </c>
      <c r="D40" s="15" t="s">
        <v>699</v>
      </c>
    </row>
    <row r="41" spans="1:4" x14ac:dyDescent="0.25">
      <c r="A41" s="6" t="s">
        <v>88</v>
      </c>
      <c r="B41" s="17">
        <v>852.91</v>
      </c>
      <c r="C41" s="18">
        <v>1.160431215</v>
      </c>
      <c r="D41" s="15" t="s">
        <v>700</v>
      </c>
    </row>
    <row r="42" spans="1:4" x14ac:dyDescent="0.25">
      <c r="A42" s="6" t="s">
        <v>89</v>
      </c>
      <c r="B42" s="17">
        <v>436.64</v>
      </c>
      <c r="C42" s="18">
        <v>0.51256701699999996</v>
      </c>
      <c r="D42" s="15" t="s">
        <v>701</v>
      </c>
    </row>
    <row r="43" spans="1:4" x14ac:dyDescent="0.25">
      <c r="A43" s="6" t="s">
        <v>90</v>
      </c>
      <c r="B43" s="17">
        <v>0</v>
      </c>
      <c r="C43" s="18">
        <v>0.82421325300000003</v>
      </c>
      <c r="D43" s="15" t="s">
        <v>702</v>
      </c>
    </row>
    <row r="44" spans="1:4" x14ac:dyDescent="0.25">
      <c r="A44" s="6" t="s">
        <v>91</v>
      </c>
      <c r="B44" s="17">
        <v>355.08</v>
      </c>
      <c r="C44" s="18">
        <v>0.51906386999999998</v>
      </c>
      <c r="D44" s="15" t="s">
        <v>703</v>
      </c>
    </row>
    <row r="45" spans="1:4" x14ac:dyDescent="0.25">
      <c r="A45" s="6" t="s">
        <v>92</v>
      </c>
      <c r="B45" s="17">
        <v>2098.7399999999998</v>
      </c>
      <c r="C45" s="18">
        <v>3.5240806070000001</v>
      </c>
      <c r="D45" s="15" t="s">
        <v>704</v>
      </c>
    </row>
    <row r="46" spans="1:4" x14ac:dyDescent="0.25">
      <c r="A46" s="6" t="s">
        <v>93</v>
      </c>
      <c r="B46" s="17">
        <v>1447.64</v>
      </c>
      <c r="C46" s="18">
        <v>3.1399912310000002</v>
      </c>
      <c r="D46" s="15" t="s">
        <v>705</v>
      </c>
    </row>
    <row r="47" spans="1:4" x14ac:dyDescent="0.25">
      <c r="A47" s="6" t="s">
        <v>94</v>
      </c>
      <c r="B47" s="17">
        <v>754.04</v>
      </c>
      <c r="C47" s="18">
        <v>1.1453395799999999</v>
      </c>
      <c r="D47" s="15" t="s">
        <v>706</v>
      </c>
    </row>
    <row r="48" spans="1:4" x14ac:dyDescent="0.25">
      <c r="A48" s="6" t="s">
        <v>95</v>
      </c>
      <c r="B48" s="17">
        <v>429.63</v>
      </c>
      <c r="C48" s="18">
        <v>0.61491453100000004</v>
      </c>
      <c r="D48" s="15" t="s">
        <v>707</v>
      </c>
    </row>
    <row r="49" spans="1:4" x14ac:dyDescent="0.25">
      <c r="A49" s="6" t="s">
        <v>96</v>
      </c>
      <c r="B49" s="17">
        <v>715.4</v>
      </c>
      <c r="C49" s="18">
        <v>1.863954138</v>
      </c>
      <c r="D49" s="15" t="s">
        <v>708</v>
      </c>
    </row>
    <row r="50" spans="1:4" x14ac:dyDescent="0.25">
      <c r="A50" s="6" t="s">
        <v>97</v>
      </c>
      <c r="B50" s="17">
        <v>1329.15</v>
      </c>
      <c r="C50" s="18">
        <v>2.8551231779999999</v>
      </c>
      <c r="D50" s="15" t="s">
        <v>709</v>
      </c>
    </row>
    <row r="51" spans="1:4" x14ac:dyDescent="0.25">
      <c r="A51" s="6" t="s">
        <v>98</v>
      </c>
      <c r="B51" s="17">
        <v>369.24</v>
      </c>
      <c r="C51" s="18">
        <v>2.0799815929999999</v>
      </c>
      <c r="D51" s="15" t="s">
        <v>710</v>
      </c>
    </row>
    <row r="52" spans="1:4" x14ac:dyDescent="0.25">
      <c r="A52" s="6" t="s">
        <v>99</v>
      </c>
      <c r="B52" s="17">
        <v>0</v>
      </c>
      <c r="C52" s="18">
        <v>0.284383155</v>
      </c>
      <c r="D52" s="15" t="s">
        <v>711</v>
      </c>
    </row>
    <row r="53" spans="1:4" x14ac:dyDescent="0.25">
      <c r="A53" s="6" t="s">
        <v>100</v>
      </c>
      <c r="B53" s="17">
        <v>225.17</v>
      </c>
      <c r="C53" s="18">
        <v>0.612033406</v>
      </c>
      <c r="D53" s="15" t="s">
        <v>712</v>
      </c>
    </row>
    <row r="54" spans="1:4" x14ac:dyDescent="0.25">
      <c r="A54" s="6" t="s">
        <v>101</v>
      </c>
      <c r="B54" s="17">
        <v>1453.68</v>
      </c>
      <c r="C54" s="18">
        <v>2.1320122189999999</v>
      </c>
      <c r="D54" s="15" t="s">
        <v>713</v>
      </c>
    </row>
    <row r="55" spans="1:4" x14ac:dyDescent="0.25">
      <c r="A55" s="6" t="s">
        <v>102</v>
      </c>
      <c r="B55" s="17">
        <v>511.8</v>
      </c>
      <c r="C55" s="18">
        <v>1.681893262</v>
      </c>
      <c r="D55" s="15" t="s">
        <v>714</v>
      </c>
    </row>
    <row r="56" spans="1:4" x14ac:dyDescent="0.25">
      <c r="A56" s="6" t="s">
        <v>103</v>
      </c>
      <c r="B56" s="17">
        <v>414.21</v>
      </c>
      <c r="C56" s="18">
        <v>2.0869387800000001</v>
      </c>
      <c r="D56" s="15" t="s">
        <v>715</v>
      </c>
    </row>
    <row r="57" spans="1:4" x14ac:dyDescent="0.25">
      <c r="A57" s="6" t="s">
        <v>104</v>
      </c>
      <c r="B57" s="17">
        <v>1042.0899999999999</v>
      </c>
      <c r="C57" s="18">
        <v>1.5557251620000001</v>
      </c>
      <c r="D57" s="15" t="s">
        <v>716</v>
      </c>
    </row>
    <row r="58" spans="1:4" x14ac:dyDescent="0.25">
      <c r="A58" s="6" t="s">
        <v>105</v>
      </c>
      <c r="B58" s="17">
        <v>549.02</v>
      </c>
      <c r="C58" s="18">
        <v>1.584151871</v>
      </c>
      <c r="D58" s="15" t="s">
        <v>717</v>
      </c>
    </row>
    <row r="59" spans="1:4" x14ac:dyDescent="0.25">
      <c r="A59" s="6" t="s">
        <v>106</v>
      </c>
      <c r="B59" s="17">
        <v>1345.91</v>
      </c>
      <c r="C59" s="18">
        <v>1.5127164390000001</v>
      </c>
      <c r="D59" s="15" t="s">
        <v>718</v>
      </c>
    </row>
    <row r="60" spans="1:4" x14ac:dyDescent="0.25">
      <c r="A60" s="6" t="s">
        <v>107</v>
      </c>
      <c r="B60" s="17">
        <v>350.74</v>
      </c>
      <c r="C60" s="18">
        <v>1.0978449880000001</v>
      </c>
      <c r="D60" s="15" t="s">
        <v>719</v>
      </c>
    </row>
    <row r="61" spans="1:4" x14ac:dyDescent="0.25">
      <c r="A61" s="6" t="s">
        <v>108</v>
      </c>
      <c r="B61" s="17">
        <v>983.09</v>
      </c>
      <c r="C61" s="18">
        <v>1.5569103040000001</v>
      </c>
      <c r="D61" s="15" t="s">
        <v>720</v>
      </c>
    </row>
    <row r="62" spans="1:4" x14ac:dyDescent="0.25">
      <c r="A62" s="6" t="s">
        <v>109</v>
      </c>
      <c r="B62" s="17">
        <v>0</v>
      </c>
      <c r="C62" s="18">
        <v>2.3951246999999998E-2</v>
      </c>
      <c r="D62" s="15" t="s">
        <v>721</v>
      </c>
    </row>
    <row r="63" spans="1:4" x14ac:dyDescent="0.25">
      <c r="A63" s="6" t="s">
        <v>110</v>
      </c>
      <c r="B63" s="17">
        <v>583.19000000000005</v>
      </c>
      <c r="C63" s="18">
        <v>1.673146754</v>
      </c>
      <c r="D63" s="15" t="s">
        <v>722</v>
      </c>
    </row>
    <row r="64" spans="1:4" x14ac:dyDescent="0.25">
      <c r="A64" s="6" t="s">
        <v>111</v>
      </c>
      <c r="B64" s="17">
        <v>392.57</v>
      </c>
      <c r="C64" s="18">
        <v>0.99313342400000004</v>
      </c>
      <c r="D64" s="15" t="s">
        <v>723</v>
      </c>
    </row>
    <row r="65" spans="1:4" x14ac:dyDescent="0.25">
      <c r="A65" s="6" t="s">
        <v>112</v>
      </c>
      <c r="B65" s="17">
        <v>1443.63</v>
      </c>
      <c r="C65" s="18">
        <v>2.004210499</v>
      </c>
      <c r="D65" s="15" t="s">
        <v>724</v>
      </c>
    </row>
    <row r="66" spans="1:4" x14ac:dyDescent="0.25">
      <c r="A66" s="6" t="s">
        <v>113</v>
      </c>
      <c r="B66" s="17">
        <v>449.53</v>
      </c>
      <c r="C66" s="18">
        <v>0.607782712</v>
      </c>
      <c r="D66" s="15" t="s">
        <v>725</v>
      </c>
    </row>
    <row r="67" spans="1:4" x14ac:dyDescent="0.25">
      <c r="A67" s="6" t="s">
        <v>114</v>
      </c>
      <c r="B67" s="17">
        <v>754.7</v>
      </c>
      <c r="C67" s="18">
        <v>1.5712201349999999</v>
      </c>
      <c r="D67" s="15" t="s">
        <v>726</v>
      </c>
    </row>
    <row r="68" spans="1:4" x14ac:dyDescent="0.25">
      <c r="A68" s="6" t="s">
        <v>115</v>
      </c>
      <c r="B68" s="17">
        <v>0</v>
      </c>
      <c r="C68" s="18">
        <v>0.27190546599999998</v>
      </c>
      <c r="D68" s="15" t="s">
        <v>727</v>
      </c>
    </row>
    <row r="69" spans="1:4" x14ac:dyDescent="0.25">
      <c r="A69" s="6" t="s">
        <v>116</v>
      </c>
      <c r="B69" s="17">
        <v>743.68</v>
      </c>
      <c r="C69" s="18">
        <v>3.8734095580000001</v>
      </c>
      <c r="D69" s="15" t="s">
        <v>728</v>
      </c>
    </row>
    <row r="70" spans="1:4" x14ac:dyDescent="0.25">
      <c r="A70" s="6" t="s">
        <v>117</v>
      </c>
      <c r="B70" s="17">
        <v>645.03</v>
      </c>
      <c r="C70" s="18">
        <v>1.3938002460000001</v>
      </c>
      <c r="D70" s="15" t="s">
        <v>729</v>
      </c>
    </row>
    <row r="71" spans="1:4" x14ac:dyDescent="0.25">
      <c r="A71" s="6" t="s">
        <v>118</v>
      </c>
      <c r="B71" s="17">
        <v>112.08</v>
      </c>
      <c r="C71" s="18">
        <v>0.82696073699999995</v>
      </c>
      <c r="D71" s="15" t="s">
        <v>730</v>
      </c>
    </row>
    <row r="72" spans="1:4" x14ac:dyDescent="0.25">
      <c r="A72" s="6" t="s">
        <v>119</v>
      </c>
      <c r="B72" s="17">
        <v>705.53</v>
      </c>
      <c r="C72" s="18">
        <v>1.5536199930000001</v>
      </c>
      <c r="D72" s="15" t="s">
        <v>731</v>
      </c>
    </row>
    <row r="73" spans="1:4" x14ac:dyDescent="0.25">
      <c r="A73" s="6" t="s">
        <v>120</v>
      </c>
      <c r="B73" s="17">
        <v>86.6</v>
      </c>
      <c r="C73" s="18">
        <v>0.64242529199999998</v>
      </c>
      <c r="D73" s="15" t="s">
        <v>732</v>
      </c>
    </row>
    <row r="74" spans="1:4" x14ac:dyDescent="0.25">
      <c r="A74" s="6" t="s">
        <v>121</v>
      </c>
      <c r="B74" s="17">
        <v>0</v>
      </c>
      <c r="C74" s="18">
        <v>0.78297907</v>
      </c>
      <c r="D74" s="15" t="s">
        <v>733</v>
      </c>
    </row>
    <row r="75" spans="1:4" x14ac:dyDescent="0.25">
      <c r="A75" s="6" t="s">
        <v>45</v>
      </c>
      <c r="B75" s="17">
        <v>524.41999999999996</v>
      </c>
      <c r="C75" s="18">
        <v>1.2783577559999999</v>
      </c>
      <c r="D75" s="15" t="s">
        <v>734</v>
      </c>
    </row>
    <row r="76" spans="1:4" x14ac:dyDescent="0.25">
      <c r="A76" s="6" t="s">
        <v>122</v>
      </c>
      <c r="B76" s="17">
        <v>216.57</v>
      </c>
      <c r="C76" s="18">
        <v>0.181718553</v>
      </c>
      <c r="D76" s="15" t="s">
        <v>735</v>
      </c>
    </row>
    <row r="77" spans="1:4" x14ac:dyDescent="0.25">
      <c r="A77" s="6" t="s">
        <v>123</v>
      </c>
      <c r="B77" s="17">
        <v>2229.85</v>
      </c>
      <c r="C77" s="18">
        <v>2.9599804729999999</v>
      </c>
      <c r="D77" s="15" t="s">
        <v>736</v>
      </c>
    </row>
    <row r="78" spans="1:4" x14ac:dyDescent="0.25">
      <c r="A78" s="6" t="s">
        <v>124</v>
      </c>
      <c r="B78" s="17">
        <v>976.45</v>
      </c>
      <c r="C78" s="18">
        <v>3.2395096140000001</v>
      </c>
      <c r="D78" s="15" t="s">
        <v>737</v>
      </c>
    </row>
    <row r="79" spans="1:4" x14ac:dyDescent="0.25">
      <c r="A79" s="6" t="s">
        <v>125</v>
      </c>
      <c r="B79" s="17">
        <v>631.02</v>
      </c>
      <c r="C79" s="18">
        <v>1.9969441139999999</v>
      </c>
      <c r="D79" s="15" t="s">
        <v>738</v>
      </c>
    </row>
    <row r="80" spans="1:4" x14ac:dyDescent="0.25">
      <c r="A80" s="6" t="s">
        <v>126</v>
      </c>
      <c r="B80" s="17">
        <v>357.63</v>
      </c>
      <c r="C80" s="18">
        <v>0.57865071999999995</v>
      </c>
      <c r="D80" s="15" t="s">
        <v>739</v>
      </c>
    </row>
    <row r="81" spans="1:4" x14ac:dyDescent="0.25">
      <c r="A81" s="6" t="s">
        <v>127</v>
      </c>
      <c r="B81" s="17">
        <v>2206.17</v>
      </c>
      <c r="C81" s="18">
        <v>3.3853382349999999</v>
      </c>
      <c r="D81" s="15" t="s">
        <v>740</v>
      </c>
    </row>
    <row r="82" spans="1:4" x14ac:dyDescent="0.25">
      <c r="A82" s="6" t="s">
        <v>128</v>
      </c>
      <c r="B82" s="17">
        <v>0</v>
      </c>
      <c r="C82" s="18">
        <v>8.1969967000000005E-2</v>
      </c>
      <c r="D82" s="15" t="s">
        <v>741</v>
      </c>
    </row>
    <row r="83" spans="1:4" x14ac:dyDescent="0.25">
      <c r="A83" s="6" t="s">
        <v>129</v>
      </c>
      <c r="B83" s="17">
        <v>0</v>
      </c>
      <c r="C83" s="18">
        <v>2.5255353000000001E-2</v>
      </c>
      <c r="D83" s="15" t="s">
        <v>742</v>
      </c>
    </row>
    <row r="84" spans="1:4" x14ac:dyDescent="0.25">
      <c r="A84" s="6" t="s">
        <v>130</v>
      </c>
      <c r="B84" s="17">
        <v>1295.04</v>
      </c>
      <c r="C84" s="18">
        <v>2.6422899339999999</v>
      </c>
      <c r="D84" s="15" t="s">
        <v>743</v>
      </c>
    </row>
    <row r="85" spans="1:4" x14ac:dyDescent="0.25">
      <c r="A85" s="6" t="s">
        <v>131</v>
      </c>
      <c r="B85" s="17">
        <v>1813</v>
      </c>
      <c r="C85" s="18">
        <v>3.087058479</v>
      </c>
      <c r="D85" s="15" t="s">
        <v>744</v>
      </c>
    </row>
    <row r="86" spans="1:4" x14ac:dyDescent="0.25">
      <c r="A86" s="6" t="s">
        <v>132</v>
      </c>
      <c r="B86" s="17">
        <v>0</v>
      </c>
      <c r="C86" s="18">
        <v>4.3246474E-2</v>
      </c>
      <c r="D86" s="15" t="s">
        <v>745</v>
      </c>
    </row>
    <row r="87" spans="1:4" x14ac:dyDescent="0.25">
      <c r="A87" s="6" t="s">
        <v>133</v>
      </c>
      <c r="B87" s="17">
        <v>61.91</v>
      </c>
      <c r="C87" s="18">
        <v>0.99559093600000004</v>
      </c>
      <c r="D87" s="15" t="s">
        <v>746</v>
      </c>
    </row>
    <row r="88" spans="1:4" x14ac:dyDescent="0.25">
      <c r="A88" s="6" t="s">
        <v>134</v>
      </c>
      <c r="B88" s="17">
        <v>1841.05</v>
      </c>
      <c r="C88" s="18">
        <v>3.4740448559999999</v>
      </c>
      <c r="D88" s="15" t="s">
        <v>747</v>
      </c>
    </row>
    <row r="89" spans="1:4" x14ac:dyDescent="0.25">
      <c r="A89" s="6" t="s">
        <v>135</v>
      </c>
      <c r="B89" s="17">
        <v>718.58</v>
      </c>
      <c r="C89" s="18">
        <v>1.653029238</v>
      </c>
      <c r="D89" s="15" t="s">
        <v>748</v>
      </c>
    </row>
    <row r="90" spans="1:4" x14ac:dyDescent="0.25">
      <c r="A90" s="6" t="s">
        <v>136</v>
      </c>
      <c r="B90" s="17">
        <v>882.16</v>
      </c>
      <c r="C90" s="18">
        <v>3.856977643</v>
      </c>
      <c r="D90" s="15" t="s">
        <v>749</v>
      </c>
    </row>
    <row r="91" spans="1:4" x14ac:dyDescent="0.25">
      <c r="A91" s="6" t="s">
        <v>137</v>
      </c>
      <c r="B91" s="17">
        <v>53.82</v>
      </c>
      <c r="C91" s="18">
        <v>0.49005348300000001</v>
      </c>
      <c r="D91" s="15" t="s">
        <v>750</v>
      </c>
    </row>
    <row r="92" spans="1:4" x14ac:dyDescent="0.25">
      <c r="A92" s="6" t="s">
        <v>138</v>
      </c>
      <c r="B92" s="17">
        <v>0</v>
      </c>
      <c r="C92" s="18">
        <v>0.290573409</v>
      </c>
      <c r="D92" s="15" t="s">
        <v>751</v>
      </c>
    </row>
    <row r="93" spans="1:4" x14ac:dyDescent="0.25">
      <c r="A93" s="6" t="s">
        <v>139</v>
      </c>
      <c r="B93" s="17">
        <v>0</v>
      </c>
      <c r="C93" s="18">
        <v>0.14622407500000001</v>
      </c>
      <c r="D93" s="15" t="s">
        <v>752</v>
      </c>
    </row>
    <row r="94" spans="1:4" x14ac:dyDescent="0.25">
      <c r="A94" s="6" t="s">
        <v>140</v>
      </c>
      <c r="B94" s="17">
        <v>193.91</v>
      </c>
      <c r="C94" s="18">
        <v>0.49876148399999998</v>
      </c>
      <c r="D94" s="15" t="s">
        <v>753</v>
      </c>
    </row>
    <row r="95" spans="1:4" x14ac:dyDescent="0.25">
      <c r="A95" s="6" t="s">
        <v>141</v>
      </c>
      <c r="B95" s="17">
        <v>1058.44</v>
      </c>
      <c r="C95" s="18">
        <v>3.6721533239999999</v>
      </c>
      <c r="D95" s="15" t="s">
        <v>754</v>
      </c>
    </row>
    <row r="96" spans="1:4" x14ac:dyDescent="0.25">
      <c r="A96" s="6" t="s">
        <v>142</v>
      </c>
      <c r="B96" s="17">
        <v>1254.94</v>
      </c>
      <c r="C96" s="18">
        <v>3.3076516640000002</v>
      </c>
      <c r="D96" s="15" t="s">
        <v>755</v>
      </c>
    </row>
    <row r="97" spans="1:4" x14ac:dyDescent="0.25">
      <c r="A97" s="6" t="s">
        <v>143</v>
      </c>
      <c r="B97" s="17">
        <v>304.61</v>
      </c>
      <c r="C97" s="18">
        <v>1.0459789429999999</v>
      </c>
      <c r="D97" s="15" t="s">
        <v>756</v>
      </c>
    </row>
    <row r="98" spans="1:4" x14ac:dyDescent="0.25">
      <c r="A98" s="6" t="s">
        <v>144</v>
      </c>
      <c r="B98" s="17">
        <v>246.56</v>
      </c>
      <c r="C98" s="18">
        <v>0.63374528299999999</v>
      </c>
      <c r="D98" s="15" t="s">
        <v>757</v>
      </c>
    </row>
    <row r="99" spans="1:4" x14ac:dyDescent="0.25">
      <c r="A99" s="6" t="s">
        <v>145</v>
      </c>
      <c r="B99" s="17">
        <v>1328.07</v>
      </c>
      <c r="C99" s="18">
        <v>1.83042715</v>
      </c>
      <c r="D99" s="15" t="s">
        <v>758</v>
      </c>
    </row>
    <row r="100" spans="1:4" x14ac:dyDescent="0.25">
      <c r="A100" s="6" t="s">
        <v>146</v>
      </c>
      <c r="B100" s="17">
        <v>759.81</v>
      </c>
      <c r="C100" s="18">
        <v>1.1460567909999999</v>
      </c>
      <c r="D100" s="15" t="s">
        <v>759</v>
      </c>
    </row>
    <row r="101" spans="1:4" x14ac:dyDescent="0.25">
      <c r="A101" s="6" t="s">
        <v>147</v>
      </c>
      <c r="B101" s="17">
        <v>1694.48</v>
      </c>
      <c r="C101" s="18">
        <v>3.6715603400000001</v>
      </c>
      <c r="D101" s="15" t="s">
        <v>760</v>
      </c>
    </row>
    <row r="102" spans="1:4" x14ac:dyDescent="0.25">
      <c r="A102" s="6" t="s">
        <v>148</v>
      </c>
      <c r="B102" s="17">
        <v>1311.24</v>
      </c>
      <c r="C102" s="18">
        <v>3.8974913660000001</v>
      </c>
      <c r="D102" s="15" t="s">
        <v>761</v>
      </c>
    </row>
    <row r="103" spans="1:4" x14ac:dyDescent="0.25">
      <c r="A103" s="6" t="s">
        <v>149</v>
      </c>
      <c r="B103" s="17">
        <v>411.55</v>
      </c>
      <c r="C103" s="18">
        <v>0.89368935999999999</v>
      </c>
      <c r="D103" s="15" t="s">
        <v>762</v>
      </c>
    </row>
    <row r="104" spans="1:4" x14ac:dyDescent="0.25">
      <c r="A104" s="6" t="s">
        <v>150</v>
      </c>
      <c r="B104" s="17">
        <v>897.16</v>
      </c>
      <c r="C104" s="18">
        <v>2.5182234779999999</v>
      </c>
      <c r="D104" s="15" t="s">
        <v>763</v>
      </c>
    </row>
    <row r="105" spans="1:4" x14ac:dyDescent="0.25">
      <c r="A105" s="6" t="s">
        <v>151</v>
      </c>
      <c r="B105" s="17">
        <v>75.150000000000006</v>
      </c>
      <c r="C105" s="18">
        <v>0.15975989400000001</v>
      </c>
      <c r="D105" s="15" t="s">
        <v>764</v>
      </c>
    </row>
    <row r="106" spans="1:4" x14ac:dyDescent="0.25">
      <c r="A106" s="6" t="s">
        <v>152</v>
      </c>
      <c r="B106" s="17">
        <v>1593.53</v>
      </c>
      <c r="C106" s="18">
        <v>1.8591426069999999</v>
      </c>
      <c r="D106" s="15" t="s">
        <v>765</v>
      </c>
    </row>
    <row r="107" spans="1:4" x14ac:dyDescent="0.25">
      <c r="A107" s="6" t="s">
        <v>153</v>
      </c>
      <c r="B107" s="17">
        <v>0</v>
      </c>
      <c r="C107" s="18">
        <v>0.571493523</v>
      </c>
      <c r="D107" s="15" t="s">
        <v>766</v>
      </c>
    </row>
    <row r="108" spans="1:4" x14ac:dyDescent="0.25">
      <c r="A108" s="6" t="s">
        <v>154</v>
      </c>
      <c r="B108" s="17">
        <v>68.069999999999993</v>
      </c>
      <c r="C108" s="18">
        <v>0.17977789299999999</v>
      </c>
      <c r="D108" s="15" t="s">
        <v>767</v>
      </c>
    </row>
    <row r="109" spans="1:4" x14ac:dyDescent="0.25">
      <c r="A109" s="6" t="s">
        <v>155</v>
      </c>
      <c r="B109" s="17">
        <v>0</v>
      </c>
      <c r="C109" s="18">
        <v>0.12326936199999999</v>
      </c>
      <c r="D109" s="15" t="s">
        <v>768</v>
      </c>
    </row>
    <row r="110" spans="1:4" x14ac:dyDescent="0.25">
      <c r="A110" s="6" t="s">
        <v>156</v>
      </c>
      <c r="B110" s="17">
        <v>330.06</v>
      </c>
      <c r="C110" s="18">
        <v>0.52722127600000002</v>
      </c>
      <c r="D110" s="15" t="s">
        <v>769</v>
      </c>
    </row>
    <row r="111" spans="1:4" x14ac:dyDescent="0.25">
      <c r="A111" s="6" t="s">
        <v>157</v>
      </c>
      <c r="B111" s="17">
        <v>594.54999999999995</v>
      </c>
      <c r="C111" s="18">
        <v>1.099657782</v>
      </c>
      <c r="D111" s="15" t="s">
        <v>770</v>
      </c>
    </row>
    <row r="112" spans="1:4" x14ac:dyDescent="0.25">
      <c r="A112" s="6" t="s">
        <v>158</v>
      </c>
      <c r="B112" s="17">
        <v>181.14</v>
      </c>
      <c r="C112" s="18">
        <v>1.963425108</v>
      </c>
      <c r="D112" s="15" t="s">
        <v>771</v>
      </c>
    </row>
    <row r="113" spans="1:4" x14ac:dyDescent="0.25">
      <c r="A113" s="6" t="s">
        <v>159</v>
      </c>
      <c r="B113" s="17">
        <v>0</v>
      </c>
      <c r="C113" s="18">
        <v>6.1473559999999997E-3</v>
      </c>
      <c r="D113" s="15" t="s">
        <v>772</v>
      </c>
    </row>
    <row r="114" spans="1:4" x14ac:dyDescent="0.25">
      <c r="A114" s="6" t="s">
        <v>160</v>
      </c>
      <c r="B114" s="17">
        <v>0</v>
      </c>
      <c r="C114" s="18">
        <v>2.2727243079999999</v>
      </c>
      <c r="D114" s="15" t="s">
        <v>773</v>
      </c>
    </row>
    <row r="115" spans="1:4" x14ac:dyDescent="0.25">
      <c r="A115" s="6" t="s">
        <v>161</v>
      </c>
      <c r="B115" s="17">
        <v>311.20999999999998</v>
      </c>
      <c r="C115" s="18">
        <v>0.232463855</v>
      </c>
      <c r="D115" s="15" t="s">
        <v>774</v>
      </c>
    </row>
    <row r="116" spans="1:4" x14ac:dyDescent="0.25">
      <c r="A116" s="6" t="s">
        <v>162</v>
      </c>
      <c r="B116" s="17">
        <v>406.87</v>
      </c>
      <c r="C116" s="18">
        <v>1.1065910240000001</v>
      </c>
      <c r="D116" s="15" t="s">
        <v>775</v>
      </c>
    </row>
    <row r="117" spans="1:4" x14ac:dyDescent="0.25">
      <c r="A117" s="6" t="s">
        <v>163</v>
      </c>
      <c r="B117" s="17">
        <v>2180.6799999999998</v>
      </c>
      <c r="C117" s="18">
        <v>3.3285289219999998</v>
      </c>
      <c r="D117" s="15" t="s">
        <v>776</v>
      </c>
    </row>
    <row r="118" spans="1:4" x14ac:dyDescent="0.25">
      <c r="A118" s="6" t="s">
        <v>164</v>
      </c>
      <c r="B118" s="17">
        <v>68.02</v>
      </c>
      <c r="C118" s="18">
        <v>0.86387774500000003</v>
      </c>
      <c r="D118" s="15" t="s">
        <v>777</v>
      </c>
    </row>
    <row r="119" spans="1:4" x14ac:dyDescent="0.25">
      <c r="A119" s="6" t="s">
        <v>165</v>
      </c>
      <c r="B119" s="17">
        <v>671.3</v>
      </c>
      <c r="C119" s="18">
        <v>1.085271026</v>
      </c>
      <c r="D119" s="15" t="s">
        <v>778</v>
      </c>
    </row>
    <row r="120" spans="1:4" x14ac:dyDescent="0.25">
      <c r="A120" s="6" t="s">
        <v>166</v>
      </c>
      <c r="B120" s="17">
        <v>0</v>
      </c>
      <c r="C120" s="18">
        <v>0.90010215599999999</v>
      </c>
      <c r="D120" s="15" t="s">
        <v>779</v>
      </c>
    </row>
    <row r="121" spans="1:4" x14ac:dyDescent="0.25">
      <c r="A121" s="6" t="s">
        <v>167</v>
      </c>
      <c r="B121" s="17">
        <v>1059.78</v>
      </c>
      <c r="C121" s="18">
        <v>3.0883971629999998</v>
      </c>
      <c r="D121" s="15" t="s">
        <v>780</v>
      </c>
    </row>
    <row r="122" spans="1:4" x14ac:dyDescent="0.25">
      <c r="A122" s="6" t="s">
        <v>168</v>
      </c>
      <c r="B122" s="17">
        <v>0</v>
      </c>
      <c r="C122" s="18">
        <v>1.887298865</v>
      </c>
      <c r="D122" s="15" t="s">
        <v>781</v>
      </c>
    </row>
    <row r="123" spans="1:4" x14ac:dyDescent="0.25">
      <c r="A123" s="6" t="s">
        <v>169</v>
      </c>
      <c r="B123" s="17">
        <v>613.83000000000004</v>
      </c>
      <c r="C123" s="18">
        <v>3.2248842440000001</v>
      </c>
      <c r="D123" s="15" t="s">
        <v>782</v>
      </c>
    </row>
    <row r="124" spans="1:4" x14ac:dyDescent="0.25">
      <c r="A124" s="6" t="s">
        <v>170</v>
      </c>
      <c r="B124" s="17">
        <v>343.11</v>
      </c>
      <c r="C124" s="18">
        <v>1.467322671</v>
      </c>
      <c r="D124" s="15" t="s">
        <v>783</v>
      </c>
    </row>
    <row r="125" spans="1:4" x14ac:dyDescent="0.25">
      <c r="A125" s="6" t="s">
        <v>171</v>
      </c>
      <c r="B125" s="17">
        <v>0</v>
      </c>
      <c r="C125" s="18">
        <v>5.5997318999999997E-2</v>
      </c>
      <c r="D125" s="15" t="s">
        <v>784</v>
      </c>
    </row>
    <row r="126" spans="1:4" x14ac:dyDescent="0.25">
      <c r="A126" s="6" t="s">
        <v>172</v>
      </c>
      <c r="B126" s="17">
        <v>630.84</v>
      </c>
      <c r="C126" s="18">
        <v>2.8568678009999999</v>
      </c>
      <c r="D126" s="15" t="s">
        <v>785</v>
      </c>
    </row>
    <row r="127" spans="1:4" x14ac:dyDescent="0.25">
      <c r="A127" s="6" t="s">
        <v>173</v>
      </c>
      <c r="B127" s="17">
        <v>488.42</v>
      </c>
      <c r="C127" s="18">
        <v>0.959190349</v>
      </c>
      <c r="D127" s="15" t="s">
        <v>786</v>
      </c>
    </row>
    <row r="128" spans="1:4" x14ac:dyDescent="0.25">
      <c r="A128" s="6" t="s">
        <v>174</v>
      </c>
      <c r="B128" s="17">
        <v>481.38</v>
      </c>
      <c r="C128" s="18">
        <v>1.2740084780000001</v>
      </c>
      <c r="D128" s="15" t="s">
        <v>787</v>
      </c>
    </row>
    <row r="129" spans="1:4" x14ac:dyDescent="0.25">
      <c r="A129" s="6" t="s">
        <v>175</v>
      </c>
      <c r="B129" s="17">
        <v>815.76</v>
      </c>
      <c r="C129" s="18">
        <v>3.4858352689999998</v>
      </c>
      <c r="D129" s="15" t="s">
        <v>788</v>
      </c>
    </row>
    <row r="130" spans="1:4" x14ac:dyDescent="0.25">
      <c r="A130" s="6" t="s">
        <v>176</v>
      </c>
      <c r="B130" s="17">
        <v>0</v>
      </c>
      <c r="C130" s="18">
        <v>0.45754205199999998</v>
      </c>
      <c r="D130" s="15" t="s">
        <v>789</v>
      </c>
    </row>
    <row r="131" spans="1:4" x14ac:dyDescent="0.25">
      <c r="A131" s="6" t="s">
        <v>177</v>
      </c>
      <c r="B131" s="17">
        <v>79.2</v>
      </c>
      <c r="C131" s="18">
        <v>0.77714424000000004</v>
      </c>
      <c r="D131" s="15" t="s">
        <v>790</v>
      </c>
    </row>
    <row r="132" spans="1:4" x14ac:dyDescent="0.25">
      <c r="A132" s="6" t="s">
        <v>178</v>
      </c>
      <c r="B132" s="17">
        <v>604.03</v>
      </c>
      <c r="C132" s="18">
        <v>1.0906309160000001</v>
      </c>
      <c r="D132" s="15" t="s">
        <v>791</v>
      </c>
    </row>
    <row r="133" spans="1:4" x14ac:dyDescent="0.25">
      <c r="A133" s="6" t="s">
        <v>179</v>
      </c>
      <c r="B133" s="17">
        <v>523.87</v>
      </c>
      <c r="C133" s="18">
        <v>1.3046050950000001</v>
      </c>
      <c r="D133" s="15" t="s">
        <v>792</v>
      </c>
    </row>
    <row r="134" spans="1:4" x14ac:dyDescent="0.25">
      <c r="A134" s="6" t="s">
        <v>180</v>
      </c>
      <c r="B134" s="17">
        <v>0</v>
      </c>
      <c r="C134" s="18">
        <v>1.2599332459999999</v>
      </c>
      <c r="D134" s="15" t="s">
        <v>793</v>
      </c>
    </row>
    <row r="135" spans="1:4" x14ac:dyDescent="0.25">
      <c r="A135" s="6" t="s">
        <v>37</v>
      </c>
      <c r="B135" s="17">
        <v>889.73</v>
      </c>
      <c r="C135" s="18">
        <v>1.5362377949999999</v>
      </c>
      <c r="D135" s="15" t="s">
        <v>794</v>
      </c>
    </row>
    <row r="136" spans="1:4" x14ac:dyDescent="0.25">
      <c r="A136" s="6" t="s">
        <v>181</v>
      </c>
      <c r="B136" s="17">
        <v>1754.16</v>
      </c>
      <c r="C136" s="18">
        <v>3.3591997839999999</v>
      </c>
      <c r="D136" s="15" t="s">
        <v>795</v>
      </c>
    </row>
    <row r="137" spans="1:4" x14ac:dyDescent="0.25">
      <c r="A137" s="6" t="s">
        <v>182</v>
      </c>
      <c r="B137" s="17">
        <v>1024.54</v>
      </c>
      <c r="C137" s="18">
        <v>3.7873669840000002</v>
      </c>
      <c r="D137" s="15" t="s">
        <v>796</v>
      </c>
    </row>
    <row r="138" spans="1:4" x14ac:dyDescent="0.25">
      <c r="A138" s="6" t="s">
        <v>183</v>
      </c>
      <c r="B138" s="17">
        <v>0</v>
      </c>
      <c r="C138" s="18">
        <v>0.23439111600000001</v>
      </c>
      <c r="D138" s="15" t="s">
        <v>797</v>
      </c>
    </row>
    <row r="139" spans="1:4" x14ac:dyDescent="0.25">
      <c r="A139" s="6" t="s">
        <v>184</v>
      </c>
      <c r="B139" s="17">
        <v>0</v>
      </c>
      <c r="C139" s="18">
        <v>0.16033122999999999</v>
      </c>
      <c r="D139" s="15" t="s">
        <v>798</v>
      </c>
    </row>
    <row r="140" spans="1:4" x14ac:dyDescent="0.25">
      <c r="A140" s="6" t="s">
        <v>185</v>
      </c>
      <c r="B140" s="17">
        <v>1099.33</v>
      </c>
      <c r="C140" s="18">
        <v>1.2271913560000001</v>
      </c>
      <c r="D140" s="15" t="s">
        <v>799</v>
      </c>
    </row>
    <row r="141" spans="1:4" x14ac:dyDescent="0.25">
      <c r="A141" s="6" t="s">
        <v>186</v>
      </c>
      <c r="B141" s="17">
        <v>0</v>
      </c>
      <c r="C141" s="18">
        <v>9.4745727000000002E-2</v>
      </c>
      <c r="D141" s="15" t="s">
        <v>800</v>
      </c>
    </row>
    <row r="142" spans="1:4" x14ac:dyDescent="0.25">
      <c r="A142" s="6" t="s">
        <v>187</v>
      </c>
      <c r="B142" s="17">
        <v>0</v>
      </c>
      <c r="C142" s="18">
        <v>0.197750019</v>
      </c>
      <c r="D142" s="15" t="s">
        <v>801</v>
      </c>
    </row>
    <row r="143" spans="1:4" x14ac:dyDescent="0.25">
      <c r="A143" s="6" t="s">
        <v>188</v>
      </c>
      <c r="B143" s="17">
        <v>181.15</v>
      </c>
      <c r="C143" s="18">
        <v>0.21191061</v>
      </c>
      <c r="D143" s="15" t="s">
        <v>802</v>
      </c>
    </row>
    <row r="144" spans="1:4" x14ac:dyDescent="0.25">
      <c r="A144" s="6" t="s">
        <v>189</v>
      </c>
      <c r="B144" s="17">
        <v>511.43</v>
      </c>
      <c r="C144" s="18">
        <v>0.76525462099999997</v>
      </c>
      <c r="D144" s="15" t="s">
        <v>803</v>
      </c>
    </row>
    <row r="145" spans="1:4" x14ac:dyDescent="0.25">
      <c r="A145" s="6" t="s">
        <v>190</v>
      </c>
      <c r="B145" s="17">
        <v>1496.55</v>
      </c>
      <c r="C145" s="18">
        <v>3.0568561930000002</v>
      </c>
      <c r="D145" s="15" t="s">
        <v>804</v>
      </c>
    </row>
    <row r="146" spans="1:4" x14ac:dyDescent="0.25">
      <c r="A146" s="6" t="s">
        <v>191</v>
      </c>
      <c r="B146" s="17">
        <v>844.12</v>
      </c>
      <c r="C146" s="18">
        <v>1.634041342</v>
      </c>
      <c r="D146" s="15" t="s">
        <v>805</v>
      </c>
    </row>
    <row r="147" spans="1:4" x14ac:dyDescent="0.25">
      <c r="A147" s="6" t="s">
        <v>192</v>
      </c>
      <c r="B147" s="17">
        <v>210.91</v>
      </c>
      <c r="C147" s="18">
        <v>0.47930608000000002</v>
      </c>
      <c r="D147" s="15" t="s">
        <v>806</v>
      </c>
    </row>
    <row r="148" spans="1:4" x14ac:dyDescent="0.25">
      <c r="A148" s="6" t="s">
        <v>193</v>
      </c>
      <c r="B148" s="17">
        <v>0</v>
      </c>
      <c r="C148" s="18">
        <v>4.7444779999999999E-3</v>
      </c>
      <c r="D148" s="15" t="s">
        <v>807</v>
      </c>
    </row>
    <row r="149" spans="1:4" x14ac:dyDescent="0.25">
      <c r="A149" s="6" t="s">
        <v>194</v>
      </c>
      <c r="B149" s="17">
        <v>617.53</v>
      </c>
      <c r="C149" s="18">
        <v>1.0832057850000001</v>
      </c>
      <c r="D149" s="15" t="s">
        <v>808</v>
      </c>
    </row>
    <row r="150" spans="1:4" x14ac:dyDescent="0.25">
      <c r="A150" s="6" t="s">
        <v>195</v>
      </c>
      <c r="B150" s="17">
        <v>0</v>
      </c>
      <c r="C150" s="18">
        <v>0.382585289</v>
      </c>
      <c r="D150" s="15" t="s">
        <v>809</v>
      </c>
    </row>
    <row r="151" spans="1:4" x14ac:dyDescent="0.25">
      <c r="A151" s="6" t="s">
        <v>196</v>
      </c>
      <c r="B151" s="17">
        <v>654.51</v>
      </c>
      <c r="C151" s="18">
        <v>0.92510913100000003</v>
      </c>
      <c r="D151" s="15" t="s">
        <v>810</v>
      </c>
    </row>
    <row r="152" spans="1:4" x14ac:dyDescent="0.25">
      <c r="A152" s="6" t="s">
        <v>197</v>
      </c>
      <c r="B152" s="17">
        <v>306.62</v>
      </c>
      <c r="C152" s="18">
        <v>0.23263157100000001</v>
      </c>
      <c r="D152" s="15" t="s">
        <v>811</v>
      </c>
    </row>
    <row r="153" spans="1:4" x14ac:dyDescent="0.25">
      <c r="A153" s="6" t="s">
        <v>198</v>
      </c>
      <c r="B153" s="17">
        <v>590.17999999999995</v>
      </c>
      <c r="C153" s="18">
        <v>0.45418180499999999</v>
      </c>
      <c r="D153" s="15" t="s">
        <v>812</v>
      </c>
    </row>
    <row r="154" spans="1:4" x14ac:dyDescent="0.25">
      <c r="A154" s="6" t="s">
        <v>199</v>
      </c>
      <c r="B154" s="17">
        <v>2090.59</v>
      </c>
      <c r="C154" s="18">
        <v>3.5146679230000002</v>
      </c>
      <c r="D154" s="15" t="s">
        <v>813</v>
      </c>
    </row>
    <row r="155" spans="1:4" x14ac:dyDescent="0.25">
      <c r="A155" s="6" t="s">
        <v>200</v>
      </c>
      <c r="B155" s="17">
        <v>565.20000000000005</v>
      </c>
      <c r="C155" s="18">
        <v>3.590285503</v>
      </c>
      <c r="D155" s="15" t="s">
        <v>814</v>
      </c>
    </row>
    <row r="156" spans="1:4" x14ac:dyDescent="0.25">
      <c r="A156" s="6" t="s">
        <v>201</v>
      </c>
      <c r="B156" s="17">
        <v>1280.8599999999999</v>
      </c>
      <c r="C156" s="18">
        <v>1.415724786</v>
      </c>
      <c r="D156" s="15" t="s">
        <v>815</v>
      </c>
    </row>
    <row r="157" spans="1:4" x14ac:dyDescent="0.25">
      <c r="A157" s="6" t="s">
        <v>202</v>
      </c>
      <c r="B157" s="17">
        <v>1461.92</v>
      </c>
      <c r="C157" s="18">
        <v>3.8052204600000001</v>
      </c>
      <c r="D157" s="15" t="s">
        <v>816</v>
      </c>
    </row>
    <row r="158" spans="1:4" x14ac:dyDescent="0.25">
      <c r="A158" s="6" t="s">
        <v>203</v>
      </c>
      <c r="B158" s="17">
        <v>1777.33</v>
      </c>
      <c r="C158" s="18">
        <v>3.776537646</v>
      </c>
      <c r="D158" s="15" t="s">
        <v>817</v>
      </c>
    </row>
    <row r="159" spans="1:4" x14ac:dyDescent="0.25">
      <c r="A159" s="6" t="s">
        <v>42</v>
      </c>
      <c r="B159" s="17">
        <v>130.36000000000001</v>
      </c>
      <c r="C159" s="18">
        <v>0.54154223300000004</v>
      </c>
      <c r="D159" s="15" t="s">
        <v>818</v>
      </c>
    </row>
    <row r="160" spans="1:4" x14ac:dyDescent="0.25">
      <c r="A160" s="6" t="s">
        <v>204</v>
      </c>
      <c r="B160" s="17">
        <v>647.72</v>
      </c>
      <c r="C160" s="18">
        <v>1.404158225</v>
      </c>
      <c r="D160" s="15" t="s">
        <v>819</v>
      </c>
    </row>
    <row r="161" spans="1:4" x14ac:dyDescent="0.25">
      <c r="A161" s="6" t="s">
        <v>205</v>
      </c>
      <c r="B161" s="17">
        <v>0</v>
      </c>
      <c r="C161" s="18">
        <v>0.130872552</v>
      </c>
      <c r="D161" s="15" t="s">
        <v>820</v>
      </c>
    </row>
    <row r="162" spans="1:4" x14ac:dyDescent="0.25">
      <c r="A162" s="6" t="s">
        <v>35</v>
      </c>
      <c r="B162" s="17">
        <v>2251.11</v>
      </c>
      <c r="C162" s="18">
        <v>3.31123448</v>
      </c>
      <c r="D162" s="15" t="s">
        <v>821</v>
      </c>
    </row>
    <row r="163" spans="1:4" x14ac:dyDescent="0.25">
      <c r="A163" s="6" t="s">
        <v>206</v>
      </c>
      <c r="B163" s="17">
        <v>8.17</v>
      </c>
      <c r="C163" s="18">
        <v>0.65145361499999999</v>
      </c>
      <c r="D163" s="15" t="s">
        <v>822</v>
      </c>
    </row>
    <row r="164" spans="1:4" x14ac:dyDescent="0.25">
      <c r="A164" s="6" t="s">
        <v>207</v>
      </c>
      <c r="B164" s="17">
        <v>703.49</v>
      </c>
      <c r="C164" s="18">
        <v>1.5722774580000001</v>
      </c>
      <c r="D164" s="15" t="s">
        <v>823</v>
      </c>
    </row>
    <row r="165" spans="1:4" x14ac:dyDescent="0.25">
      <c r="A165" s="6" t="s">
        <v>208</v>
      </c>
      <c r="B165" s="17">
        <v>0</v>
      </c>
      <c r="C165" s="18">
        <v>0.43226622599999998</v>
      </c>
      <c r="D165" s="15" t="s">
        <v>824</v>
      </c>
    </row>
    <row r="166" spans="1:4" x14ac:dyDescent="0.25">
      <c r="A166" s="6" t="s">
        <v>209</v>
      </c>
      <c r="B166" s="17">
        <v>322.89999999999998</v>
      </c>
      <c r="C166" s="18">
        <v>1.0524151909999999</v>
      </c>
      <c r="D166" s="15" t="s">
        <v>825</v>
      </c>
    </row>
    <row r="167" spans="1:4" x14ac:dyDescent="0.25">
      <c r="A167" s="6" t="s">
        <v>210</v>
      </c>
      <c r="B167" s="17">
        <v>84.28</v>
      </c>
      <c r="C167" s="18">
        <v>0.882192168</v>
      </c>
      <c r="D167" s="15" t="s">
        <v>826</v>
      </c>
    </row>
    <row r="168" spans="1:4" x14ac:dyDescent="0.25">
      <c r="A168" s="6" t="s">
        <v>211</v>
      </c>
      <c r="B168" s="17">
        <v>0</v>
      </c>
      <c r="C168" s="18">
        <v>0.24003339300000001</v>
      </c>
      <c r="D168" s="15" t="s">
        <v>827</v>
      </c>
    </row>
    <row r="169" spans="1:4" x14ac:dyDescent="0.25">
      <c r="A169" s="6" t="s">
        <v>212</v>
      </c>
      <c r="B169" s="17">
        <v>0</v>
      </c>
      <c r="C169" s="18">
        <v>1.6027995E-2</v>
      </c>
      <c r="D169" s="15" t="s">
        <v>828</v>
      </c>
    </row>
    <row r="170" spans="1:4" x14ac:dyDescent="0.25">
      <c r="A170" s="6" t="s">
        <v>213</v>
      </c>
      <c r="B170" s="17">
        <v>364.57</v>
      </c>
      <c r="C170" s="18">
        <v>2.6179079559999998</v>
      </c>
      <c r="D170" s="15" t="s">
        <v>829</v>
      </c>
    </row>
    <row r="171" spans="1:4" x14ac:dyDescent="0.25">
      <c r="A171" s="6" t="s">
        <v>214</v>
      </c>
      <c r="B171" s="17">
        <v>2457.7399999999998</v>
      </c>
      <c r="C171" s="18">
        <v>2.7530478330000001</v>
      </c>
      <c r="D171" s="15" t="s">
        <v>830</v>
      </c>
    </row>
    <row r="172" spans="1:4" x14ac:dyDescent="0.25">
      <c r="A172" s="6" t="s">
        <v>46</v>
      </c>
      <c r="B172" s="17">
        <v>1174.17</v>
      </c>
      <c r="C172" s="18">
        <v>3.4531106899999999</v>
      </c>
      <c r="D172" s="15" t="s">
        <v>831</v>
      </c>
    </row>
    <row r="173" spans="1:4" x14ac:dyDescent="0.25">
      <c r="A173" s="6" t="s">
        <v>215</v>
      </c>
      <c r="B173" s="17">
        <v>550.04</v>
      </c>
      <c r="C173" s="18">
        <v>0.56656591899999997</v>
      </c>
      <c r="D173" s="15" t="s">
        <v>832</v>
      </c>
    </row>
    <row r="174" spans="1:4" x14ac:dyDescent="0.25">
      <c r="A174" s="6" t="s">
        <v>216</v>
      </c>
      <c r="B174" s="17">
        <v>264.20999999999998</v>
      </c>
      <c r="C174" s="18">
        <v>0.232155797</v>
      </c>
      <c r="D174" s="15" t="s">
        <v>833</v>
      </c>
    </row>
    <row r="175" spans="1:4" x14ac:dyDescent="0.25">
      <c r="A175" s="6" t="s">
        <v>217</v>
      </c>
      <c r="B175" s="17">
        <v>251.99</v>
      </c>
      <c r="C175" s="18">
        <v>0.62875223599999996</v>
      </c>
      <c r="D175" s="15" t="s">
        <v>834</v>
      </c>
    </row>
    <row r="176" spans="1:4" x14ac:dyDescent="0.25">
      <c r="A176" s="6" t="s">
        <v>218</v>
      </c>
      <c r="B176" s="17">
        <v>326.64</v>
      </c>
      <c r="C176" s="18">
        <v>0.14602343200000001</v>
      </c>
      <c r="D176" s="15" t="s">
        <v>835</v>
      </c>
    </row>
    <row r="177" spans="1:4" x14ac:dyDescent="0.25">
      <c r="A177" s="6" t="s">
        <v>219</v>
      </c>
      <c r="B177" s="17">
        <v>785.36</v>
      </c>
      <c r="C177" s="18">
        <v>0.67710645199999997</v>
      </c>
      <c r="D177" s="15" t="s">
        <v>836</v>
      </c>
    </row>
    <row r="178" spans="1:4" x14ac:dyDescent="0.25">
      <c r="A178" s="6" t="s">
        <v>220</v>
      </c>
      <c r="B178" s="17">
        <v>566.66</v>
      </c>
      <c r="C178" s="18">
        <v>1.335103492</v>
      </c>
      <c r="D178" s="15" t="s">
        <v>837</v>
      </c>
    </row>
    <row r="179" spans="1:4" x14ac:dyDescent="0.25">
      <c r="A179" s="6" t="s">
        <v>221</v>
      </c>
      <c r="B179" s="17">
        <v>0</v>
      </c>
      <c r="C179" s="18">
        <v>1.0965004</v>
      </c>
      <c r="D179" s="15" t="s">
        <v>838</v>
      </c>
    </row>
    <row r="180" spans="1:4" x14ac:dyDescent="0.25">
      <c r="A180" s="6" t="s">
        <v>222</v>
      </c>
      <c r="B180" s="17">
        <v>481.78</v>
      </c>
      <c r="C180" s="18">
        <v>0.95058583900000004</v>
      </c>
      <c r="D180" s="15" t="s">
        <v>839</v>
      </c>
    </row>
    <row r="181" spans="1:4" x14ac:dyDescent="0.25">
      <c r="A181" s="6" t="s">
        <v>223</v>
      </c>
      <c r="B181" s="17">
        <v>560.76</v>
      </c>
      <c r="C181" s="18">
        <v>0.405054093</v>
      </c>
      <c r="D181" s="15" t="s">
        <v>840</v>
      </c>
    </row>
    <row r="182" spans="1:4" x14ac:dyDescent="0.25">
      <c r="A182" s="6" t="s">
        <v>224</v>
      </c>
      <c r="B182" s="17">
        <v>0</v>
      </c>
      <c r="C182" s="18">
        <v>1.046043971</v>
      </c>
      <c r="D182" s="15" t="s">
        <v>841</v>
      </c>
    </row>
    <row r="183" spans="1:4" x14ac:dyDescent="0.25">
      <c r="A183" s="6" t="s">
        <v>225</v>
      </c>
      <c r="B183" s="17">
        <v>0</v>
      </c>
      <c r="C183" s="18">
        <v>8.6451870000000004E-3</v>
      </c>
      <c r="D183" s="15" t="s">
        <v>842</v>
      </c>
    </row>
    <row r="184" spans="1:4" x14ac:dyDescent="0.25">
      <c r="A184" s="6" t="s">
        <v>226</v>
      </c>
      <c r="B184" s="17">
        <v>847.72</v>
      </c>
      <c r="C184" s="18">
        <v>1.7438385620000001</v>
      </c>
      <c r="D184" s="15" t="s">
        <v>843</v>
      </c>
    </row>
    <row r="185" spans="1:4" x14ac:dyDescent="0.25">
      <c r="A185" s="6" t="s">
        <v>227</v>
      </c>
      <c r="B185" s="17">
        <v>770.78</v>
      </c>
      <c r="C185" s="18">
        <v>0.77721986499999995</v>
      </c>
      <c r="D185" s="15" t="s">
        <v>844</v>
      </c>
    </row>
    <row r="186" spans="1:4" x14ac:dyDescent="0.25">
      <c r="A186" s="6" t="s">
        <v>228</v>
      </c>
      <c r="B186" s="17">
        <v>458.72</v>
      </c>
      <c r="C186" s="18">
        <v>0.12029179800000001</v>
      </c>
      <c r="D186" s="15" t="s">
        <v>845</v>
      </c>
    </row>
    <row r="187" spans="1:4" x14ac:dyDescent="0.25">
      <c r="A187" s="6" t="s">
        <v>229</v>
      </c>
      <c r="B187" s="17">
        <v>51.82</v>
      </c>
      <c r="C187" s="18">
        <v>0.37745347099999998</v>
      </c>
      <c r="D187" s="15" t="s">
        <v>846</v>
      </c>
    </row>
    <row r="188" spans="1:4" x14ac:dyDescent="0.25">
      <c r="A188" s="6" t="s">
        <v>230</v>
      </c>
      <c r="B188" s="17">
        <v>472.58</v>
      </c>
      <c r="C188" s="18">
        <v>0.50727952899999995</v>
      </c>
      <c r="D188" s="15" t="s">
        <v>847</v>
      </c>
    </row>
    <row r="189" spans="1:4" x14ac:dyDescent="0.25">
      <c r="A189" s="6" t="s">
        <v>231</v>
      </c>
      <c r="B189" s="17">
        <v>949.21</v>
      </c>
      <c r="C189" s="18">
        <v>2.9873251079999998</v>
      </c>
      <c r="D189" s="15" t="s">
        <v>848</v>
      </c>
    </row>
    <row r="190" spans="1:4" x14ac:dyDescent="0.25">
      <c r="A190" s="6" t="s">
        <v>232</v>
      </c>
      <c r="B190" s="17">
        <v>1457.28</v>
      </c>
      <c r="C190" s="18">
        <v>3.9156081880000002</v>
      </c>
      <c r="D190" s="15" t="s">
        <v>849</v>
      </c>
    </row>
    <row r="191" spans="1:4" x14ac:dyDescent="0.25">
      <c r="A191" s="6" t="s">
        <v>233</v>
      </c>
      <c r="B191" s="17">
        <v>394.92</v>
      </c>
      <c r="C191" s="18">
        <v>0.31046525800000002</v>
      </c>
      <c r="D191" s="15" t="s">
        <v>850</v>
      </c>
    </row>
    <row r="192" spans="1:4" x14ac:dyDescent="0.25">
      <c r="A192" s="6" t="s">
        <v>234</v>
      </c>
      <c r="B192" s="17">
        <v>813.99</v>
      </c>
      <c r="C192" s="18">
        <v>1.258039398</v>
      </c>
      <c r="D192" s="15" t="s">
        <v>851</v>
      </c>
    </row>
    <row r="193" spans="1:4" x14ac:dyDescent="0.25">
      <c r="A193" s="6" t="s">
        <v>235</v>
      </c>
      <c r="B193" s="17">
        <v>503.91</v>
      </c>
      <c r="C193" s="18">
        <v>0.583966863</v>
      </c>
      <c r="D193" s="15" t="s">
        <v>852</v>
      </c>
    </row>
    <row r="194" spans="1:4" x14ac:dyDescent="0.25">
      <c r="A194" s="6" t="s">
        <v>236</v>
      </c>
      <c r="B194" s="17">
        <v>0</v>
      </c>
      <c r="C194" s="18">
        <v>1.1352381E-2</v>
      </c>
      <c r="D194" s="15" t="s">
        <v>853</v>
      </c>
    </row>
    <row r="195" spans="1:4" x14ac:dyDescent="0.25">
      <c r="A195" s="6" t="s">
        <v>237</v>
      </c>
      <c r="B195" s="17">
        <v>1202.1300000000001</v>
      </c>
      <c r="C195" s="18">
        <v>1.5023900020000001</v>
      </c>
      <c r="D195" s="15" t="s">
        <v>854</v>
      </c>
    </row>
    <row r="196" spans="1:4" x14ac:dyDescent="0.25">
      <c r="A196" s="6" t="s">
        <v>238</v>
      </c>
      <c r="B196" s="17">
        <v>748.62</v>
      </c>
      <c r="C196" s="18">
        <v>0.59983824100000005</v>
      </c>
      <c r="D196" s="15" t="s">
        <v>855</v>
      </c>
    </row>
    <row r="197" spans="1:4" x14ac:dyDescent="0.25">
      <c r="A197" s="6" t="s">
        <v>239</v>
      </c>
      <c r="B197" s="17">
        <v>413.64</v>
      </c>
      <c r="C197" s="18">
        <v>0.723381622</v>
      </c>
      <c r="D197" s="15" t="s">
        <v>856</v>
      </c>
    </row>
    <row r="198" spans="1:4" x14ac:dyDescent="0.25">
      <c r="A198" s="6" t="s">
        <v>240</v>
      </c>
      <c r="B198" s="17">
        <v>0</v>
      </c>
      <c r="C198" s="18">
        <v>1.1984797E-2</v>
      </c>
      <c r="D198" s="15" t="s">
        <v>857</v>
      </c>
    </row>
    <row r="199" spans="1:4" x14ac:dyDescent="0.25">
      <c r="A199" s="6" t="s">
        <v>241</v>
      </c>
      <c r="B199" s="17">
        <v>815.67</v>
      </c>
      <c r="C199" s="18">
        <v>1.5283915809999999</v>
      </c>
      <c r="D199" s="15" t="s">
        <v>858</v>
      </c>
    </row>
    <row r="200" spans="1:4" x14ac:dyDescent="0.25">
      <c r="A200" s="6" t="s">
        <v>242</v>
      </c>
      <c r="B200" s="17">
        <v>799.48</v>
      </c>
      <c r="C200" s="18">
        <v>1.312322432</v>
      </c>
      <c r="D200" s="15" t="s">
        <v>859</v>
      </c>
    </row>
    <row r="201" spans="1:4" x14ac:dyDescent="0.25">
      <c r="A201" s="6" t="s">
        <v>243</v>
      </c>
      <c r="B201" s="17">
        <v>298.58</v>
      </c>
      <c r="C201" s="18">
        <v>0.68050145200000001</v>
      </c>
      <c r="D201" s="15" t="s">
        <v>860</v>
      </c>
    </row>
    <row r="202" spans="1:4" x14ac:dyDescent="0.25">
      <c r="A202" s="6" t="s">
        <v>244</v>
      </c>
      <c r="B202" s="17">
        <v>370.93</v>
      </c>
      <c r="C202" s="18">
        <v>0.213262339</v>
      </c>
      <c r="D202" s="15" t="s">
        <v>861</v>
      </c>
    </row>
    <row r="203" spans="1:4" x14ac:dyDescent="0.25">
      <c r="A203" s="6" t="s">
        <v>245</v>
      </c>
      <c r="B203" s="17">
        <v>514.62</v>
      </c>
      <c r="C203" s="18">
        <v>0.38258521899999998</v>
      </c>
      <c r="D203" s="15" t="s">
        <v>862</v>
      </c>
    </row>
    <row r="204" spans="1:4" x14ac:dyDescent="0.25">
      <c r="A204" s="6" t="s">
        <v>246</v>
      </c>
      <c r="B204" s="17">
        <v>0</v>
      </c>
      <c r="C204" s="18">
        <v>0.33666096099999998</v>
      </c>
      <c r="D204" s="15" t="s">
        <v>863</v>
      </c>
    </row>
    <row r="205" spans="1:4" x14ac:dyDescent="0.25">
      <c r="A205" s="6" t="s">
        <v>247</v>
      </c>
      <c r="B205" s="17">
        <v>121.59</v>
      </c>
      <c r="C205" s="18">
        <v>0.17747291300000001</v>
      </c>
      <c r="D205" s="15" t="s">
        <v>864</v>
      </c>
    </row>
    <row r="206" spans="1:4" x14ac:dyDescent="0.25">
      <c r="A206" s="6" t="s">
        <v>248</v>
      </c>
      <c r="B206" s="17">
        <v>364.62</v>
      </c>
      <c r="C206" s="18">
        <v>0.65909497900000003</v>
      </c>
      <c r="D206" s="15" t="s">
        <v>865</v>
      </c>
    </row>
    <row r="207" spans="1:4" x14ac:dyDescent="0.25">
      <c r="A207" s="6" t="s">
        <v>249</v>
      </c>
      <c r="B207" s="17">
        <v>961.18</v>
      </c>
      <c r="C207" s="18">
        <v>0.93372899600000003</v>
      </c>
      <c r="D207" s="15" t="s">
        <v>866</v>
      </c>
    </row>
    <row r="208" spans="1:4" x14ac:dyDescent="0.25">
      <c r="A208" s="6" t="s">
        <v>250</v>
      </c>
      <c r="B208" s="17">
        <v>618.17999999999995</v>
      </c>
      <c r="C208" s="18">
        <v>1.1569603930000001</v>
      </c>
      <c r="D208" s="15" t="s">
        <v>867</v>
      </c>
    </row>
    <row r="209" spans="1:4" x14ac:dyDescent="0.25">
      <c r="A209" s="6" t="s">
        <v>251</v>
      </c>
      <c r="B209" s="17">
        <v>953.17</v>
      </c>
      <c r="C209" s="18">
        <v>2.5756262919999999</v>
      </c>
      <c r="D209" s="15" t="s">
        <v>868</v>
      </c>
    </row>
    <row r="210" spans="1:4" x14ac:dyDescent="0.25">
      <c r="A210" s="6" t="s">
        <v>252</v>
      </c>
      <c r="B210" s="17">
        <v>0</v>
      </c>
      <c r="C210" s="18">
        <v>0.75471997099999999</v>
      </c>
      <c r="D210" s="15" t="s">
        <v>869</v>
      </c>
    </row>
    <row r="211" spans="1:4" x14ac:dyDescent="0.25">
      <c r="A211" s="6" t="s">
        <v>253</v>
      </c>
      <c r="B211" s="17">
        <v>574.12</v>
      </c>
      <c r="C211" s="18">
        <v>1.1928732440000001</v>
      </c>
      <c r="D211" s="15" t="s">
        <v>870</v>
      </c>
    </row>
    <row r="212" spans="1:4" x14ac:dyDescent="0.25">
      <c r="A212" s="6" t="s">
        <v>254</v>
      </c>
      <c r="B212" s="17">
        <v>596.14</v>
      </c>
      <c r="C212" s="18">
        <v>0.88022895000000001</v>
      </c>
      <c r="D212" s="15" t="s">
        <v>871</v>
      </c>
    </row>
    <row r="213" spans="1:4" x14ac:dyDescent="0.25">
      <c r="A213" s="6" t="s">
        <v>255</v>
      </c>
      <c r="B213" s="17">
        <v>0</v>
      </c>
      <c r="C213" s="18">
        <v>5.3267777000000002E-2</v>
      </c>
      <c r="D213" s="15" t="s">
        <v>872</v>
      </c>
    </row>
    <row r="214" spans="1:4" x14ac:dyDescent="0.25">
      <c r="A214" s="6" t="s">
        <v>256</v>
      </c>
      <c r="B214" s="17">
        <v>858.55</v>
      </c>
      <c r="C214" s="18">
        <v>0.91747473199999996</v>
      </c>
      <c r="D214" s="15" t="s">
        <v>873</v>
      </c>
    </row>
    <row r="215" spans="1:4" x14ac:dyDescent="0.25">
      <c r="A215" s="6" t="s">
        <v>257</v>
      </c>
      <c r="B215" s="17">
        <v>0</v>
      </c>
      <c r="C215" s="18">
        <v>0.85225250200000002</v>
      </c>
      <c r="D215" s="15" t="s">
        <v>874</v>
      </c>
    </row>
    <row r="216" spans="1:4" x14ac:dyDescent="0.25">
      <c r="A216" s="6" t="s">
        <v>258</v>
      </c>
      <c r="B216" s="17">
        <v>155.24</v>
      </c>
      <c r="C216" s="18">
        <v>4.8597037000000003E-2</v>
      </c>
      <c r="D216" s="15" t="s">
        <v>875</v>
      </c>
    </row>
    <row r="217" spans="1:4" x14ac:dyDescent="0.25">
      <c r="A217" s="6" t="s">
        <v>259</v>
      </c>
      <c r="B217" s="17">
        <v>264.70999999999998</v>
      </c>
      <c r="C217" s="18">
        <v>0.56920651799999999</v>
      </c>
      <c r="D217" s="15" t="s">
        <v>876</v>
      </c>
    </row>
    <row r="218" spans="1:4" x14ac:dyDescent="0.25">
      <c r="A218" s="6" t="s">
        <v>260</v>
      </c>
      <c r="B218" s="17">
        <v>458.92</v>
      </c>
      <c r="C218" s="18">
        <v>7.0429645999999999E-2</v>
      </c>
      <c r="D218" s="15" t="s">
        <v>877</v>
      </c>
    </row>
    <row r="219" spans="1:4" x14ac:dyDescent="0.25">
      <c r="A219" s="6" t="s">
        <v>261</v>
      </c>
      <c r="B219" s="17">
        <v>790.71</v>
      </c>
      <c r="C219" s="18">
        <v>0.52379333500000003</v>
      </c>
      <c r="D219" s="15" t="s">
        <v>878</v>
      </c>
    </row>
    <row r="220" spans="1:4" x14ac:dyDescent="0.25">
      <c r="A220" s="6" t="s">
        <v>262</v>
      </c>
      <c r="B220" s="17">
        <v>204.28</v>
      </c>
      <c r="C220" s="18">
        <v>0.511455671</v>
      </c>
      <c r="D220" s="15" t="s">
        <v>879</v>
      </c>
    </row>
    <row r="221" spans="1:4" x14ac:dyDescent="0.25">
      <c r="A221" s="6" t="s">
        <v>263</v>
      </c>
      <c r="B221" s="17">
        <v>1197.8699999999999</v>
      </c>
      <c r="C221" s="18">
        <v>3.0835769019999999</v>
      </c>
      <c r="D221" s="15" t="s">
        <v>880</v>
      </c>
    </row>
    <row r="222" spans="1:4" x14ac:dyDescent="0.25">
      <c r="A222" s="6" t="s">
        <v>264</v>
      </c>
      <c r="B222" s="17">
        <v>0</v>
      </c>
      <c r="C222" s="18">
        <v>0.45435105399999998</v>
      </c>
      <c r="D222" s="15" t="s">
        <v>881</v>
      </c>
    </row>
    <row r="223" spans="1:4" x14ac:dyDescent="0.25">
      <c r="A223" s="6" t="s">
        <v>265</v>
      </c>
      <c r="B223" s="17">
        <v>597.87</v>
      </c>
      <c r="C223" s="18">
        <v>0.370310692</v>
      </c>
      <c r="D223" s="15" t="s">
        <v>882</v>
      </c>
    </row>
    <row r="224" spans="1:4" x14ac:dyDescent="0.25">
      <c r="A224" s="6" t="s">
        <v>266</v>
      </c>
      <c r="B224" s="17">
        <v>437.84</v>
      </c>
      <c r="C224" s="18">
        <v>0.64654950300000003</v>
      </c>
      <c r="D224" s="15" t="s">
        <v>883</v>
      </c>
    </row>
    <row r="225" spans="1:4" x14ac:dyDescent="0.25">
      <c r="A225" s="6" t="s">
        <v>267</v>
      </c>
      <c r="B225" s="17">
        <v>413.28</v>
      </c>
      <c r="C225" s="18">
        <v>1.0898959779999999</v>
      </c>
      <c r="D225" s="15" t="s">
        <v>884</v>
      </c>
    </row>
    <row r="226" spans="1:4" x14ac:dyDescent="0.25">
      <c r="A226" s="6" t="s">
        <v>268</v>
      </c>
      <c r="B226" s="17">
        <v>126.26</v>
      </c>
      <c r="C226" s="18">
        <v>3.0753509449999998</v>
      </c>
      <c r="D226" s="15" t="s">
        <v>885</v>
      </c>
    </row>
    <row r="227" spans="1:4" x14ac:dyDescent="0.25">
      <c r="A227" s="6" t="s">
        <v>269</v>
      </c>
      <c r="B227" s="17">
        <v>0</v>
      </c>
      <c r="C227" s="18">
        <v>0.33835260099999998</v>
      </c>
      <c r="D227" s="15" t="s">
        <v>886</v>
      </c>
    </row>
    <row r="228" spans="1:4" x14ac:dyDescent="0.25">
      <c r="A228" s="6" t="s">
        <v>270</v>
      </c>
      <c r="B228" s="17">
        <v>552.99</v>
      </c>
      <c r="C228" s="18">
        <v>0.74152719099999997</v>
      </c>
      <c r="D228" s="15" t="s">
        <v>887</v>
      </c>
    </row>
    <row r="229" spans="1:4" x14ac:dyDescent="0.25">
      <c r="A229" s="6" t="s">
        <v>271</v>
      </c>
      <c r="B229" s="17">
        <v>96.39</v>
      </c>
      <c r="C229" s="18">
        <v>0.49610304900000002</v>
      </c>
      <c r="D229" s="15" t="s">
        <v>888</v>
      </c>
    </row>
    <row r="230" spans="1:4" x14ac:dyDescent="0.25">
      <c r="A230" s="6" t="s">
        <v>272</v>
      </c>
      <c r="B230" s="17">
        <v>379.47</v>
      </c>
      <c r="C230" s="18">
        <v>0.57986167099999997</v>
      </c>
      <c r="D230" s="15" t="s">
        <v>889</v>
      </c>
    </row>
    <row r="231" spans="1:4" x14ac:dyDescent="0.25">
      <c r="A231" s="6" t="s">
        <v>273</v>
      </c>
      <c r="B231" s="17">
        <v>382.16</v>
      </c>
      <c r="C231" s="18">
        <v>1.176546576</v>
      </c>
      <c r="D231" s="15" t="s">
        <v>890</v>
      </c>
    </row>
    <row r="232" spans="1:4" x14ac:dyDescent="0.25">
      <c r="A232" s="6" t="s">
        <v>274</v>
      </c>
      <c r="B232" s="17">
        <v>329.87</v>
      </c>
      <c r="C232" s="18">
        <v>0.82406582699999997</v>
      </c>
      <c r="D232" s="15" t="s">
        <v>891</v>
      </c>
    </row>
    <row r="233" spans="1:4" x14ac:dyDescent="0.25">
      <c r="A233" s="6" t="s">
        <v>275</v>
      </c>
      <c r="B233" s="17">
        <v>429.92</v>
      </c>
      <c r="C233" s="18">
        <v>0.77941417199999996</v>
      </c>
      <c r="D233" s="15" t="s">
        <v>892</v>
      </c>
    </row>
    <row r="234" spans="1:4" x14ac:dyDescent="0.25">
      <c r="A234" s="6" t="s">
        <v>276</v>
      </c>
      <c r="B234" s="17">
        <v>685.66</v>
      </c>
      <c r="C234" s="18">
        <v>1.636385271</v>
      </c>
      <c r="D234" s="15" t="s">
        <v>893</v>
      </c>
    </row>
    <row r="235" spans="1:4" x14ac:dyDescent="0.25">
      <c r="A235" s="6" t="s">
        <v>277</v>
      </c>
      <c r="B235" s="17">
        <v>438.64</v>
      </c>
      <c r="C235" s="18">
        <v>0.837738133</v>
      </c>
      <c r="D235" s="15" t="s">
        <v>894</v>
      </c>
    </row>
    <row r="236" spans="1:4" x14ac:dyDescent="0.25">
      <c r="A236" s="6" t="s">
        <v>278</v>
      </c>
      <c r="B236" s="17">
        <v>595.16999999999996</v>
      </c>
      <c r="C236" s="18">
        <v>3.1048078010000002</v>
      </c>
      <c r="D236" s="15" t="s">
        <v>895</v>
      </c>
    </row>
    <row r="237" spans="1:4" x14ac:dyDescent="0.25">
      <c r="A237" s="6" t="s">
        <v>279</v>
      </c>
      <c r="B237" s="17">
        <v>2154.19</v>
      </c>
      <c r="C237" s="18">
        <v>3.8281869140000002</v>
      </c>
      <c r="D237" s="15" t="s">
        <v>896</v>
      </c>
    </row>
    <row r="238" spans="1:4" x14ac:dyDescent="0.25">
      <c r="A238" s="6" t="s">
        <v>280</v>
      </c>
      <c r="B238" s="17">
        <v>176.46</v>
      </c>
      <c r="C238" s="18">
        <v>4.8368705999999997E-2</v>
      </c>
      <c r="D238" s="15" t="s">
        <v>897</v>
      </c>
    </row>
    <row r="239" spans="1:4" x14ac:dyDescent="0.25">
      <c r="A239" s="6" t="s">
        <v>281</v>
      </c>
      <c r="B239" s="17">
        <v>76.3</v>
      </c>
      <c r="C239" s="18">
        <v>1.9328303000000002E-2</v>
      </c>
      <c r="D239" s="15" t="s">
        <v>898</v>
      </c>
    </row>
    <row r="240" spans="1:4" x14ac:dyDescent="0.25">
      <c r="A240" s="6" t="s">
        <v>282</v>
      </c>
      <c r="B240" s="17">
        <v>336.17</v>
      </c>
      <c r="C240" s="18">
        <v>6.8832630000000006E-2</v>
      </c>
      <c r="D240" s="15" t="s">
        <v>899</v>
      </c>
    </row>
    <row r="241" spans="1:4" x14ac:dyDescent="0.25">
      <c r="A241" s="6" t="s">
        <v>283</v>
      </c>
      <c r="B241" s="17">
        <v>371.98</v>
      </c>
      <c r="C241" s="18">
        <v>0.28248989699999999</v>
      </c>
      <c r="D241" s="15" t="s">
        <v>900</v>
      </c>
    </row>
    <row r="242" spans="1:4" x14ac:dyDescent="0.25">
      <c r="A242" s="6" t="s">
        <v>284</v>
      </c>
      <c r="B242" s="17">
        <v>0</v>
      </c>
      <c r="C242" s="18">
        <v>0.32884402400000001</v>
      </c>
      <c r="D242" s="15" t="s">
        <v>901</v>
      </c>
    </row>
    <row r="243" spans="1:4" x14ac:dyDescent="0.25">
      <c r="A243" s="6" t="s">
        <v>285</v>
      </c>
      <c r="B243" s="17">
        <v>208.89</v>
      </c>
      <c r="C243" s="18">
        <v>0.41799663399999998</v>
      </c>
      <c r="D243" s="15" t="s">
        <v>902</v>
      </c>
    </row>
    <row r="244" spans="1:4" x14ac:dyDescent="0.25">
      <c r="A244" s="6" t="s">
        <v>286</v>
      </c>
      <c r="B244" s="17">
        <v>172.28</v>
      </c>
      <c r="C244" s="18">
        <v>0.52706333100000002</v>
      </c>
      <c r="D244" s="15" t="s">
        <v>903</v>
      </c>
    </row>
    <row r="245" spans="1:4" x14ac:dyDescent="0.25">
      <c r="A245" s="6" t="s">
        <v>287</v>
      </c>
      <c r="B245" s="17">
        <v>576.96</v>
      </c>
      <c r="C245" s="18">
        <v>1.040907872</v>
      </c>
      <c r="D245" s="15" t="s">
        <v>904</v>
      </c>
    </row>
    <row r="246" spans="1:4" x14ac:dyDescent="0.25">
      <c r="A246" s="6" t="s">
        <v>288</v>
      </c>
      <c r="B246" s="17">
        <v>527.02</v>
      </c>
      <c r="C246" s="18">
        <v>0.70602715100000002</v>
      </c>
      <c r="D246" s="15" t="s">
        <v>905</v>
      </c>
    </row>
    <row r="247" spans="1:4" x14ac:dyDescent="0.25">
      <c r="A247" s="6" t="s">
        <v>289</v>
      </c>
      <c r="B247" s="17">
        <v>1289.26</v>
      </c>
      <c r="C247" s="18">
        <v>1.0048841399999999</v>
      </c>
      <c r="D247" s="15" t="s">
        <v>906</v>
      </c>
    </row>
    <row r="248" spans="1:4" x14ac:dyDescent="0.25">
      <c r="A248" s="6" t="s">
        <v>290</v>
      </c>
      <c r="B248" s="17">
        <v>699.23</v>
      </c>
      <c r="C248" s="18">
        <v>1.6650831189999999</v>
      </c>
      <c r="D248" s="15" t="s">
        <v>907</v>
      </c>
    </row>
    <row r="249" spans="1:4" x14ac:dyDescent="0.25">
      <c r="A249" s="6" t="s">
        <v>291</v>
      </c>
      <c r="B249" s="17">
        <v>673.46</v>
      </c>
      <c r="C249" s="18">
        <v>0.59707924599999995</v>
      </c>
      <c r="D249" s="15" t="s">
        <v>908</v>
      </c>
    </row>
    <row r="250" spans="1:4" x14ac:dyDescent="0.25">
      <c r="A250" s="6" t="s">
        <v>292</v>
      </c>
      <c r="B250" s="17">
        <v>260.31</v>
      </c>
      <c r="C250" s="18">
        <v>0.63067396600000003</v>
      </c>
      <c r="D250" s="15" t="s">
        <v>909</v>
      </c>
    </row>
    <row r="251" spans="1:4" x14ac:dyDescent="0.25">
      <c r="A251" s="6" t="s">
        <v>293</v>
      </c>
      <c r="B251" s="17">
        <v>0</v>
      </c>
      <c r="C251" s="18">
        <v>0.14024718899999999</v>
      </c>
      <c r="D251" s="15" t="s">
        <v>910</v>
      </c>
    </row>
    <row r="252" spans="1:4" x14ac:dyDescent="0.25">
      <c r="A252" s="6" t="s">
        <v>294</v>
      </c>
      <c r="B252" s="17">
        <v>797.07</v>
      </c>
      <c r="C252" s="18">
        <v>0.53575689000000004</v>
      </c>
      <c r="D252" s="15" t="s">
        <v>911</v>
      </c>
    </row>
    <row r="253" spans="1:4" x14ac:dyDescent="0.25">
      <c r="A253" s="6" t="s">
        <v>295</v>
      </c>
      <c r="B253" s="17">
        <v>1581.68</v>
      </c>
      <c r="C253" s="18">
        <v>3.4407732850000001</v>
      </c>
      <c r="D253" s="15" t="s">
        <v>912</v>
      </c>
    </row>
    <row r="254" spans="1:4" x14ac:dyDescent="0.25">
      <c r="A254" s="6" t="s">
        <v>296</v>
      </c>
      <c r="B254" s="17">
        <v>331.59</v>
      </c>
      <c r="C254" s="18">
        <v>0.30954091099999997</v>
      </c>
      <c r="D254" s="15" t="s">
        <v>913</v>
      </c>
    </row>
    <row r="255" spans="1:4" x14ac:dyDescent="0.25">
      <c r="A255" s="6" t="s">
        <v>297</v>
      </c>
      <c r="B255" s="17">
        <v>0</v>
      </c>
      <c r="C255" s="18">
        <v>0.45409108100000001</v>
      </c>
      <c r="D255" s="15" t="s">
        <v>914</v>
      </c>
    </row>
    <row r="256" spans="1:4" x14ac:dyDescent="0.25">
      <c r="A256" s="6" t="s">
        <v>298</v>
      </c>
      <c r="B256" s="17">
        <v>159.96</v>
      </c>
      <c r="C256" s="18">
        <v>1.2539909039999999</v>
      </c>
      <c r="D256" s="15" t="s">
        <v>915</v>
      </c>
    </row>
    <row r="257" spans="1:4" x14ac:dyDescent="0.25">
      <c r="A257" s="6" t="s">
        <v>299</v>
      </c>
      <c r="B257" s="17">
        <v>411.45</v>
      </c>
      <c r="C257" s="18">
        <v>0.39473963000000001</v>
      </c>
      <c r="D257" s="15" t="s">
        <v>916</v>
      </c>
    </row>
    <row r="258" spans="1:4" x14ac:dyDescent="0.25">
      <c r="A258" s="6" t="s">
        <v>300</v>
      </c>
      <c r="B258" s="17">
        <v>486.3</v>
      </c>
      <c r="C258" s="18">
        <v>0.42623602900000002</v>
      </c>
      <c r="D258" s="15" t="s">
        <v>917</v>
      </c>
    </row>
    <row r="259" spans="1:4" x14ac:dyDescent="0.25">
      <c r="A259" s="6" t="s">
        <v>301</v>
      </c>
      <c r="B259" s="17">
        <v>414.63</v>
      </c>
      <c r="C259" s="18">
        <v>0.240914446</v>
      </c>
      <c r="D259" s="15" t="s">
        <v>918</v>
      </c>
    </row>
    <row r="260" spans="1:4" x14ac:dyDescent="0.25">
      <c r="A260" s="6" t="s">
        <v>302</v>
      </c>
      <c r="B260" s="17">
        <v>207.05</v>
      </c>
      <c r="C260" s="18">
        <v>0.55999833899999996</v>
      </c>
      <c r="D260" s="15" t="s">
        <v>919</v>
      </c>
    </row>
    <row r="261" spans="1:4" x14ac:dyDescent="0.25">
      <c r="A261" s="6" t="s">
        <v>303</v>
      </c>
      <c r="B261" s="17">
        <v>825.93</v>
      </c>
      <c r="C261" s="18">
        <v>1.3864280520000001</v>
      </c>
      <c r="D261" s="15" t="s">
        <v>920</v>
      </c>
    </row>
    <row r="262" spans="1:4" x14ac:dyDescent="0.25">
      <c r="A262" s="6" t="s">
        <v>304</v>
      </c>
      <c r="B262" s="17">
        <v>264.41000000000003</v>
      </c>
      <c r="C262" s="18">
        <v>0.36691255</v>
      </c>
      <c r="D262" s="15" t="s">
        <v>921</v>
      </c>
    </row>
    <row r="263" spans="1:4" x14ac:dyDescent="0.25">
      <c r="A263" s="6" t="s">
        <v>305</v>
      </c>
      <c r="B263" s="17">
        <v>313.23</v>
      </c>
      <c r="C263" s="18">
        <v>0.41836706400000001</v>
      </c>
      <c r="D263" s="15" t="s">
        <v>922</v>
      </c>
    </row>
    <row r="264" spans="1:4" x14ac:dyDescent="0.25">
      <c r="A264" s="6" t="s">
        <v>306</v>
      </c>
      <c r="B264" s="17">
        <v>364.67</v>
      </c>
      <c r="C264" s="18">
        <v>0.42318449200000002</v>
      </c>
      <c r="D264" s="15" t="s">
        <v>923</v>
      </c>
    </row>
    <row r="265" spans="1:4" x14ac:dyDescent="0.25">
      <c r="A265" s="6" t="s">
        <v>307</v>
      </c>
      <c r="B265" s="17">
        <v>199.96</v>
      </c>
      <c r="C265" s="18">
        <v>0.61386634100000004</v>
      </c>
      <c r="D265" s="15" t="s">
        <v>924</v>
      </c>
    </row>
    <row r="266" spans="1:4" x14ac:dyDescent="0.25">
      <c r="A266" s="6" t="s">
        <v>308</v>
      </c>
      <c r="B266" s="17">
        <v>749.27</v>
      </c>
      <c r="C266" s="18">
        <v>0.78696671600000001</v>
      </c>
      <c r="D266" s="15" t="s">
        <v>925</v>
      </c>
    </row>
    <row r="267" spans="1:4" x14ac:dyDescent="0.25">
      <c r="A267" s="6" t="s">
        <v>309</v>
      </c>
      <c r="B267" s="17">
        <v>793.9</v>
      </c>
      <c r="C267" s="18">
        <v>0.59585701499999999</v>
      </c>
      <c r="D267" s="15" t="s">
        <v>926</v>
      </c>
    </row>
    <row r="268" spans="1:4" x14ac:dyDescent="0.25">
      <c r="A268" s="6" t="s">
        <v>310</v>
      </c>
      <c r="B268" s="17">
        <v>96.67</v>
      </c>
      <c r="C268" s="18">
        <v>0.59326966800000003</v>
      </c>
      <c r="D268" s="15" t="s">
        <v>927</v>
      </c>
    </row>
    <row r="269" spans="1:4" x14ac:dyDescent="0.25">
      <c r="A269" s="6" t="s">
        <v>311</v>
      </c>
      <c r="B269" s="17">
        <v>1088.71</v>
      </c>
      <c r="C269" s="18">
        <v>1.3820570720000001</v>
      </c>
      <c r="D269" s="15" t="s">
        <v>928</v>
      </c>
    </row>
    <row r="270" spans="1:4" x14ac:dyDescent="0.25">
      <c r="A270" s="6" t="s">
        <v>312</v>
      </c>
      <c r="B270" s="17">
        <v>867.01</v>
      </c>
      <c r="C270" s="18">
        <v>1.1249108919999999</v>
      </c>
      <c r="D270" s="15" t="s">
        <v>929</v>
      </c>
    </row>
    <row r="271" spans="1:4" x14ac:dyDescent="0.25">
      <c r="A271" s="6" t="s">
        <v>313</v>
      </c>
      <c r="B271" s="17">
        <v>212.14</v>
      </c>
      <c r="C271" s="18">
        <v>0.430980794</v>
      </c>
      <c r="D271" s="15" t="s">
        <v>930</v>
      </c>
    </row>
    <row r="272" spans="1:4" x14ac:dyDescent="0.25">
      <c r="A272" s="6" t="s">
        <v>314</v>
      </c>
      <c r="B272" s="17">
        <v>518.69000000000005</v>
      </c>
      <c r="C272" s="18">
        <v>0.71737075699999997</v>
      </c>
      <c r="D272" s="15" t="s">
        <v>931</v>
      </c>
    </row>
    <row r="273" spans="1:4" x14ac:dyDescent="0.25">
      <c r="A273" s="6" t="s">
        <v>315</v>
      </c>
      <c r="B273" s="17">
        <v>918.08</v>
      </c>
      <c r="C273" s="18">
        <v>1.0185515810000001</v>
      </c>
      <c r="D273" s="15" t="s">
        <v>932</v>
      </c>
    </row>
    <row r="274" spans="1:4" x14ac:dyDescent="0.25">
      <c r="A274" s="6" t="s">
        <v>316</v>
      </c>
      <c r="B274" s="17">
        <v>256.68</v>
      </c>
      <c r="C274" s="18">
        <v>0.24510970400000001</v>
      </c>
      <c r="D274" s="15" t="s">
        <v>933</v>
      </c>
    </row>
    <row r="275" spans="1:4" x14ac:dyDescent="0.25">
      <c r="A275" s="6" t="s">
        <v>317</v>
      </c>
      <c r="B275" s="17">
        <v>635.27</v>
      </c>
      <c r="C275" s="18">
        <v>1.152438922</v>
      </c>
      <c r="D275" s="15" t="s">
        <v>934</v>
      </c>
    </row>
    <row r="276" spans="1:4" x14ac:dyDescent="0.25">
      <c r="A276" s="6" t="s">
        <v>318</v>
      </c>
      <c r="B276" s="17">
        <v>414.11</v>
      </c>
      <c r="C276" s="18">
        <v>0.84272403200000001</v>
      </c>
      <c r="D276" s="15" t="s">
        <v>935</v>
      </c>
    </row>
    <row r="277" spans="1:4" x14ac:dyDescent="0.25">
      <c r="A277" s="6" t="s">
        <v>319</v>
      </c>
      <c r="B277" s="17">
        <v>567.73</v>
      </c>
      <c r="C277" s="18">
        <v>0.63024217900000001</v>
      </c>
      <c r="D277" s="15" t="s">
        <v>936</v>
      </c>
    </row>
    <row r="278" spans="1:4" x14ac:dyDescent="0.25">
      <c r="A278" s="6" t="s">
        <v>320</v>
      </c>
      <c r="B278" s="17">
        <v>703.01</v>
      </c>
      <c r="C278" s="18">
        <v>3.392145502</v>
      </c>
      <c r="D278" s="15" t="s">
        <v>937</v>
      </c>
    </row>
    <row r="279" spans="1:4" x14ac:dyDescent="0.25">
      <c r="A279" s="6" t="s">
        <v>321</v>
      </c>
      <c r="B279" s="17">
        <v>387.9</v>
      </c>
      <c r="C279" s="18">
        <v>0.64044667099999997</v>
      </c>
      <c r="D279" s="15" t="s">
        <v>938</v>
      </c>
    </row>
    <row r="280" spans="1:4" x14ac:dyDescent="0.25">
      <c r="A280" s="6" t="s">
        <v>322</v>
      </c>
      <c r="B280" s="17">
        <v>587.26</v>
      </c>
      <c r="C280" s="18">
        <v>1.3155653860000001</v>
      </c>
      <c r="D280" s="15" t="s">
        <v>939</v>
      </c>
    </row>
    <row r="281" spans="1:4" x14ac:dyDescent="0.25">
      <c r="A281" s="6" t="s">
        <v>323</v>
      </c>
      <c r="B281" s="17">
        <v>120.49</v>
      </c>
      <c r="C281" s="18">
        <v>1.050957556</v>
      </c>
      <c r="D281" s="15" t="s">
        <v>940</v>
      </c>
    </row>
    <row r="282" spans="1:4" x14ac:dyDescent="0.25">
      <c r="A282" s="6" t="s">
        <v>324</v>
      </c>
      <c r="B282" s="17">
        <v>318.38</v>
      </c>
      <c r="C282" s="18">
        <v>0.657785332</v>
      </c>
      <c r="D282" s="15" t="s">
        <v>941</v>
      </c>
    </row>
    <row r="283" spans="1:4" x14ac:dyDescent="0.25">
      <c r="A283" s="6" t="s">
        <v>325</v>
      </c>
      <c r="B283" s="17">
        <v>130.22999999999999</v>
      </c>
      <c r="C283" s="18">
        <v>0.67030705099999999</v>
      </c>
      <c r="D283" s="15" t="s">
        <v>942</v>
      </c>
    </row>
    <row r="284" spans="1:4" x14ac:dyDescent="0.25">
      <c r="A284" s="6" t="s">
        <v>326</v>
      </c>
      <c r="B284" s="17">
        <v>260.35000000000002</v>
      </c>
      <c r="C284" s="18">
        <v>0.54856233200000004</v>
      </c>
      <c r="D284" s="15" t="s">
        <v>943</v>
      </c>
    </row>
    <row r="285" spans="1:4" x14ac:dyDescent="0.25">
      <c r="A285" s="6" t="s">
        <v>327</v>
      </c>
      <c r="B285" s="17">
        <v>0</v>
      </c>
      <c r="C285" s="18">
        <v>0.153623969</v>
      </c>
      <c r="D285" s="15" t="s">
        <v>944</v>
      </c>
    </row>
    <row r="286" spans="1:4" x14ac:dyDescent="0.25">
      <c r="A286" s="6" t="s">
        <v>328</v>
      </c>
      <c r="B286" s="17">
        <v>0</v>
      </c>
      <c r="C286" s="18">
        <v>2.6439656999999998E-2</v>
      </c>
      <c r="D286" s="15" t="s">
        <v>945</v>
      </c>
    </row>
    <row r="287" spans="1:4" x14ac:dyDescent="0.25">
      <c r="A287" s="6" t="s">
        <v>329</v>
      </c>
      <c r="B287" s="17">
        <v>180.64</v>
      </c>
      <c r="C287" s="18">
        <v>0.119088947</v>
      </c>
      <c r="D287" s="15" t="s">
        <v>946</v>
      </c>
    </row>
    <row r="288" spans="1:4" x14ac:dyDescent="0.25">
      <c r="A288" s="6" t="s">
        <v>330</v>
      </c>
      <c r="B288" s="17">
        <v>0</v>
      </c>
      <c r="C288" s="18">
        <v>6.4821065999999997E-2</v>
      </c>
      <c r="D288" s="15" t="s">
        <v>947</v>
      </c>
    </row>
    <row r="289" spans="1:4" x14ac:dyDescent="0.25">
      <c r="A289" s="6" t="s">
        <v>331</v>
      </c>
      <c r="B289" s="17">
        <v>0</v>
      </c>
      <c r="C289" s="18">
        <v>1.404039418</v>
      </c>
      <c r="D289" s="15" t="s">
        <v>948</v>
      </c>
    </row>
    <row r="290" spans="1:4" x14ac:dyDescent="0.25">
      <c r="A290" s="6" t="s">
        <v>332</v>
      </c>
      <c r="B290" s="17">
        <v>0</v>
      </c>
      <c r="C290" s="18">
        <v>3.9347581999999999E-2</v>
      </c>
      <c r="D290" s="15" t="s">
        <v>949</v>
      </c>
    </row>
    <row r="291" spans="1:4" x14ac:dyDescent="0.25">
      <c r="A291" s="6" t="s">
        <v>333</v>
      </c>
      <c r="B291" s="17">
        <v>569.52</v>
      </c>
      <c r="C291" s="18">
        <v>0.42033981500000001</v>
      </c>
      <c r="D291" s="15" t="s">
        <v>950</v>
      </c>
    </row>
    <row r="292" spans="1:4" x14ac:dyDescent="0.25">
      <c r="A292" s="6" t="s">
        <v>334</v>
      </c>
      <c r="B292" s="17">
        <v>552.97</v>
      </c>
      <c r="C292" s="18">
        <v>0.230104382</v>
      </c>
      <c r="D292" s="15" t="s">
        <v>951</v>
      </c>
    </row>
    <row r="293" spans="1:4" x14ac:dyDescent="0.25">
      <c r="A293" s="6" t="s">
        <v>335</v>
      </c>
      <c r="B293" s="17">
        <v>178.84</v>
      </c>
      <c r="C293" s="18">
        <v>0.199305442</v>
      </c>
      <c r="D293" s="15" t="s">
        <v>952</v>
      </c>
    </row>
    <row r="294" spans="1:4" x14ac:dyDescent="0.25">
      <c r="A294" s="6" t="s">
        <v>336</v>
      </c>
      <c r="B294" s="17">
        <v>578.36</v>
      </c>
      <c r="C294" s="18">
        <v>1.1650380579999999</v>
      </c>
      <c r="D294" s="15" t="s">
        <v>953</v>
      </c>
    </row>
    <row r="295" spans="1:4" x14ac:dyDescent="0.25">
      <c r="A295" s="6" t="s">
        <v>337</v>
      </c>
      <c r="B295" s="17">
        <v>343.85</v>
      </c>
      <c r="C295" s="18">
        <v>0.58606971600000002</v>
      </c>
      <c r="D295" s="15" t="s">
        <v>954</v>
      </c>
    </row>
    <row r="296" spans="1:4" x14ac:dyDescent="0.25">
      <c r="A296" s="6" t="s">
        <v>338</v>
      </c>
      <c r="B296" s="17">
        <v>108.3</v>
      </c>
      <c r="C296" s="18">
        <v>0.272655859</v>
      </c>
      <c r="D296" s="15" t="s">
        <v>955</v>
      </c>
    </row>
    <row r="297" spans="1:4" x14ac:dyDescent="0.25">
      <c r="A297" s="6" t="s">
        <v>339</v>
      </c>
      <c r="B297" s="17">
        <v>481.25</v>
      </c>
      <c r="C297" s="18">
        <v>0.46039139600000001</v>
      </c>
      <c r="D297" s="15" t="s">
        <v>956</v>
      </c>
    </row>
    <row r="298" spans="1:4" x14ac:dyDescent="0.25">
      <c r="A298" s="6" t="s">
        <v>340</v>
      </c>
      <c r="B298" s="17">
        <v>0</v>
      </c>
      <c r="C298" s="18">
        <v>0.22177902499999999</v>
      </c>
      <c r="D298" s="15" t="s">
        <v>921</v>
      </c>
    </row>
    <row r="299" spans="1:4" x14ac:dyDescent="0.25">
      <c r="A299" s="6" t="s">
        <v>341</v>
      </c>
      <c r="B299" s="17">
        <v>0</v>
      </c>
      <c r="C299" s="18">
        <v>9.1029249000000007E-2</v>
      </c>
      <c r="D299" s="15" t="s">
        <v>957</v>
      </c>
    </row>
    <row r="300" spans="1:4" x14ac:dyDescent="0.25">
      <c r="A300" s="6" t="s">
        <v>342</v>
      </c>
      <c r="B300" s="17">
        <v>0</v>
      </c>
      <c r="C300" s="18">
        <v>0.20295663799999999</v>
      </c>
      <c r="D300" s="15" t="s">
        <v>958</v>
      </c>
    </row>
    <row r="301" spans="1:4" x14ac:dyDescent="0.25">
      <c r="A301" s="6" t="s">
        <v>343</v>
      </c>
      <c r="B301" s="17">
        <v>48.57</v>
      </c>
      <c r="C301" s="18">
        <v>1.548487E-2</v>
      </c>
      <c r="D301" s="15" t="s">
        <v>959</v>
      </c>
    </row>
    <row r="302" spans="1:4" x14ac:dyDescent="0.25">
      <c r="A302" s="6" t="s">
        <v>344</v>
      </c>
      <c r="B302" s="17">
        <v>175.29</v>
      </c>
      <c r="C302" s="18">
        <v>0.43044317100000001</v>
      </c>
      <c r="D302" s="15" t="s">
        <v>960</v>
      </c>
    </row>
    <row r="303" spans="1:4" x14ac:dyDescent="0.25">
      <c r="A303" s="6" t="s">
        <v>345</v>
      </c>
      <c r="B303" s="17">
        <v>0</v>
      </c>
      <c r="C303" s="18">
        <v>0</v>
      </c>
      <c r="D303" s="15" t="s">
        <v>961</v>
      </c>
    </row>
    <row r="304" spans="1:4" x14ac:dyDescent="0.25">
      <c r="A304" s="6" t="s">
        <v>346</v>
      </c>
      <c r="B304" s="17">
        <v>201.17</v>
      </c>
      <c r="C304" s="18">
        <v>0.36925032899999999</v>
      </c>
      <c r="D304" s="15" t="s">
        <v>962</v>
      </c>
    </row>
    <row r="305" spans="1:4" x14ac:dyDescent="0.25">
      <c r="A305" s="6" t="s">
        <v>347</v>
      </c>
      <c r="B305" s="17">
        <v>0</v>
      </c>
      <c r="C305" s="18">
        <v>0.40397407099999999</v>
      </c>
      <c r="D305" s="15" t="s">
        <v>963</v>
      </c>
    </row>
    <row r="306" spans="1:4" x14ac:dyDescent="0.25">
      <c r="A306" s="6" t="s">
        <v>348</v>
      </c>
      <c r="B306" s="17">
        <v>0</v>
      </c>
      <c r="C306" s="18">
        <v>0.63236233799999997</v>
      </c>
      <c r="D306" s="15" t="s">
        <v>964</v>
      </c>
    </row>
    <row r="307" spans="1:4" x14ac:dyDescent="0.25">
      <c r="A307" s="6" t="s">
        <v>349</v>
      </c>
      <c r="B307" s="17">
        <v>732.73</v>
      </c>
      <c r="C307" s="18">
        <v>0.62887996000000002</v>
      </c>
      <c r="D307" s="15" t="s">
        <v>965</v>
      </c>
    </row>
    <row r="308" spans="1:4" x14ac:dyDescent="0.25">
      <c r="A308" s="6" t="s">
        <v>350</v>
      </c>
      <c r="B308" s="17">
        <v>456.73</v>
      </c>
      <c r="C308" s="18">
        <v>1.110562163</v>
      </c>
      <c r="D308" s="15" t="s">
        <v>966</v>
      </c>
    </row>
    <row r="309" spans="1:4" x14ac:dyDescent="0.25">
      <c r="A309" s="6" t="s">
        <v>351</v>
      </c>
      <c r="B309" s="17">
        <v>204.02</v>
      </c>
      <c r="C309" s="18">
        <v>0.124027917</v>
      </c>
      <c r="D309" s="15" t="s">
        <v>967</v>
      </c>
    </row>
    <row r="310" spans="1:4" x14ac:dyDescent="0.25">
      <c r="A310" s="6" t="s">
        <v>352</v>
      </c>
      <c r="B310" s="17">
        <v>590.79</v>
      </c>
      <c r="C310" s="18">
        <v>0.51845237300000002</v>
      </c>
      <c r="D310" s="15" t="s">
        <v>968</v>
      </c>
    </row>
    <row r="311" spans="1:4" x14ac:dyDescent="0.25">
      <c r="A311" s="6" t="s">
        <v>353</v>
      </c>
      <c r="B311" s="17">
        <v>430.62</v>
      </c>
      <c r="C311" s="18">
        <v>0.48519488</v>
      </c>
      <c r="D311" s="15" t="s">
        <v>969</v>
      </c>
    </row>
    <row r="312" spans="1:4" x14ac:dyDescent="0.25">
      <c r="A312" s="6" t="s">
        <v>44</v>
      </c>
      <c r="B312" s="17">
        <v>578.47</v>
      </c>
      <c r="C312" s="18">
        <v>0.23243693300000001</v>
      </c>
      <c r="D312" s="15" t="s">
        <v>970</v>
      </c>
    </row>
    <row r="313" spans="1:4" x14ac:dyDescent="0.25">
      <c r="A313" s="6" t="s">
        <v>354</v>
      </c>
      <c r="B313" s="17">
        <v>0</v>
      </c>
      <c r="C313" s="18">
        <v>0.88810747700000003</v>
      </c>
      <c r="D313" s="15" t="s">
        <v>971</v>
      </c>
    </row>
    <row r="314" spans="1:4" x14ac:dyDescent="0.25">
      <c r="A314" s="6" t="s">
        <v>355</v>
      </c>
      <c r="B314" s="17">
        <v>150.47999999999999</v>
      </c>
      <c r="C314" s="18">
        <v>0.81580273199999997</v>
      </c>
      <c r="D314" s="15" t="s">
        <v>972</v>
      </c>
    </row>
    <row r="315" spans="1:4" x14ac:dyDescent="0.25">
      <c r="A315" s="6" t="s">
        <v>356</v>
      </c>
      <c r="B315" s="17">
        <v>700.24</v>
      </c>
      <c r="C315" s="18">
        <v>0.439061637</v>
      </c>
      <c r="D315" s="15" t="s">
        <v>973</v>
      </c>
    </row>
    <row r="316" spans="1:4" x14ac:dyDescent="0.25">
      <c r="A316" s="6" t="s">
        <v>357</v>
      </c>
      <c r="B316" s="17">
        <v>1887.64</v>
      </c>
      <c r="C316" s="18">
        <v>1.455353892</v>
      </c>
      <c r="D316" s="15" t="s">
        <v>974</v>
      </c>
    </row>
    <row r="317" spans="1:4" x14ac:dyDescent="0.25">
      <c r="A317" s="6" t="s">
        <v>43</v>
      </c>
      <c r="B317" s="17">
        <v>0</v>
      </c>
      <c r="C317" s="18">
        <v>0.27748664099999998</v>
      </c>
      <c r="D317" s="15" t="s">
        <v>975</v>
      </c>
    </row>
    <row r="318" spans="1:4" x14ac:dyDescent="0.25">
      <c r="A318" s="6" t="s">
        <v>38</v>
      </c>
      <c r="B318" s="17">
        <v>885.4</v>
      </c>
      <c r="C318" s="18">
        <v>1.868001075</v>
      </c>
      <c r="D318" s="15" t="s">
        <v>976</v>
      </c>
    </row>
    <row r="319" spans="1:4" x14ac:dyDescent="0.25">
      <c r="A319" s="6" t="s">
        <v>36</v>
      </c>
      <c r="B319" s="17">
        <v>0</v>
      </c>
      <c r="C319" s="18">
        <v>1.9340567999999999E-2</v>
      </c>
      <c r="D319" s="15" t="s">
        <v>977</v>
      </c>
    </row>
    <row r="320" spans="1:4" x14ac:dyDescent="0.25">
      <c r="A320" s="6" t="s">
        <v>34</v>
      </c>
      <c r="B320" s="17">
        <v>796.21</v>
      </c>
      <c r="C320" s="18">
        <v>1.356289708</v>
      </c>
      <c r="D320" s="15" t="s">
        <v>978</v>
      </c>
    </row>
    <row r="321" spans="1:4" x14ac:dyDescent="0.25">
      <c r="A321" s="6" t="s">
        <v>41</v>
      </c>
      <c r="B321" s="17">
        <v>200.4</v>
      </c>
      <c r="C321" s="18">
        <v>0.24088880800000001</v>
      </c>
      <c r="D321" s="15" t="s">
        <v>979</v>
      </c>
    </row>
    <row r="322" spans="1:4" x14ac:dyDescent="0.25">
      <c r="A322" s="6" t="s">
        <v>358</v>
      </c>
      <c r="B322" s="17">
        <v>0</v>
      </c>
      <c r="C322" s="18">
        <v>4.8628473999999998E-2</v>
      </c>
      <c r="D322" s="15" t="s">
        <v>980</v>
      </c>
    </row>
    <row r="323" spans="1:4" x14ac:dyDescent="0.25">
      <c r="A323" s="6" t="s">
        <v>359</v>
      </c>
      <c r="B323" s="17">
        <v>233.41</v>
      </c>
      <c r="C323" s="18">
        <v>0.25738979699999998</v>
      </c>
      <c r="D323" s="15" t="s">
        <v>981</v>
      </c>
    </row>
    <row r="324" spans="1:4" x14ac:dyDescent="0.25">
      <c r="A324" s="6" t="s">
        <v>360</v>
      </c>
      <c r="B324" s="17">
        <v>108.01</v>
      </c>
      <c r="C324" s="18">
        <v>0.32126556499999998</v>
      </c>
      <c r="D324" s="15" t="s">
        <v>982</v>
      </c>
    </row>
    <row r="325" spans="1:4" x14ac:dyDescent="0.25">
      <c r="A325" s="6" t="s">
        <v>361</v>
      </c>
      <c r="B325" s="17">
        <v>437.2</v>
      </c>
      <c r="C325" s="18">
        <v>1.1396505260000001</v>
      </c>
      <c r="D325" s="15" t="s">
        <v>983</v>
      </c>
    </row>
    <row r="326" spans="1:4" x14ac:dyDescent="0.25">
      <c r="A326" s="6" t="s">
        <v>362</v>
      </c>
      <c r="B326" s="17">
        <v>245.16</v>
      </c>
      <c r="C326" s="18">
        <v>0.20630822800000001</v>
      </c>
      <c r="D326" s="15" t="s">
        <v>984</v>
      </c>
    </row>
    <row r="327" spans="1:4" x14ac:dyDescent="0.25">
      <c r="A327" s="6" t="s">
        <v>363</v>
      </c>
      <c r="B327" s="17">
        <v>531.04</v>
      </c>
      <c r="C327" s="18">
        <v>0.55063612699999998</v>
      </c>
      <c r="D327" s="15" t="s">
        <v>985</v>
      </c>
    </row>
    <row r="328" spans="1:4" x14ac:dyDescent="0.25">
      <c r="A328" s="6" t="s">
        <v>364</v>
      </c>
      <c r="B328" s="17">
        <v>273.45999999999998</v>
      </c>
      <c r="C328" s="18">
        <v>0.70549644600000005</v>
      </c>
      <c r="D328" s="15" t="s">
        <v>986</v>
      </c>
    </row>
    <row r="329" spans="1:4" x14ac:dyDescent="0.25">
      <c r="A329" s="6" t="s">
        <v>365</v>
      </c>
      <c r="B329" s="17">
        <v>0</v>
      </c>
      <c r="C329" s="18">
        <v>0.192983931</v>
      </c>
      <c r="D329" s="15" t="s">
        <v>987</v>
      </c>
    </row>
    <row r="330" spans="1:4" x14ac:dyDescent="0.25">
      <c r="A330" s="6" t="s">
        <v>366</v>
      </c>
      <c r="B330" s="17">
        <v>0</v>
      </c>
      <c r="C330" s="18">
        <v>0.69256353900000001</v>
      </c>
      <c r="D330" s="15" t="s">
        <v>988</v>
      </c>
    </row>
    <row r="331" spans="1:4" x14ac:dyDescent="0.25">
      <c r="A331" s="6" t="s">
        <v>367</v>
      </c>
      <c r="B331" s="17">
        <v>0</v>
      </c>
      <c r="C331" s="18">
        <v>0.143117674</v>
      </c>
      <c r="D331" s="15" t="s">
        <v>989</v>
      </c>
    </row>
    <row r="332" spans="1:4" x14ac:dyDescent="0.25">
      <c r="A332" s="6" t="s">
        <v>368</v>
      </c>
      <c r="B332" s="17">
        <v>0</v>
      </c>
      <c r="C332" s="18">
        <v>4.1821000999999997E-2</v>
      </c>
      <c r="D332" s="15" t="s">
        <v>990</v>
      </c>
    </row>
    <row r="333" spans="1:4" x14ac:dyDescent="0.25">
      <c r="A333" s="6" t="s">
        <v>369</v>
      </c>
      <c r="B333" s="17">
        <v>0</v>
      </c>
      <c r="C333" s="18">
        <v>0.36183675500000001</v>
      </c>
      <c r="D333" s="15" t="s">
        <v>991</v>
      </c>
    </row>
    <row r="334" spans="1:4" x14ac:dyDescent="0.25">
      <c r="A334" s="6" t="s">
        <v>370</v>
      </c>
      <c r="B334" s="17">
        <v>0</v>
      </c>
      <c r="C334" s="18">
        <v>3.2304317999999999E-2</v>
      </c>
      <c r="D334" s="15" t="s">
        <v>992</v>
      </c>
    </row>
    <row r="335" spans="1:4" x14ac:dyDescent="0.25">
      <c r="A335" s="6" t="s">
        <v>371</v>
      </c>
      <c r="B335" s="17">
        <v>0</v>
      </c>
      <c r="C335" s="18">
        <v>7.5113535999999995E-2</v>
      </c>
      <c r="D335" s="15" t="s">
        <v>993</v>
      </c>
    </row>
    <row r="336" spans="1:4" x14ac:dyDescent="0.25">
      <c r="A336" s="6" t="s">
        <v>372</v>
      </c>
      <c r="B336" s="17">
        <v>70.290000000000006</v>
      </c>
      <c r="C336" s="18">
        <v>0.176126963</v>
      </c>
      <c r="D336" s="15" t="s">
        <v>994</v>
      </c>
    </row>
    <row r="337" spans="1:4" x14ac:dyDescent="0.25">
      <c r="A337" s="6" t="s">
        <v>373</v>
      </c>
      <c r="B337" s="17">
        <v>190.74</v>
      </c>
      <c r="C337" s="18">
        <v>0.50342587000000005</v>
      </c>
      <c r="D337" s="15" t="s">
        <v>995</v>
      </c>
    </row>
    <row r="338" spans="1:4" x14ac:dyDescent="0.25">
      <c r="A338" s="6" t="s">
        <v>374</v>
      </c>
      <c r="B338" s="17">
        <v>0</v>
      </c>
      <c r="C338" s="18">
        <v>7.8741433999999999E-2</v>
      </c>
      <c r="D338" s="15" t="s">
        <v>996</v>
      </c>
    </row>
    <row r="339" spans="1:4" x14ac:dyDescent="0.25">
      <c r="A339" s="6" t="s">
        <v>375</v>
      </c>
      <c r="B339" s="17">
        <v>387.91</v>
      </c>
      <c r="C339" s="18">
        <v>2.0981221579999998</v>
      </c>
      <c r="D339" s="15" t="s">
        <v>997</v>
      </c>
    </row>
    <row r="340" spans="1:4" x14ac:dyDescent="0.25">
      <c r="A340" s="6" t="s">
        <v>376</v>
      </c>
      <c r="B340" s="17">
        <v>302.99</v>
      </c>
      <c r="C340" s="18">
        <v>0.77636813299999996</v>
      </c>
      <c r="D340" s="15" t="s">
        <v>998</v>
      </c>
    </row>
    <row r="341" spans="1:4" x14ac:dyDescent="0.25">
      <c r="A341" s="6" t="s">
        <v>377</v>
      </c>
      <c r="B341" s="17">
        <v>0</v>
      </c>
      <c r="C341" s="18">
        <v>2.7479811E-2</v>
      </c>
      <c r="D341" s="15" t="s">
        <v>999</v>
      </c>
    </row>
    <row r="342" spans="1:4" x14ac:dyDescent="0.25">
      <c r="A342" s="6" t="s">
        <v>378</v>
      </c>
      <c r="B342" s="17">
        <v>45.17</v>
      </c>
      <c r="C342" s="18">
        <v>1.130589598</v>
      </c>
      <c r="D342" s="15" t="s">
        <v>1000</v>
      </c>
    </row>
    <row r="343" spans="1:4" x14ac:dyDescent="0.25">
      <c r="A343" s="6" t="s">
        <v>379</v>
      </c>
      <c r="B343" s="17">
        <v>9.0399999999999991</v>
      </c>
      <c r="C343" s="18">
        <v>0.19187720899999999</v>
      </c>
      <c r="D343" s="15" t="s">
        <v>1001</v>
      </c>
    </row>
    <row r="344" spans="1:4" x14ac:dyDescent="0.25">
      <c r="A344" s="6" t="s">
        <v>380</v>
      </c>
      <c r="B344" s="17">
        <v>357.95</v>
      </c>
      <c r="C344" s="18">
        <v>0.72800052000000004</v>
      </c>
      <c r="D344" s="15" t="s">
        <v>1002</v>
      </c>
    </row>
    <row r="345" spans="1:4" x14ac:dyDescent="0.25">
      <c r="A345" s="6" t="s">
        <v>381</v>
      </c>
      <c r="B345" s="17">
        <v>0</v>
      </c>
      <c r="C345" s="18">
        <v>0.47646067600000003</v>
      </c>
      <c r="D345" s="15" t="s">
        <v>1003</v>
      </c>
    </row>
    <row r="346" spans="1:4" x14ac:dyDescent="0.25">
      <c r="A346" s="6" t="s">
        <v>382</v>
      </c>
      <c r="B346" s="17">
        <v>0</v>
      </c>
      <c r="C346" s="18">
        <v>0.44887318900000001</v>
      </c>
      <c r="D346" s="15" t="s">
        <v>1004</v>
      </c>
    </row>
    <row r="347" spans="1:4" x14ac:dyDescent="0.25">
      <c r="A347" s="6" t="s">
        <v>383</v>
      </c>
      <c r="B347" s="17">
        <v>311.66000000000003</v>
      </c>
      <c r="C347" s="18">
        <v>0.17715863600000001</v>
      </c>
      <c r="D347" s="15" t="s">
        <v>1005</v>
      </c>
    </row>
    <row r="348" spans="1:4" x14ac:dyDescent="0.25">
      <c r="A348" s="6" t="s">
        <v>384</v>
      </c>
      <c r="B348" s="17">
        <v>265.70999999999998</v>
      </c>
      <c r="C348" s="18">
        <v>0.44566141599999998</v>
      </c>
      <c r="D348" s="15" t="s">
        <v>1006</v>
      </c>
    </row>
    <row r="349" spans="1:4" x14ac:dyDescent="0.25">
      <c r="A349" s="6" t="s">
        <v>385</v>
      </c>
      <c r="B349" s="17">
        <v>209.67</v>
      </c>
      <c r="C349" s="18">
        <v>0.16162945400000001</v>
      </c>
      <c r="D349" s="15" t="s">
        <v>1007</v>
      </c>
    </row>
    <row r="350" spans="1:4" x14ac:dyDescent="0.25">
      <c r="A350" s="6" t="s">
        <v>386</v>
      </c>
      <c r="B350" s="17">
        <v>483.92</v>
      </c>
      <c r="C350" s="18">
        <v>0.53282002500000003</v>
      </c>
      <c r="D350" s="15" t="s">
        <v>1008</v>
      </c>
    </row>
    <row r="351" spans="1:4" x14ac:dyDescent="0.25">
      <c r="A351" s="6" t="s">
        <v>387</v>
      </c>
      <c r="B351" s="17">
        <v>0</v>
      </c>
      <c r="C351" s="18">
        <v>6.3909900000000006E-2</v>
      </c>
      <c r="D351" s="15" t="s">
        <v>1009</v>
      </c>
    </row>
    <row r="352" spans="1:4" x14ac:dyDescent="0.25">
      <c r="A352" s="6" t="s">
        <v>388</v>
      </c>
      <c r="B352" s="17">
        <v>84.02</v>
      </c>
      <c r="C352" s="18">
        <v>0.43366479699999999</v>
      </c>
      <c r="D352" s="15" t="s">
        <v>1010</v>
      </c>
    </row>
    <row r="353" spans="1:4" x14ac:dyDescent="0.25">
      <c r="A353" s="6" t="s">
        <v>389</v>
      </c>
      <c r="B353" s="17">
        <v>166.82</v>
      </c>
      <c r="C353" s="18">
        <v>0.59163683300000003</v>
      </c>
      <c r="D353" s="15" t="s">
        <v>1011</v>
      </c>
    </row>
    <row r="354" spans="1:4" x14ac:dyDescent="0.25">
      <c r="A354" s="6" t="s">
        <v>390</v>
      </c>
      <c r="B354" s="17">
        <v>161.44999999999999</v>
      </c>
      <c r="C354" s="18">
        <v>0.27556439399999999</v>
      </c>
      <c r="D354" s="15" t="s">
        <v>1012</v>
      </c>
    </row>
    <row r="355" spans="1:4" x14ac:dyDescent="0.25">
      <c r="A355" s="6" t="s">
        <v>391</v>
      </c>
      <c r="B355" s="17">
        <v>484.13</v>
      </c>
      <c r="C355" s="18">
        <v>0.50254824399999998</v>
      </c>
      <c r="D355" s="15" t="s">
        <v>1013</v>
      </c>
    </row>
    <row r="356" spans="1:4" x14ac:dyDescent="0.25">
      <c r="A356" s="6" t="s">
        <v>392</v>
      </c>
      <c r="B356" s="17">
        <v>261.79000000000002</v>
      </c>
      <c r="C356" s="18">
        <v>0.89744067400000005</v>
      </c>
      <c r="D356" s="15" t="s">
        <v>1014</v>
      </c>
    </row>
    <row r="357" spans="1:4" x14ac:dyDescent="0.25">
      <c r="A357" s="6" t="s">
        <v>393</v>
      </c>
      <c r="B357" s="17">
        <v>134.34</v>
      </c>
      <c r="C357" s="18">
        <v>1.230629518</v>
      </c>
      <c r="D357" s="15" t="s">
        <v>1015</v>
      </c>
    </row>
    <row r="358" spans="1:4" x14ac:dyDescent="0.25">
      <c r="A358" s="6" t="s">
        <v>394</v>
      </c>
      <c r="B358" s="17">
        <v>370.52</v>
      </c>
      <c r="C358" s="18">
        <v>0.43134411</v>
      </c>
      <c r="D358" s="15" t="s">
        <v>1016</v>
      </c>
    </row>
    <row r="359" spans="1:4" x14ac:dyDescent="0.25">
      <c r="A359" s="6" t="s">
        <v>395</v>
      </c>
      <c r="B359" s="17">
        <v>459.74</v>
      </c>
      <c r="C359" s="18">
        <v>0.266967018</v>
      </c>
      <c r="D359" s="15" t="s">
        <v>1017</v>
      </c>
    </row>
    <row r="360" spans="1:4" x14ac:dyDescent="0.25">
      <c r="A360" s="6" t="s">
        <v>396</v>
      </c>
      <c r="B360" s="17">
        <v>100.99</v>
      </c>
      <c r="C360" s="18">
        <v>0.41334826699999999</v>
      </c>
      <c r="D360" s="15" t="s">
        <v>1018</v>
      </c>
    </row>
    <row r="361" spans="1:4" x14ac:dyDescent="0.25">
      <c r="A361" s="6" t="s">
        <v>397</v>
      </c>
      <c r="B361" s="17">
        <v>636.66</v>
      </c>
      <c r="C361" s="18">
        <v>1.1835830919999999</v>
      </c>
      <c r="D361" s="15" t="s">
        <v>1019</v>
      </c>
    </row>
    <row r="362" spans="1:4" x14ac:dyDescent="0.25">
      <c r="A362" s="6" t="s">
        <v>398</v>
      </c>
      <c r="B362" s="17">
        <v>1056.6300000000001</v>
      </c>
      <c r="C362" s="18">
        <v>0.50330881500000002</v>
      </c>
      <c r="D362" s="15" t="s">
        <v>1020</v>
      </c>
    </row>
    <row r="363" spans="1:4" x14ac:dyDescent="0.25">
      <c r="A363" s="6" t="s">
        <v>399</v>
      </c>
      <c r="B363" s="17">
        <v>949.13</v>
      </c>
      <c r="C363" s="18">
        <v>0.76375842400000005</v>
      </c>
      <c r="D363" s="15" t="s">
        <v>1021</v>
      </c>
    </row>
    <row r="364" spans="1:4" x14ac:dyDescent="0.25">
      <c r="A364" s="6" t="s">
        <v>400</v>
      </c>
      <c r="B364" s="17">
        <v>0</v>
      </c>
      <c r="C364" s="18">
        <v>0.22324685799999999</v>
      </c>
      <c r="D364" s="15" t="s">
        <v>1022</v>
      </c>
    </row>
    <row r="365" spans="1:4" x14ac:dyDescent="0.25">
      <c r="A365" s="6" t="s">
        <v>401</v>
      </c>
      <c r="B365" s="17">
        <v>216.83</v>
      </c>
      <c r="C365" s="18">
        <v>0.62967215600000004</v>
      </c>
      <c r="D365" s="15" t="s">
        <v>1023</v>
      </c>
    </row>
    <row r="366" spans="1:4" x14ac:dyDescent="0.25">
      <c r="A366" s="6" t="s">
        <v>402</v>
      </c>
      <c r="B366" s="17">
        <v>75.28</v>
      </c>
      <c r="C366" s="18">
        <v>0.415391972</v>
      </c>
      <c r="D366" s="15" t="s">
        <v>1024</v>
      </c>
    </row>
    <row r="367" spans="1:4" x14ac:dyDescent="0.25">
      <c r="A367" s="6" t="s">
        <v>403</v>
      </c>
      <c r="B367" s="17">
        <v>728.62</v>
      </c>
      <c r="C367" s="18">
        <v>0.78942848700000001</v>
      </c>
      <c r="D367" s="15" t="s">
        <v>1025</v>
      </c>
    </row>
    <row r="368" spans="1:4" x14ac:dyDescent="0.25">
      <c r="A368" s="6" t="s">
        <v>404</v>
      </c>
      <c r="B368" s="17">
        <v>735.14</v>
      </c>
      <c r="C368" s="18">
        <v>1.0347064269999999</v>
      </c>
      <c r="D368" s="15" t="s">
        <v>1026</v>
      </c>
    </row>
    <row r="369" spans="1:4" x14ac:dyDescent="0.25">
      <c r="A369" s="6" t="s">
        <v>405</v>
      </c>
      <c r="B369" s="17">
        <v>507.2</v>
      </c>
      <c r="C369" s="18">
        <v>0.85056130100000005</v>
      </c>
      <c r="D369" s="15" t="s">
        <v>1027</v>
      </c>
    </row>
    <row r="370" spans="1:4" x14ac:dyDescent="0.25">
      <c r="A370" s="6" t="s">
        <v>406</v>
      </c>
      <c r="B370" s="17">
        <v>1034.56</v>
      </c>
      <c r="C370" s="18">
        <v>2.1516913660000001</v>
      </c>
      <c r="D370" s="15" t="s">
        <v>1028</v>
      </c>
    </row>
    <row r="371" spans="1:4" x14ac:dyDescent="0.25">
      <c r="A371" s="6" t="s">
        <v>407</v>
      </c>
      <c r="B371" s="17">
        <v>160.54</v>
      </c>
      <c r="C371" s="18">
        <v>1.5168935690000001</v>
      </c>
      <c r="D371" s="15" t="s">
        <v>890</v>
      </c>
    </row>
    <row r="372" spans="1:4" x14ac:dyDescent="0.25">
      <c r="A372" s="6" t="s">
        <v>408</v>
      </c>
      <c r="B372" s="17">
        <v>51.74</v>
      </c>
      <c r="C372" s="18">
        <v>1.232707075</v>
      </c>
      <c r="D372" s="15" t="s">
        <v>960</v>
      </c>
    </row>
    <row r="373" spans="1:4" x14ac:dyDescent="0.25">
      <c r="A373" s="6" t="s">
        <v>409</v>
      </c>
      <c r="B373" s="17">
        <v>190.3</v>
      </c>
      <c r="C373" s="18">
        <v>1.494745489</v>
      </c>
      <c r="D373" s="15" t="s">
        <v>1029</v>
      </c>
    </row>
    <row r="374" spans="1:4" x14ac:dyDescent="0.25">
      <c r="A374" s="6" t="s">
        <v>410</v>
      </c>
      <c r="B374" s="17">
        <v>487.23</v>
      </c>
      <c r="C374" s="18">
        <v>0.199126311</v>
      </c>
      <c r="D374" s="15" t="s">
        <v>1030</v>
      </c>
    </row>
    <row r="375" spans="1:4" x14ac:dyDescent="0.25">
      <c r="A375" s="6" t="s">
        <v>411</v>
      </c>
      <c r="B375" s="17">
        <v>500.19</v>
      </c>
      <c r="C375" s="18">
        <v>1.0073175569999999</v>
      </c>
      <c r="D375" s="15" t="s">
        <v>1031</v>
      </c>
    </row>
    <row r="376" spans="1:4" x14ac:dyDescent="0.25">
      <c r="A376" s="6" t="s">
        <v>412</v>
      </c>
      <c r="B376" s="17">
        <v>6.11</v>
      </c>
      <c r="C376" s="18">
        <v>0.46723577300000002</v>
      </c>
      <c r="D376" s="15" t="s">
        <v>1032</v>
      </c>
    </row>
    <row r="377" spans="1:4" x14ac:dyDescent="0.25">
      <c r="A377" s="6" t="s">
        <v>413</v>
      </c>
      <c r="B377" s="17">
        <v>431.82</v>
      </c>
      <c r="C377" s="18">
        <v>0.64704873200000002</v>
      </c>
      <c r="D377" s="15" t="s">
        <v>1033</v>
      </c>
    </row>
    <row r="378" spans="1:4" x14ac:dyDescent="0.25">
      <c r="A378" s="6" t="s">
        <v>414</v>
      </c>
      <c r="B378" s="17">
        <v>0</v>
      </c>
      <c r="C378" s="18">
        <v>4.997509E-2</v>
      </c>
      <c r="D378" s="15" t="s">
        <v>1034</v>
      </c>
    </row>
    <row r="379" spans="1:4" x14ac:dyDescent="0.25">
      <c r="A379" s="6" t="s">
        <v>415</v>
      </c>
      <c r="B379" s="17">
        <v>490.13</v>
      </c>
      <c r="C379" s="18">
        <v>0.63030233400000002</v>
      </c>
      <c r="D379" s="15" t="s">
        <v>911</v>
      </c>
    </row>
    <row r="380" spans="1:4" x14ac:dyDescent="0.25">
      <c r="A380" s="6" t="s">
        <v>416</v>
      </c>
      <c r="B380" s="17">
        <v>0</v>
      </c>
      <c r="C380" s="18">
        <v>0.396304182</v>
      </c>
      <c r="D380" s="15" t="s">
        <v>1035</v>
      </c>
    </row>
    <row r="381" spans="1:4" x14ac:dyDescent="0.25">
      <c r="A381" s="6" t="s">
        <v>417</v>
      </c>
      <c r="B381" s="17">
        <v>66.95</v>
      </c>
      <c r="C381" s="18">
        <v>0.30019147499999999</v>
      </c>
      <c r="D381" s="15" t="s">
        <v>885</v>
      </c>
    </row>
    <row r="382" spans="1:4" x14ac:dyDescent="0.25">
      <c r="A382" s="6" t="s">
        <v>418</v>
      </c>
      <c r="B382" s="17">
        <v>1263.55</v>
      </c>
      <c r="C382" s="18">
        <v>4.0507492410000001</v>
      </c>
      <c r="D382" s="15" t="s">
        <v>1036</v>
      </c>
    </row>
    <row r="383" spans="1:4" x14ac:dyDescent="0.25">
      <c r="A383" s="6" t="s">
        <v>419</v>
      </c>
      <c r="B383" s="17">
        <v>437.11</v>
      </c>
      <c r="C383" s="18">
        <v>1.3877606149999999</v>
      </c>
      <c r="D383" s="15" t="s">
        <v>1037</v>
      </c>
    </row>
    <row r="384" spans="1:4" x14ac:dyDescent="0.25">
      <c r="A384" s="6" t="s">
        <v>420</v>
      </c>
      <c r="B384" s="17">
        <v>403.8</v>
      </c>
      <c r="C384" s="18">
        <v>4.1220109650000003</v>
      </c>
      <c r="D384" s="15" t="s">
        <v>1038</v>
      </c>
    </row>
    <row r="385" spans="1:4" x14ac:dyDescent="0.25">
      <c r="A385" s="6" t="s">
        <v>421</v>
      </c>
      <c r="B385" s="17">
        <v>868.39</v>
      </c>
      <c r="C385" s="18">
        <v>3.6918720270000001</v>
      </c>
      <c r="D385" s="15" t="s">
        <v>1039</v>
      </c>
    </row>
    <row r="386" spans="1:4" x14ac:dyDescent="0.25">
      <c r="A386" s="6" t="s">
        <v>422</v>
      </c>
      <c r="B386" s="17">
        <v>1175.54</v>
      </c>
      <c r="C386" s="18">
        <v>3.888533308</v>
      </c>
      <c r="D386" s="15" t="s">
        <v>1040</v>
      </c>
    </row>
    <row r="387" spans="1:4" x14ac:dyDescent="0.25">
      <c r="A387" s="6" t="s">
        <v>423</v>
      </c>
      <c r="B387" s="17">
        <v>249.32</v>
      </c>
      <c r="C387" s="18">
        <v>0.17847376600000001</v>
      </c>
      <c r="D387" s="15" t="s">
        <v>1041</v>
      </c>
    </row>
    <row r="388" spans="1:4" x14ac:dyDescent="0.25">
      <c r="A388" s="6" t="s">
        <v>424</v>
      </c>
      <c r="B388" s="17">
        <v>0</v>
      </c>
      <c r="C388" s="18">
        <v>0.82231974500000005</v>
      </c>
      <c r="D388" s="15" t="s">
        <v>1042</v>
      </c>
    </row>
    <row r="389" spans="1:4" x14ac:dyDescent="0.25">
      <c r="A389" s="6" t="s">
        <v>39</v>
      </c>
      <c r="B389" s="17">
        <v>603.37</v>
      </c>
      <c r="C389" s="18">
        <v>0.52213158900000001</v>
      </c>
      <c r="D389" s="15" t="s">
        <v>1043</v>
      </c>
    </row>
    <row r="390" spans="1:4" x14ac:dyDescent="0.25">
      <c r="A390" s="6" t="s">
        <v>425</v>
      </c>
      <c r="B390" s="17">
        <v>740.56</v>
      </c>
      <c r="C390" s="18">
        <v>0.58499501799999998</v>
      </c>
      <c r="D390" s="15" t="s">
        <v>1044</v>
      </c>
    </row>
    <row r="391" spans="1:4" x14ac:dyDescent="0.25">
      <c r="A391" s="6" t="s">
        <v>426</v>
      </c>
      <c r="B391" s="17">
        <v>373.71</v>
      </c>
      <c r="C391" s="18">
        <v>0.616044853</v>
      </c>
      <c r="D391" s="15" t="s">
        <v>1045</v>
      </c>
    </row>
    <row r="392" spans="1:4" x14ac:dyDescent="0.25">
      <c r="A392" s="6" t="s">
        <v>427</v>
      </c>
      <c r="B392" s="17">
        <v>0</v>
      </c>
      <c r="C392" s="18">
        <v>0.28641523499999999</v>
      </c>
      <c r="D392" s="15" t="s">
        <v>1046</v>
      </c>
    </row>
    <row r="393" spans="1:4" x14ac:dyDescent="0.25">
      <c r="A393" s="6" t="s">
        <v>40</v>
      </c>
      <c r="B393" s="17">
        <v>349.66</v>
      </c>
      <c r="C393" s="18">
        <v>0.34472419500000001</v>
      </c>
      <c r="D393" s="15" t="s">
        <v>1047</v>
      </c>
    </row>
    <row r="394" spans="1:4" x14ac:dyDescent="0.25">
      <c r="A394" s="6" t="s">
        <v>428</v>
      </c>
      <c r="B394" s="17">
        <v>96.24</v>
      </c>
      <c r="C394" s="18">
        <v>0.212555628</v>
      </c>
      <c r="D394" s="15" t="s">
        <v>1048</v>
      </c>
    </row>
    <row r="395" spans="1:4" x14ac:dyDescent="0.25">
      <c r="A395" s="6" t="s">
        <v>429</v>
      </c>
      <c r="B395" s="17">
        <v>0</v>
      </c>
      <c r="C395" s="18">
        <v>0.89362509099999998</v>
      </c>
      <c r="D395" s="15" t="s">
        <v>1049</v>
      </c>
    </row>
    <row r="396" spans="1:4" x14ac:dyDescent="0.25">
      <c r="A396" s="6" t="s">
        <v>430</v>
      </c>
      <c r="B396" s="17">
        <v>817.17</v>
      </c>
      <c r="C396" s="18">
        <v>0.64661509500000003</v>
      </c>
      <c r="D396" s="15" t="s">
        <v>1035</v>
      </c>
    </row>
    <row r="397" spans="1:4" x14ac:dyDescent="0.25">
      <c r="A397" s="6" t="s">
        <v>431</v>
      </c>
      <c r="B397" s="17">
        <v>0</v>
      </c>
      <c r="C397" s="18">
        <v>5.8100034000000002E-2</v>
      </c>
      <c r="D397" s="15" t="s">
        <v>1050</v>
      </c>
    </row>
    <row r="398" spans="1:4" x14ac:dyDescent="0.25">
      <c r="A398" s="6" t="s">
        <v>432</v>
      </c>
      <c r="B398" s="17">
        <v>0</v>
      </c>
      <c r="C398" s="18">
        <v>4.4944400000000002E-2</v>
      </c>
      <c r="D398" s="15" t="s">
        <v>1051</v>
      </c>
    </row>
    <row r="399" spans="1:4" x14ac:dyDescent="0.25">
      <c r="A399" s="6" t="s">
        <v>433</v>
      </c>
      <c r="B399" s="17">
        <v>1614.55</v>
      </c>
      <c r="C399" s="18">
        <v>3.991588615</v>
      </c>
      <c r="D399" s="15" t="s">
        <v>1052</v>
      </c>
    </row>
    <row r="400" spans="1:4" x14ac:dyDescent="0.25">
      <c r="A400" s="6" t="s">
        <v>434</v>
      </c>
      <c r="B400" s="17">
        <v>0</v>
      </c>
      <c r="C400" s="18">
        <v>0.31166956000000001</v>
      </c>
      <c r="D400" s="15" t="s">
        <v>1053</v>
      </c>
    </row>
    <row r="401" spans="1:4" x14ac:dyDescent="0.25">
      <c r="A401" s="6" t="s">
        <v>435</v>
      </c>
      <c r="B401" s="17">
        <v>0</v>
      </c>
      <c r="C401" s="18">
        <v>0.38437924800000001</v>
      </c>
      <c r="D401" s="15" t="s">
        <v>1054</v>
      </c>
    </row>
    <row r="402" spans="1:4" x14ac:dyDescent="0.25">
      <c r="A402" s="6" t="s">
        <v>436</v>
      </c>
      <c r="B402" s="17">
        <v>101.37</v>
      </c>
      <c r="C402" s="18">
        <v>0.325993109</v>
      </c>
      <c r="D402" s="15" t="s">
        <v>1055</v>
      </c>
    </row>
    <row r="403" spans="1:4" x14ac:dyDescent="0.25">
      <c r="A403" s="6" t="s">
        <v>437</v>
      </c>
      <c r="B403" s="17">
        <v>123.41</v>
      </c>
      <c r="C403" s="18">
        <v>0.491162969</v>
      </c>
      <c r="D403" s="15" t="s">
        <v>1056</v>
      </c>
    </row>
    <row r="404" spans="1:4" x14ac:dyDescent="0.25">
      <c r="A404" s="6" t="s">
        <v>438</v>
      </c>
      <c r="B404" s="17">
        <v>0</v>
      </c>
      <c r="C404" s="18">
        <v>4.9973571000000001E-2</v>
      </c>
      <c r="D404" s="15" t="s">
        <v>1057</v>
      </c>
    </row>
    <row r="405" spans="1:4" x14ac:dyDescent="0.25">
      <c r="A405" s="6" t="s">
        <v>439</v>
      </c>
      <c r="B405" s="17">
        <v>0</v>
      </c>
      <c r="C405" s="18">
        <v>1.10356E-4</v>
      </c>
      <c r="D405" s="15" t="s">
        <v>1058</v>
      </c>
    </row>
    <row r="406" spans="1:4" x14ac:dyDescent="0.25">
      <c r="A406" s="6" t="s">
        <v>440</v>
      </c>
      <c r="B406" s="17">
        <v>61.01</v>
      </c>
      <c r="C406" s="18">
        <v>0.77900487699999998</v>
      </c>
      <c r="D406" s="15" t="s">
        <v>1059</v>
      </c>
    </row>
    <row r="407" spans="1:4" x14ac:dyDescent="0.25">
      <c r="A407" s="6" t="s">
        <v>441</v>
      </c>
      <c r="B407" s="17">
        <v>830.36</v>
      </c>
      <c r="C407" s="18">
        <v>1.387493023</v>
      </c>
      <c r="D407" s="15" t="s">
        <v>1060</v>
      </c>
    </row>
    <row r="408" spans="1:4" x14ac:dyDescent="0.25">
      <c r="A408" s="6" t="s">
        <v>442</v>
      </c>
      <c r="B408" s="17">
        <v>170.15</v>
      </c>
      <c r="C408" s="18">
        <v>0.82913237200000001</v>
      </c>
      <c r="D408" s="15" t="s">
        <v>1061</v>
      </c>
    </row>
    <row r="409" spans="1:4" x14ac:dyDescent="0.25">
      <c r="A409" s="6" t="s">
        <v>443</v>
      </c>
      <c r="B409" s="17">
        <v>227.43</v>
      </c>
      <c r="C409" s="18">
        <v>0.22828806300000001</v>
      </c>
      <c r="D409" s="15" t="s">
        <v>1062</v>
      </c>
    </row>
    <row r="410" spans="1:4" x14ac:dyDescent="0.25">
      <c r="A410" s="6" t="s">
        <v>444</v>
      </c>
      <c r="B410" s="17">
        <v>0</v>
      </c>
      <c r="C410" s="18">
        <v>0.74583770800000004</v>
      </c>
      <c r="D410" s="15" t="s">
        <v>1063</v>
      </c>
    </row>
    <row r="411" spans="1:4" x14ac:dyDescent="0.25">
      <c r="A411" s="6" t="s">
        <v>445</v>
      </c>
      <c r="B411" s="17">
        <v>363</v>
      </c>
      <c r="C411" s="18">
        <v>0.82478726400000002</v>
      </c>
      <c r="D411" s="15" t="s">
        <v>1064</v>
      </c>
    </row>
    <row r="412" spans="1:4" x14ac:dyDescent="0.25">
      <c r="A412" s="6" t="s">
        <v>446</v>
      </c>
      <c r="B412" s="17">
        <v>33.6</v>
      </c>
      <c r="C412" s="18">
        <v>0.72297937599999995</v>
      </c>
      <c r="D412" s="15" t="s">
        <v>1065</v>
      </c>
    </row>
    <row r="413" spans="1:4" x14ac:dyDescent="0.25">
      <c r="A413" s="6" t="s">
        <v>447</v>
      </c>
      <c r="B413" s="17">
        <v>0</v>
      </c>
      <c r="C413" s="18">
        <v>5.3229134999999997E-2</v>
      </c>
      <c r="D413" s="15" t="s">
        <v>1066</v>
      </c>
    </row>
    <row r="414" spans="1:4" x14ac:dyDescent="0.25">
      <c r="A414" s="6" t="s">
        <v>448</v>
      </c>
      <c r="B414" s="17">
        <v>0</v>
      </c>
      <c r="C414" s="18">
        <v>0.68443578199999999</v>
      </c>
      <c r="D414" s="15" t="s">
        <v>1067</v>
      </c>
    </row>
    <row r="415" spans="1:4" x14ac:dyDescent="0.25">
      <c r="A415" s="6" t="s">
        <v>449</v>
      </c>
      <c r="B415" s="17">
        <v>204.23</v>
      </c>
      <c r="C415" s="18">
        <v>0.50963461899999996</v>
      </c>
      <c r="D415" s="15" t="s">
        <v>1068</v>
      </c>
    </row>
    <row r="416" spans="1:4" x14ac:dyDescent="0.25">
      <c r="A416" s="6" t="s">
        <v>450</v>
      </c>
      <c r="B416" s="17">
        <v>0</v>
      </c>
      <c r="C416" s="18">
        <v>9.3963094999999996E-2</v>
      </c>
      <c r="D416" s="15" t="s">
        <v>1069</v>
      </c>
    </row>
    <row r="417" spans="1:4" x14ac:dyDescent="0.25">
      <c r="A417" s="6" t="s">
        <v>451</v>
      </c>
      <c r="B417" s="17">
        <v>1015.13</v>
      </c>
      <c r="C417" s="18">
        <v>3.148228069</v>
      </c>
      <c r="D417" s="15" t="s">
        <v>1070</v>
      </c>
    </row>
    <row r="418" spans="1:4" x14ac:dyDescent="0.25">
      <c r="A418" s="6" t="s">
        <v>452</v>
      </c>
      <c r="B418" s="17">
        <v>53.22</v>
      </c>
      <c r="C418" s="18">
        <v>0.205987744</v>
      </c>
      <c r="D418" s="15" t="s">
        <v>1071</v>
      </c>
    </row>
    <row r="419" spans="1:4" x14ac:dyDescent="0.25">
      <c r="A419" s="6" t="s">
        <v>453</v>
      </c>
      <c r="B419" s="17">
        <v>113.97</v>
      </c>
      <c r="C419" s="18">
        <v>0.38092738300000001</v>
      </c>
      <c r="D419" s="15" t="s">
        <v>1059</v>
      </c>
    </row>
    <row r="420" spans="1:4" x14ac:dyDescent="0.25">
      <c r="A420" s="6" t="s">
        <v>454</v>
      </c>
      <c r="B420" s="17">
        <v>394.31</v>
      </c>
      <c r="C420" s="18">
        <v>0.68979126099999999</v>
      </c>
      <c r="D420" s="15" t="s">
        <v>1072</v>
      </c>
    </row>
    <row r="421" spans="1:4" x14ac:dyDescent="0.25">
      <c r="A421" s="6" t="s">
        <v>455</v>
      </c>
      <c r="B421" s="17">
        <v>0</v>
      </c>
      <c r="C421" s="18">
        <v>0.31767990400000001</v>
      </c>
      <c r="D421" s="15" t="s">
        <v>1027</v>
      </c>
    </row>
    <row r="422" spans="1:4" x14ac:dyDescent="0.25">
      <c r="A422" s="6" t="s">
        <v>456</v>
      </c>
      <c r="B422" s="17">
        <v>332.06</v>
      </c>
      <c r="C422" s="18">
        <v>1.0115870309999999</v>
      </c>
      <c r="D422" s="15" t="s">
        <v>1073</v>
      </c>
    </row>
    <row r="423" spans="1:4" x14ac:dyDescent="0.25">
      <c r="A423" s="6" t="s">
        <v>457</v>
      </c>
      <c r="B423" s="17">
        <v>177.69</v>
      </c>
      <c r="C423" s="18">
        <v>0.56524481000000004</v>
      </c>
      <c r="D423" s="15" t="s">
        <v>1074</v>
      </c>
    </row>
    <row r="424" spans="1:4" x14ac:dyDescent="0.25">
      <c r="A424" s="6" t="s">
        <v>458</v>
      </c>
      <c r="B424" s="17">
        <v>139.91999999999999</v>
      </c>
      <c r="C424" s="18">
        <v>0.76717208599999998</v>
      </c>
      <c r="D424" s="15" t="s">
        <v>1075</v>
      </c>
    </row>
    <row r="425" spans="1:4" x14ac:dyDescent="0.25">
      <c r="A425" s="6" t="s">
        <v>459</v>
      </c>
      <c r="B425" s="17">
        <v>215.95</v>
      </c>
      <c r="C425" s="18">
        <v>0.68007404900000001</v>
      </c>
      <c r="D425" s="15" t="s">
        <v>1076</v>
      </c>
    </row>
    <row r="426" spans="1:4" x14ac:dyDescent="0.25">
      <c r="A426" s="6" t="s">
        <v>460</v>
      </c>
      <c r="B426" s="17">
        <v>292.42</v>
      </c>
      <c r="C426" s="18">
        <v>0.49365958300000001</v>
      </c>
      <c r="D426" s="15" t="s">
        <v>1077</v>
      </c>
    </row>
    <row r="427" spans="1:4" x14ac:dyDescent="0.25">
      <c r="A427" s="6" t="s">
        <v>461</v>
      </c>
      <c r="B427" s="17">
        <v>0</v>
      </c>
      <c r="C427" s="18">
        <v>0.15890286300000001</v>
      </c>
      <c r="D427" s="15" t="s">
        <v>890</v>
      </c>
    </row>
    <row r="428" spans="1:4" x14ac:dyDescent="0.25">
      <c r="A428" s="6" t="s">
        <v>462</v>
      </c>
      <c r="B428" s="17">
        <v>6.85</v>
      </c>
      <c r="C428" s="18">
        <v>0.173974345</v>
      </c>
      <c r="D428" s="15" t="s">
        <v>1078</v>
      </c>
    </row>
    <row r="429" spans="1:4" x14ac:dyDescent="0.25">
      <c r="A429" s="6" t="s">
        <v>463</v>
      </c>
      <c r="B429" s="17">
        <v>0</v>
      </c>
      <c r="C429" s="18">
        <v>1.8367642E-2</v>
      </c>
      <c r="D429" s="15" t="s">
        <v>1079</v>
      </c>
    </row>
    <row r="430" spans="1:4" x14ac:dyDescent="0.25">
      <c r="A430" s="6" t="s">
        <v>464</v>
      </c>
      <c r="B430" s="17">
        <v>902.77</v>
      </c>
      <c r="C430" s="18">
        <v>1.2869894079999999</v>
      </c>
      <c r="D430" s="15" t="s">
        <v>904</v>
      </c>
    </row>
    <row r="431" spans="1:4" x14ac:dyDescent="0.25">
      <c r="A431" s="6" t="s">
        <v>465</v>
      </c>
      <c r="B431" s="17">
        <v>1303.32</v>
      </c>
      <c r="C431" s="18">
        <v>3.667828246</v>
      </c>
      <c r="D431" s="15" t="s">
        <v>1080</v>
      </c>
    </row>
    <row r="432" spans="1:4" x14ac:dyDescent="0.25">
      <c r="A432" s="6" t="s">
        <v>466</v>
      </c>
      <c r="B432" s="17">
        <v>863.2</v>
      </c>
      <c r="C432" s="18">
        <v>1.7244881089999999</v>
      </c>
      <c r="D432" s="15" t="s">
        <v>937</v>
      </c>
    </row>
    <row r="433" spans="1:4" x14ac:dyDescent="0.25">
      <c r="A433" s="6" t="s">
        <v>467</v>
      </c>
      <c r="B433" s="17">
        <v>478.39</v>
      </c>
      <c r="C433" s="18">
        <v>5.4670750000000001E-3</v>
      </c>
      <c r="D433" s="15" t="s">
        <v>1081</v>
      </c>
    </row>
    <row r="434" spans="1:4" x14ac:dyDescent="0.25">
      <c r="A434" s="6" t="s">
        <v>468</v>
      </c>
      <c r="B434" s="17">
        <v>213.11</v>
      </c>
      <c r="C434" s="18">
        <v>0.35829709300000001</v>
      </c>
      <c r="D434" s="15" t="s">
        <v>1082</v>
      </c>
    </row>
    <row r="435" spans="1:4" x14ac:dyDescent="0.25">
      <c r="A435" s="6" t="s">
        <v>469</v>
      </c>
      <c r="B435" s="17">
        <v>298.43</v>
      </c>
      <c r="C435" s="18">
        <v>4.0107024999999998E-2</v>
      </c>
      <c r="D435" s="15" t="s">
        <v>1083</v>
      </c>
    </row>
    <row r="436" spans="1:4" x14ac:dyDescent="0.25">
      <c r="A436" s="6" t="s">
        <v>470</v>
      </c>
      <c r="B436" s="17">
        <v>483.73</v>
      </c>
      <c r="C436" s="18">
        <v>3.2835741000000002E-2</v>
      </c>
      <c r="D436" s="15" t="s">
        <v>1084</v>
      </c>
    </row>
    <row r="437" spans="1:4" x14ac:dyDescent="0.25">
      <c r="A437" s="6" t="s">
        <v>471</v>
      </c>
      <c r="B437" s="17">
        <v>651.25</v>
      </c>
      <c r="C437" s="18">
        <v>0.23994311199999999</v>
      </c>
      <c r="D437" s="15" t="s">
        <v>1085</v>
      </c>
    </row>
    <row r="438" spans="1:4" x14ac:dyDescent="0.25">
      <c r="A438" s="6" t="s">
        <v>472</v>
      </c>
      <c r="B438" s="17">
        <v>310.08</v>
      </c>
      <c r="C438" s="18">
        <v>0.14221151700000001</v>
      </c>
      <c r="D438" s="15" t="s">
        <v>1086</v>
      </c>
    </row>
    <row r="439" spans="1:4" x14ac:dyDescent="0.25">
      <c r="A439" s="7" t="s">
        <v>473</v>
      </c>
      <c r="B439" s="22">
        <v>306.70999999999998</v>
      </c>
      <c r="C439" s="23">
        <v>0.14370011699999999</v>
      </c>
      <c r="D439" s="15" t="s">
        <v>1087</v>
      </c>
    </row>
    <row r="440" spans="1:4" x14ac:dyDescent="0.25">
      <c r="A440" s="6" t="s">
        <v>474</v>
      </c>
      <c r="B440" s="17">
        <v>0</v>
      </c>
      <c r="C440" s="18">
        <v>1.3283357950000001</v>
      </c>
      <c r="D440" s="15" t="s">
        <v>1088</v>
      </c>
    </row>
    <row r="441" spans="1:4" x14ac:dyDescent="0.25">
      <c r="A441" s="6" t="s">
        <v>475</v>
      </c>
      <c r="B441" s="17">
        <v>468.66</v>
      </c>
      <c r="C441" s="18">
        <v>0.27418279499999998</v>
      </c>
      <c r="D441" s="15" t="s">
        <v>1089</v>
      </c>
    </row>
    <row r="442" spans="1:4" x14ac:dyDescent="0.25">
      <c r="A442" s="6" t="s">
        <v>476</v>
      </c>
      <c r="B442" s="17">
        <v>118.9</v>
      </c>
      <c r="C442" s="18">
        <v>2.4864492720000002</v>
      </c>
      <c r="D442" s="15" t="s">
        <v>1090</v>
      </c>
    </row>
    <row r="443" spans="1:4" x14ac:dyDescent="0.25">
      <c r="A443" s="6" t="s">
        <v>477</v>
      </c>
      <c r="B443" s="17">
        <v>1691.92</v>
      </c>
      <c r="C443" s="18">
        <v>3.8555566780000001</v>
      </c>
      <c r="D443" s="15" t="s">
        <v>1091</v>
      </c>
    </row>
    <row r="444" spans="1:4" x14ac:dyDescent="0.25">
      <c r="A444" s="6" t="s">
        <v>478</v>
      </c>
      <c r="B444" s="17">
        <v>1295.46</v>
      </c>
      <c r="C444" s="18">
        <v>1.4127743610000001</v>
      </c>
      <c r="D444" s="15" t="s">
        <v>1092</v>
      </c>
    </row>
    <row r="445" spans="1:4" x14ac:dyDescent="0.25">
      <c r="A445" s="6" t="s">
        <v>479</v>
      </c>
      <c r="B445" s="17">
        <v>730.73</v>
      </c>
      <c r="C445" s="18">
        <v>0.99181271999999998</v>
      </c>
      <c r="D445" s="15" t="s">
        <v>1093</v>
      </c>
    </row>
    <row r="446" spans="1:4" x14ac:dyDescent="0.25">
      <c r="A446" s="6" t="s">
        <v>480</v>
      </c>
      <c r="B446" s="17">
        <v>382.58</v>
      </c>
      <c r="C446" s="18">
        <v>0.42197636700000002</v>
      </c>
      <c r="D446" s="15" t="s">
        <v>1094</v>
      </c>
    </row>
    <row r="447" spans="1:4" x14ac:dyDescent="0.25">
      <c r="A447" s="6" t="s">
        <v>481</v>
      </c>
      <c r="B447" s="17">
        <v>1380.86</v>
      </c>
      <c r="C447" s="18">
        <v>3.986865323</v>
      </c>
      <c r="D447" s="15" t="s">
        <v>1046</v>
      </c>
    </row>
    <row r="448" spans="1:4" x14ac:dyDescent="0.25">
      <c r="A448" s="6" t="s">
        <v>482</v>
      </c>
      <c r="B448" s="17">
        <v>495.62</v>
      </c>
      <c r="C448" s="18">
        <v>0.44557667299999998</v>
      </c>
      <c r="D448" s="15" t="s">
        <v>1095</v>
      </c>
    </row>
    <row r="449" spans="1:4" x14ac:dyDescent="0.25">
      <c r="A449" s="6" t="s">
        <v>483</v>
      </c>
      <c r="B449" s="17">
        <v>682.28</v>
      </c>
      <c r="C449" s="18">
        <v>1.1016559100000001</v>
      </c>
      <c r="D449" s="15" t="s">
        <v>1096</v>
      </c>
    </row>
    <row r="450" spans="1:4" x14ac:dyDescent="0.25">
      <c r="A450" s="6" t="s">
        <v>484</v>
      </c>
      <c r="B450" s="17">
        <v>754.55</v>
      </c>
      <c r="C450" s="18">
        <v>4.0572342529999998</v>
      </c>
      <c r="D450" s="15" t="s">
        <v>1097</v>
      </c>
    </row>
    <row r="451" spans="1:4" x14ac:dyDescent="0.25">
      <c r="A451" s="6" t="s">
        <v>485</v>
      </c>
      <c r="B451" s="17">
        <v>654.32000000000005</v>
      </c>
      <c r="C451" s="18">
        <v>0.70238520599999998</v>
      </c>
      <c r="D451" s="15" t="s">
        <v>1098</v>
      </c>
    </row>
    <row r="452" spans="1:4" x14ac:dyDescent="0.25">
      <c r="A452" s="6" t="s">
        <v>486</v>
      </c>
      <c r="B452" s="17">
        <v>650.63</v>
      </c>
      <c r="C452" s="18">
        <v>0.53403362499999996</v>
      </c>
      <c r="D452" s="15" t="s">
        <v>1079</v>
      </c>
    </row>
    <row r="453" spans="1:4" x14ac:dyDescent="0.25">
      <c r="A453" s="6" t="s">
        <v>487</v>
      </c>
      <c r="B453" s="17">
        <v>352.03</v>
      </c>
      <c r="C453" s="18">
        <v>0.82187737900000002</v>
      </c>
      <c r="D453" s="15" t="s">
        <v>1099</v>
      </c>
    </row>
    <row r="454" spans="1:4" x14ac:dyDescent="0.25">
      <c r="A454" s="6" t="s">
        <v>488</v>
      </c>
      <c r="B454" s="17">
        <v>386.42</v>
      </c>
      <c r="C454" s="18">
        <v>0.469097127</v>
      </c>
      <c r="D454" s="15" t="s">
        <v>1100</v>
      </c>
    </row>
    <row r="455" spans="1:4" x14ac:dyDescent="0.25">
      <c r="A455" s="6" t="s">
        <v>489</v>
      </c>
      <c r="B455" s="17">
        <v>587.34</v>
      </c>
      <c r="C455" s="18">
        <v>1.195815517</v>
      </c>
      <c r="D455" s="15" t="s">
        <v>1101</v>
      </c>
    </row>
    <row r="456" spans="1:4" x14ac:dyDescent="0.25">
      <c r="A456" s="6" t="s">
        <v>490</v>
      </c>
      <c r="B456" s="17">
        <v>956.72</v>
      </c>
      <c r="C456" s="18">
        <v>3.790830701</v>
      </c>
      <c r="D456" s="15" t="s">
        <v>1102</v>
      </c>
    </row>
    <row r="457" spans="1:4" x14ac:dyDescent="0.25">
      <c r="A457" s="6" t="s">
        <v>491</v>
      </c>
      <c r="B457" s="17">
        <v>616.87</v>
      </c>
      <c r="C457" s="18">
        <v>0.70626816999999997</v>
      </c>
      <c r="D457" s="15" t="s">
        <v>1103</v>
      </c>
    </row>
    <row r="458" spans="1:4" x14ac:dyDescent="0.25">
      <c r="A458" s="6" t="s">
        <v>492</v>
      </c>
      <c r="B458" s="17">
        <v>0</v>
      </c>
      <c r="C458" s="18">
        <v>0.88199495999999999</v>
      </c>
      <c r="D458" s="15" t="s">
        <v>1104</v>
      </c>
    </row>
    <row r="459" spans="1:4" x14ac:dyDescent="0.25">
      <c r="A459" s="6" t="s">
        <v>493</v>
      </c>
      <c r="B459" s="17">
        <v>0</v>
      </c>
      <c r="C459" s="18">
        <v>0.699439641</v>
      </c>
      <c r="D459" s="15" t="s">
        <v>1105</v>
      </c>
    </row>
    <row r="460" spans="1:4" x14ac:dyDescent="0.25">
      <c r="A460" s="6" t="s">
        <v>494</v>
      </c>
      <c r="B460" s="17">
        <v>0</v>
      </c>
      <c r="C460" s="18">
        <v>0.59517288700000004</v>
      </c>
      <c r="D460" s="15" t="s">
        <v>1106</v>
      </c>
    </row>
    <row r="461" spans="1:4" x14ac:dyDescent="0.25">
      <c r="A461" s="6" t="s">
        <v>495</v>
      </c>
      <c r="B461" s="17">
        <v>0</v>
      </c>
      <c r="C461" s="18">
        <v>0.41484779999999999</v>
      </c>
      <c r="D461" s="15" t="s">
        <v>1107</v>
      </c>
    </row>
    <row r="462" spans="1:4" x14ac:dyDescent="0.25">
      <c r="A462" s="6" t="s">
        <v>496</v>
      </c>
      <c r="B462" s="17">
        <v>283.55</v>
      </c>
      <c r="C462" s="18">
        <v>0.35432327400000002</v>
      </c>
      <c r="D462" s="15" t="s">
        <v>1108</v>
      </c>
    </row>
    <row r="463" spans="1:4" x14ac:dyDescent="0.25">
      <c r="A463" s="6" t="s">
        <v>497</v>
      </c>
      <c r="B463" s="17">
        <v>0</v>
      </c>
      <c r="C463" s="18">
        <v>0</v>
      </c>
      <c r="D463" s="15" t="s">
        <v>1109</v>
      </c>
    </row>
    <row r="464" spans="1:4" x14ac:dyDescent="0.25">
      <c r="A464" s="6" t="s">
        <v>498</v>
      </c>
      <c r="B464" s="17">
        <v>0</v>
      </c>
      <c r="C464" s="18">
        <v>0</v>
      </c>
      <c r="D464" s="15" t="s">
        <v>1110</v>
      </c>
    </row>
    <row r="465" spans="1:4" x14ac:dyDescent="0.25">
      <c r="A465" s="6" t="s">
        <v>499</v>
      </c>
      <c r="B465" s="17">
        <v>0</v>
      </c>
      <c r="C465" s="18">
        <v>0</v>
      </c>
      <c r="D465" s="15" t="s">
        <v>1111</v>
      </c>
    </row>
    <row r="466" spans="1:4" x14ac:dyDescent="0.25">
      <c r="A466" s="6" t="s">
        <v>500</v>
      </c>
      <c r="B466" s="17">
        <v>645.33000000000004</v>
      </c>
      <c r="C466" s="18">
        <v>0.47425583999999998</v>
      </c>
      <c r="D466" s="15" t="s">
        <v>1112</v>
      </c>
    </row>
    <row r="467" spans="1:4" x14ac:dyDescent="0.25">
      <c r="A467" s="6" t="s">
        <v>501</v>
      </c>
      <c r="B467" s="17">
        <v>289.27999999999997</v>
      </c>
      <c r="C467" s="18">
        <v>0.62990455499999998</v>
      </c>
      <c r="D467" s="15" t="s">
        <v>1113</v>
      </c>
    </row>
    <row r="468" spans="1:4" x14ac:dyDescent="0.25">
      <c r="A468" s="6" t="s">
        <v>502</v>
      </c>
      <c r="B468" s="17">
        <v>320.39</v>
      </c>
      <c r="C468" s="18">
        <v>0.58682757299999999</v>
      </c>
      <c r="D468" s="15" t="s">
        <v>1114</v>
      </c>
    </row>
    <row r="469" spans="1:4" x14ac:dyDescent="0.25">
      <c r="A469" s="6" t="s">
        <v>503</v>
      </c>
      <c r="B469" s="17">
        <v>1508.7</v>
      </c>
      <c r="C469" s="18">
        <v>4.0037203379999999</v>
      </c>
      <c r="D469" s="15" t="s">
        <v>937</v>
      </c>
    </row>
    <row r="470" spans="1:4" x14ac:dyDescent="0.25">
      <c r="A470" s="6" t="s">
        <v>504</v>
      </c>
      <c r="B470" s="17">
        <v>153.69999999999999</v>
      </c>
      <c r="C470" s="18">
        <v>0.70724953000000002</v>
      </c>
      <c r="D470" s="15" t="s">
        <v>1115</v>
      </c>
    </row>
    <row r="471" spans="1:4" x14ac:dyDescent="0.25">
      <c r="A471" s="6" t="s">
        <v>505</v>
      </c>
      <c r="B471" s="17">
        <v>661.33</v>
      </c>
      <c r="C471" s="18">
        <v>0.377975375</v>
      </c>
      <c r="D471" s="15" t="s">
        <v>1116</v>
      </c>
    </row>
    <row r="472" spans="1:4" x14ac:dyDescent="0.25">
      <c r="A472" s="6" t="s">
        <v>506</v>
      </c>
      <c r="B472" s="17">
        <v>0</v>
      </c>
      <c r="C472" s="18">
        <v>0.75579485999999996</v>
      </c>
      <c r="D472" s="15" t="s">
        <v>1117</v>
      </c>
    </row>
    <row r="473" spans="1:4" x14ac:dyDescent="0.25">
      <c r="A473" s="6" t="s">
        <v>507</v>
      </c>
      <c r="B473" s="17">
        <v>1595.79</v>
      </c>
      <c r="C473" s="18">
        <v>3.3549546459999999</v>
      </c>
      <c r="D473" s="15" t="s">
        <v>904</v>
      </c>
    </row>
    <row r="474" spans="1:4" x14ac:dyDescent="0.25">
      <c r="A474" s="6" t="s">
        <v>508</v>
      </c>
      <c r="B474" s="17">
        <v>918.73</v>
      </c>
      <c r="C474" s="18">
        <v>3.6648507530000001</v>
      </c>
      <c r="D474" s="15" t="s">
        <v>1118</v>
      </c>
    </row>
    <row r="475" spans="1:4" x14ac:dyDescent="0.25">
      <c r="A475" s="6" t="s">
        <v>509</v>
      </c>
      <c r="B475" s="17">
        <v>881.05</v>
      </c>
      <c r="C475" s="18">
        <v>3.8506596759999998</v>
      </c>
      <c r="D475" s="15" t="s">
        <v>1119</v>
      </c>
    </row>
    <row r="476" spans="1:4" x14ac:dyDescent="0.25">
      <c r="A476" s="6" t="s">
        <v>510</v>
      </c>
      <c r="B476" s="17">
        <v>1990.87</v>
      </c>
      <c r="C476" s="18">
        <v>3.8086562879999999</v>
      </c>
      <c r="D476" s="15" t="s">
        <v>1120</v>
      </c>
    </row>
    <row r="477" spans="1:4" x14ac:dyDescent="0.25">
      <c r="A477" s="6" t="s">
        <v>511</v>
      </c>
      <c r="B477" s="17">
        <v>0</v>
      </c>
      <c r="C477" s="18">
        <v>2.2937504000000001E-2</v>
      </c>
      <c r="D477" s="15" t="s">
        <v>1121</v>
      </c>
    </row>
    <row r="478" spans="1:4" x14ac:dyDescent="0.25">
      <c r="A478" s="6" t="s">
        <v>512</v>
      </c>
      <c r="B478" s="17">
        <v>127.62</v>
      </c>
      <c r="C478" s="18">
        <v>0.40031747000000001</v>
      </c>
      <c r="D478" s="15" t="s">
        <v>1122</v>
      </c>
    </row>
    <row r="479" spans="1:4" x14ac:dyDescent="0.25">
      <c r="A479" s="6" t="s">
        <v>513</v>
      </c>
      <c r="B479" s="17">
        <v>58.65</v>
      </c>
      <c r="C479" s="18">
        <v>0.23906439199999999</v>
      </c>
      <c r="D479" s="15" t="s">
        <v>1123</v>
      </c>
    </row>
    <row r="480" spans="1:4" x14ac:dyDescent="0.25">
      <c r="A480" s="6" t="s">
        <v>514</v>
      </c>
      <c r="B480" s="17">
        <v>419.21</v>
      </c>
      <c r="C480" s="18">
        <v>0.46605773900000003</v>
      </c>
      <c r="D480" s="15" t="s">
        <v>1124</v>
      </c>
    </row>
    <row r="481" spans="1:4" x14ac:dyDescent="0.25">
      <c r="A481" s="6" t="s">
        <v>515</v>
      </c>
      <c r="B481" s="17">
        <v>238.03</v>
      </c>
      <c r="C481" s="18">
        <v>0.21003047</v>
      </c>
      <c r="D481" s="15" t="s">
        <v>1125</v>
      </c>
    </row>
    <row r="482" spans="1:4" x14ac:dyDescent="0.25">
      <c r="A482" s="6" t="s">
        <v>516</v>
      </c>
      <c r="B482" s="17">
        <v>398.25</v>
      </c>
      <c r="C482" s="18">
        <v>0.77966348399999996</v>
      </c>
      <c r="D482" s="15" t="s">
        <v>1126</v>
      </c>
    </row>
    <row r="483" spans="1:4" x14ac:dyDescent="0.25">
      <c r="A483" s="6" t="s">
        <v>517</v>
      </c>
      <c r="B483" s="17">
        <v>29.86</v>
      </c>
      <c r="C483" s="18">
        <v>0.64342325199999995</v>
      </c>
      <c r="D483" s="15" t="s">
        <v>1127</v>
      </c>
    </row>
    <row r="484" spans="1:4" x14ac:dyDescent="0.25">
      <c r="A484" s="6" t="s">
        <v>518</v>
      </c>
      <c r="B484" s="17">
        <v>359.46</v>
      </c>
      <c r="C484" s="18">
        <v>0.49352453899999998</v>
      </c>
      <c r="D484" s="15" t="s">
        <v>1128</v>
      </c>
    </row>
    <row r="485" spans="1:4" x14ac:dyDescent="0.25">
      <c r="A485" s="6" t="s">
        <v>519</v>
      </c>
      <c r="B485" s="17">
        <v>425.79</v>
      </c>
      <c r="C485" s="18">
        <v>0.79942182799999995</v>
      </c>
      <c r="D485" s="15" t="s">
        <v>1129</v>
      </c>
    </row>
    <row r="486" spans="1:4" x14ac:dyDescent="0.25">
      <c r="A486" s="6" t="s">
        <v>520</v>
      </c>
      <c r="B486" s="17">
        <v>616.66</v>
      </c>
      <c r="C486" s="18">
        <v>1.0593249680000001</v>
      </c>
      <c r="D486" s="15" t="s">
        <v>1130</v>
      </c>
    </row>
    <row r="487" spans="1:4" x14ac:dyDescent="0.25">
      <c r="A487" s="6" t="s">
        <v>521</v>
      </c>
      <c r="B487" s="17">
        <v>417.41</v>
      </c>
      <c r="C487" s="18">
        <v>0.80836828699999996</v>
      </c>
      <c r="D487" s="15" t="s">
        <v>1131</v>
      </c>
    </row>
    <row r="488" spans="1:4" x14ac:dyDescent="0.25">
      <c r="A488" s="6" t="s">
        <v>522</v>
      </c>
      <c r="B488" s="17">
        <v>426.07</v>
      </c>
      <c r="C488" s="18">
        <v>0.25376722000000002</v>
      </c>
      <c r="D488" s="15" t="s">
        <v>1132</v>
      </c>
    </row>
    <row r="489" spans="1:4" x14ac:dyDescent="0.25">
      <c r="A489" s="6" t="s">
        <v>523</v>
      </c>
      <c r="B489" s="17">
        <v>422.11</v>
      </c>
      <c r="C489" s="18">
        <v>0.40424061999999999</v>
      </c>
      <c r="D489" s="15" t="s">
        <v>1133</v>
      </c>
    </row>
    <row r="490" spans="1:4" x14ac:dyDescent="0.25">
      <c r="A490" s="6" t="s">
        <v>524</v>
      </c>
      <c r="B490" s="17">
        <v>270.33999999999997</v>
      </c>
      <c r="C490" s="18">
        <v>0.102523524</v>
      </c>
      <c r="D490" s="15" t="s">
        <v>1134</v>
      </c>
    </row>
    <row r="491" spans="1:4" x14ac:dyDescent="0.25">
      <c r="A491" s="6" t="s">
        <v>525</v>
      </c>
      <c r="B491" s="17">
        <v>0</v>
      </c>
      <c r="C491" s="18">
        <v>4.0640647000000002E-2</v>
      </c>
      <c r="D491" s="15" t="s">
        <v>1135</v>
      </c>
    </row>
    <row r="492" spans="1:4" x14ac:dyDescent="0.25">
      <c r="A492" s="6" t="s">
        <v>526</v>
      </c>
      <c r="B492" s="17">
        <v>563.75</v>
      </c>
      <c r="C492" s="18">
        <v>0.96986262400000001</v>
      </c>
      <c r="D492" s="15" t="s">
        <v>1136</v>
      </c>
    </row>
    <row r="493" spans="1:4" x14ac:dyDescent="0.25">
      <c r="A493" s="6" t="s">
        <v>527</v>
      </c>
      <c r="B493" s="17">
        <v>452.17</v>
      </c>
      <c r="C493" s="18">
        <v>5.0615612999999997E-2</v>
      </c>
      <c r="D493" s="15" t="s">
        <v>1137</v>
      </c>
    </row>
    <row r="494" spans="1:4" x14ac:dyDescent="0.25">
      <c r="A494" s="6" t="s">
        <v>528</v>
      </c>
      <c r="B494" s="17">
        <v>354.48</v>
      </c>
      <c r="C494" s="18">
        <v>0.18028003300000001</v>
      </c>
      <c r="D494" s="15" t="s">
        <v>1138</v>
      </c>
    </row>
    <row r="495" spans="1:4" x14ac:dyDescent="0.25">
      <c r="A495" s="6" t="s">
        <v>529</v>
      </c>
      <c r="B495" s="17">
        <v>47.47</v>
      </c>
      <c r="C495" s="18">
        <v>7.1832884999999999E-2</v>
      </c>
      <c r="D495" s="15" t="s">
        <v>1139</v>
      </c>
    </row>
    <row r="496" spans="1:4" x14ac:dyDescent="0.25">
      <c r="A496" s="6" t="s">
        <v>530</v>
      </c>
      <c r="B496" s="17">
        <v>181.27</v>
      </c>
      <c r="C496" s="18">
        <v>0.112837769</v>
      </c>
      <c r="D496" s="15" t="s">
        <v>1140</v>
      </c>
    </row>
    <row r="497" spans="1:4" x14ac:dyDescent="0.25">
      <c r="A497" s="6" t="s">
        <v>531</v>
      </c>
      <c r="B497" s="17">
        <v>433.34</v>
      </c>
      <c r="C497" s="18">
        <v>0.481401727</v>
      </c>
      <c r="D497" s="15" t="s">
        <v>1141</v>
      </c>
    </row>
    <row r="498" spans="1:4" x14ac:dyDescent="0.25">
      <c r="A498" s="6" t="s">
        <v>532</v>
      </c>
      <c r="B498" s="17">
        <v>703.39</v>
      </c>
      <c r="C498" s="18">
        <v>0.61753285800000002</v>
      </c>
      <c r="D498" s="15" t="s">
        <v>936</v>
      </c>
    </row>
    <row r="499" spans="1:4" x14ac:dyDescent="0.25">
      <c r="A499" s="6" t="s">
        <v>533</v>
      </c>
      <c r="B499" s="17">
        <v>293.26</v>
      </c>
      <c r="C499" s="18">
        <v>0.32370378300000002</v>
      </c>
      <c r="D499" s="15" t="s">
        <v>1142</v>
      </c>
    </row>
    <row r="500" spans="1:4" x14ac:dyDescent="0.25">
      <c r="A500" s="6" t="s">
        <v>534</v>
      </c>
      <c r="B500" s="17">
        <v>151.31</v>
      </c>
      <c r="C500" s="18">
        <v>0.34510629100000001</v>
      </c>
      <c r="D500" s="15" t="s">
        <v>1143</v>
      </c>
    </row>
    <row r="501" spans="1:4" x14ac:dyDescent="0.25">
      <c r="A501" s="6" t="s">
        <v>535</v>
      </c>
      <c r="B501" s="17">
        <v>872.51</v>
      </c>
      <c r="C501" s="18">
        <v>1.7041859290000001</v>
      </c>
      <c r="D501" s="15" t="s">
        <v>911</v>
      </c>
    </row>
    <row r="502" spans="1:4" x14ac:dyDescent="0.25">
      <c r="A502" s="6" t="s">
        <v>536</v>
      </c>
      <c r="B502" s="17">
        <v>593.66999999999996</v>
      </c>
      <c r="C502" s="18">
        <v>0.92711194900000005</v>
      </c>
      <c r="D502" s="15" t="s">
        <v>1144</v>
      </c>
    </row>
    <row r="503" spans="1:4" x14ac:dyDescent="0.25">
      <c r="A503" s="6" t="s">
        <v>537</v>
      </c>
      <c r="B503" s="17">
        <v>195.74</v>
      </c>
      <c r="C503" s="18">
        <v>0.560776834</v>
      </c>
      <c r="D503" s="15" t="s">
        <v>1145</v>
      </c>
    </row>
    <row r="504" spans="1:4" x14ac:dyDescent="0.25">
      <c r="A504" s="6" t="s">
        <v>538</v>
      </c>
      <c r="B504" s="17">
        <v>826.98</v>
      </c>
      <c r="C504" s="18">
        <v>0.91905208000000005</v>
      </c>
      <c r="D504" s="15" t="s">
        <v>1146</v>
      </c>
    </row>
    <row r="505" spans="1:4" x14ac:dyDescent="0.25">
      <c r="A505" s="6" t="s">
        <v>539</v>
      </c>
      <c r="B505" s="17">
        <v>1718.19</v>
      </c>
      <c r="C505" s="18">
        <v>3.698278465</v>
      </c>
      <c r="D505" s="15" t="s">
        <v>1147</v>
      </c>
    </row>
    <row r="506" spans="1:4" x14ac:dyDescent="0.25">
      <c r="A506" s="6" t="s">
        <v>540</v>
      </c>
      <c r="B506" s="17">
        <v>830.95</v>
      </c>
      <c r="C506" s="18">
        <v>3.408823398</v>
      </c>
      <c r="D506" s="15" t="s">
        <v>1148</v>
      </c>
    </row>
    <row r="507" spans="1:4" x14ac:dyDescent="0.25">
      <c r="A507" s="6" t="s">
        <v>541</v>
      </c>
      <c r="B507" s="17">
        <v>958.56</v>
      </c>
      <c r="C507" s="18">
        <v>1.2736708999999999</v>
      </c>
      <c r="D507" s="15" t="s">
        <v>923</v>
      </c>
    </row>
    <row r="508" spans="1:4" x14ac:dyDescent="0.25">
      <c r="A508" s="6" t="s">
        <v>542</v>
      </c>
      <c r="B508" s="17">
        <v>630.48</v>
      </c>
      <c r="C508" s="18">
        <v>1.327479689</v>
      </c>
      <c r="D508" s="15" t="s">
        <v>1149</v>
      </c>
    </row>
    <row r="509" spans="1:4" x14ac:dyDescent="0.25">
      <c r="A509" s="6" t="s">
        <v>543</v>
      </c>
      <c r="B509" s="17">
        <v>332.63</v>
      </c>
      <c r="C509" s="18">
        <v>0.84853524400000002</v>
      </c>
      <c r="D509" s="15" t="s">
        <v>1150</v>
      </c>
    </row>
    <row r="510" spans="1:4" x14ac:dyDescent="0.25">
      <c r="A510" s="6" t="s">
        <v>544</v>
      </c>
      <c r="B510" s="17">
        <v>335.62</v>
      </c>
      <c r="C510" s="18">
        <v>0.759653142</v>
      </c>
      <c r="D510" s="15" t="s">
        <v>910</v>
      </c>
    </row>
    <row r="511" spans="1:4" x14ac:dyDescent="0.25">
      <c r="A511" s="6" t="s">
        <v>545</v>
      </c>
      <c r="B511" s="17">
        <v>167.87</v>
      </c>
      <c r="C511" s="18">
        <v>0.17068609100000001</v>
      </c>
      <c r="D511" s="15" t="s">
        <v>1151</v>
      </c>
    </row>
    <row r="512" spans="1:4" x14ac:dyDescent="0.25">
      <c r="A512" s="6" t="s">
        <v>546</v>
      </c>
      <c r="B512" s="17">
        <v>1329.97</v>
      </c>
      <c r="C512" s="18">
        <v>1.060172264</v>
      </c>
      <c r="D512" s="15" t="s">
        <v>1152</v>
      </c>
    </row>
    <row r="513" spans="1:4" x14ac:dyDescent="0.25">
      <c r="A513" s="6" t="s">
        <v>547</v>
      </c>
      <c r="B513" s="17">
        <v>545.87</v>
      </c>
      <c r="C513" s="18">
        <v>1.2200900029999999</v>
      </c>
      <c r="D513" s="15" t="s">
        <v>1153</v>
      </c>
    </row>
    <row r="514" spans="1:4" x14ac:dyDescent="0.25">
      <c r="A514" s="6" t="s">
        <v>548</v>
      </c>
      <c r="B514" s="17">
        <v>762.52</v>
      </c>
      <c r="C514" s="18">
        <v>1.2038650639999999</v>
      </c>
      <c r="D514" s="15" t="s">
        <v>1154</v>
      </c>
    </row>
    <row r="515" spans="1:4" x14ac:dyDescent="0.25">
      <c r="A515" s="6" t="s">
        <v>549</v>
      </c>
      <c r="B515" s="17">
        <v>1225.6600000000001</v>
      </c>
      <c r="C515" s="18">
        <v>0.98821265300000005</v>
      </c>
      <c r="D515" s="15" t="s">
        <v>1155</v>
      </c>
    </row>
    <row r="516" spans="1:4" x14ac:dyDescent="0.25">
      <c r="A516" s="6" t="s">
        <v>550</v>
      </c>
      <c r="B516" s="17">
        <v>1440.39</v>
      </c>
      <c r="C516" s="18">
        <v>1.352119933</v>
      </c>
      <c r="D516" s="15" t="s">
        <v>1000</v>
      </c>
    </row>
    <row r="517" spans="1:4" x14ac:dyDescent="0.25">
      <c r="A517" s="6" t="s">
        <v>551</v>
      </c>
      <c r="B517" s="17">
        <v>908.48</v>
      </c>
      <c r="C517" s="18">
        <v>1.0446213900000001</v>
      </c>
      <c r="D517" s="15" t="s">
        <v>1156</v>
      </c>
    </row>
    <row r="518" spans="1:4" x14ac:dyDescent="0.25">
      <c r="A518" s="6" t="s">
        <v>552</v>
      </c>
      <c r="B518" s="17">
        <v>1654.91</v>
      </c>
      <c r="C518" s="18">
        <v>2.8604057009999999</v>
      </c>
      <c r="D518" s="15" t="s">
        <v>1157</v>
      </c>
    </row>
    <row r="519" spans="1:4" x14ac:dyDescent="0.25">
      <c r="A519" s="6" t="s">
        <v>553</v>
      </c>
      <c r="B519" s="17">
        <v>591.95000000000005</v>
      </c>
      <c r="C519" s="18">
        <v>0.75186230099999996</v>
      </c>
      <c r="D519" s="15" t="s">
        <v>1158</v>
      </c>
    </row>
    <row r="520" spans="1:4" x14ac:dyDescent="0.25">
      <c r="A520" s="6" t="s">
        <v>554</v>
      </c>
      <c r="B520" s="17">
        <v>246.02</v>
      </c>
      <c r="C520" s="18">
        <v>0.37162836799999999</v>
      </c>
      <c r="D520" s="15" t="s">
        <v>1159</v>
      </c>
    </row>
    <row r="521" spans="1:4" x14ac:dyDescent="0.25">
      <c r="A521" s="6" t="s">
        <v>555</v>
      </c>
      <c r="B521" s="17">
        <v>193.71</v>
      </c>
      <c r="C521" s="18">
        <v>0.21213589299999999</v>
      </c>
      <c r="D521" s="15" t="s">
        <v>1160</v>
      </c>
    </row>
    <row r="522" spans="1:4" x14ac:dyDescent="0.25">
      <c r="A522" s="6" t="s">
        <v>556</v>
      </c>
      <c r="B522" s="17">
        <v>323.42</v>
      </c>
      <c r="C522" s="18">
        <v>0.19982675799999999</v>
      </c>
      <c r="D522" s="15" t="s">
        <v>1161</v>
      </c>
    </row>
    <row r="523" spans="1:4" x14ac:dyDescent="0.25">
      <c r="A523" s="6" t="s">
        <v>557</v>
      </c>
      <c r="B523" s="17">
        <v>207.79</v>
      </c>
      <c r="C523" s="18">
        <v>0.55636741599999995</v>
      </c>
      <c r="D523" s="15" t="s">
        <v>1162</v>
      </c>
    </row>
    <row r="524" spans="1:4" x14ac:dyDescent="0.25">
      <c r="A524" s="6" t="s">
        <v>558</v>
      </c>
      <c r="B524" s="17">
        <v>450.15</v>
      </c>
      <c r="C524" s="18">
        <v>6.3379912999999996E-2</v>
      </c>
      <c r="D524" s="15" t="s">
        <v>1163</v>
      </c>
    </row>
    <row r="525" spans="1:4" x14ac:dyDescent="0.25">
      <c r="A525" s="6" t="s">
        <v>559</v>
      </c>
      <c r="B525" s="17">
        <v>301.77</v>
      </c>
      <c r="C525" s="18">
        <v>0.14675177</v>
      </c>
      <c r="D525" s="15" t="s">
        <v>1164</v>
      </c>
    </row>
    <row r="526" spans="1:4" x14ac:dyDescent="0.25">
      <c r="A526" s="6" t="s">
        <v>560</v>
      </c>
      <c r="B526" s="17">
        <v>193.74</v>
      </c>
      <c r="C526" s="18">
        <v>0.55613504700000005</v>
      </c>
      <c r="D526" s="15" t="s">
        <v>1165</v>
      </c>
    </row>
    <row r="527" spans="1:4" x14ac:dyDescent="0.25">
      <c r="A527" s="6" t="s">
        <v>561</v>
      </c>
      <c r="B527" s="17">
        <v>307.91000000000003</v>
      </c>
      <c r="C527" s="18">
        <v>1.9356161E-2</v>
      </c>
      <c r="D527" s="15" t="s">
        <v>1166</v>
      </c>
    </row>
    <row r="528" spans="1:4" x14ac:dyDescent="0.25">
      <c r="A528" s="6" t="s">
        <v>562</v>
      </c>
      <c r="B528" s="17">
        <v>514.17999999999995</v>
      </c>
      <c r="C528" s="18">
        <v>0.37912090100000001</v>
      </c>
      <c r="D528" s="15" t="s">
        <v>1167</v>
      </c>
    </row>
    <row r="529" spans="1:4" x14ac:dyDescent="0.25">
      <c r="A529" s="6" t="s">
        <v>563</v>
      </c>
      <c r="B529" s="17">
        <v>384.59</v>
      </c>
      <c r="C529" s="18">
        <v>0.27065574999999997</v>
      </c>
      <c r="D529" s="15" t="s">
        <v>1168</v>
      </c>
    </row>
    <row r="530" spans="1:4" x14ac:dyDescent="0.25">
      <c r="A530" s="6" t="s">
        <v>564</v>
      </c>
      <c r="B530" s="17">
        <v>342.83</v>
      </c>
      <c r="C530" s="18">
        <v>4.1247254999999997E-2</v>
      </c>
      <c r="D530" s="15" t="s">
        <v>1169</v>
      </c>
    </row>
    <row r="531" spans="1:4" x14ac:dyDescent="0.25">
      <c r="A531" s="6" t="s">
        <v>565</v>
      </c>
      <c r="B531" s="17">
        <v>324.52999999999997</v>
      </c>
      <c r="C531" s="18">
        <v>2.7746056100000001</v>
      </c>
      <c r="D531" s="15" t="s">
        <v>1170</v>
      </c>
    </row>
    <row r="532" spans="1:4" x14ac:dyDescent="0.25">
      <c r="A532" s="6" t="s">
        <v>566</v>
      </c>
      <c r="B532" s="17">
        <v>500.08</v>
      </c>
      <c r="C532" s="18">
        <v>0.56951161100000003</v>
      </c>
      <c r="D532" s="15" t="s">
        <v>1171</v>
      </c>
    </row>
    <row r="533" spans="1:4" x14ac:dyDescent="0.25">
      <c r="A533" s="6" t="s">
        <v>567</v>
      </c>
      <c r="B533" s="17">
        <v>0</v>
      </c>
      <c r="C533" s="18">
        <v>0.117237484</v>
      </c>
      <c r="D533" s="15" t="s">
        <v>1172</v>
      </c>
    </row>
    <row r="534" spans="1:4" x14ac:dyDescent="0.25">
      <c r="A534" s="6" t="s">
        <v>568</v>
      </c>
      <c r="B534" s="17">
        <v>418.18</v>
      </c>
      <c r="C534" s="18">
        <v>0.111737059</v>
      </c>
      <c r="D534" s="15" t="s">
        <v>1173</v>
      </c>
    </row>
    <row r="535" spans="1:4" x14ac:dyDescent="0.25">
      <c r="A535" s="6" t="s">
        <v>569</v>
      </c>
      <c r="B535" s="17">
        <v>457.31</v>
      </c>
      <c r="C535" s="18">
        <v>0.39907330600000002</v>
      </c>
      <c r="D535" s="15" t="s">
        <v>1174</v>
      </c>
    </row>
    <row r="536" spans="1:4" x14ac:dyDescent="0.25">
      <c r="A536" s="6" t="s">
        <v>570</v>
      </c>
      <c r="B536" s="17">
        <v>204.48</v>
      </c>
      <c r="C536" s="18">
        <v>0.67020077499999997</v>
      </c>
      <c r="D536" s="15" t="s">
        <v>1175</v>
      </c>
    </row>
    <row r="537" spans="1:4" x14ac:dyDescent="0.25">
      <c r="A537" s="6" t="s">
        <v>571</v>
      </c>
      <c r="B537" s="17">
        <v>626.27</v>
      </c>
      <c r="C537" s="18">
        <v>0.89034698999999995</v>
      </c>
      <c r="D537" s="15" t="s">
        <v>1176</v>
      </c>
    </row>
    <row r="538" spans="1:4" x14ac:dyDescent="0.25">
      <c r="A538" s="6" t="s">
        <v>572</v>
      </c>
      <c r="B538" s="17">
        <v>268.52999999999997</v>
      </c>
      <c r="C538" s="18">
        <v>0.39351385</v>
      </c>
      <c r="D538" s="15" t="s">
        <v>1000</v>
      </c>
    </row>
    <row r="539" spans="1:4" x14ac:dyDescent="0.25">
      <c r="A539" s="6" t="s">
        <v>573</v>
      </c>
      <c r="B539" s="17">
        <v>594.53</v>
      </c>
      <c r="C539" s="18">
        <v>0.85436677800000005</v>
      </c>
      <c r="D539" s="15" t="s">
        <v>1177</v>
      </c>
    </row>
    <row r="540" spans="1:4" x14ac:dyDescent="0.25">
      <c r="A540" s="6" t="s">
        <v>574</v>
      </c>
      <c r="B540" s="17">
        <v>458.14</v>
      </c>
      <c r="C540" s="18">
        <v>0.557369216</v>
      </c>
      <c r="D540" s="15" t="s">
        <v>885</v>
      </c>
    </row>
    <row r="541" spans="1:4" x14ac:dyDescent="0.25">
      <c r="A541" s="6" t="s">
        <v>575</v>
      </c>
      <c r="B541" s="17">
        <v>175.51</v>
      </c>
      <c r="C541" s="18">
        <v>0.85493528100000005</v>
      </c>
      <c r="D541" s="15" t="s">
        <v>1178</v>
      </c>
    </row>
    <row r="542" spans="1:4" x14ac:dyDescent="0.25">
      <c r="A542" s="6" t="s">
        <v>576</v>
      </c>
      <c r="B542" s="17">
        <v>742.33</v>
      </c>
      <c r="C542" s="18">
        <v>0.91828679899999999</v>
      </c>
      <c r="D542" s="15" t="s">
        <v>1179</v>
      </c>
    </row>
    <row r="543" spans="1:4" x14ac:dyDescent="0.25">
      <c r="A543" s="6" t="s">
        <v>577</v>
      </c>
      <c r="B543" s="17">
        <v>242.84</v>
      </c>
      <c r="C543" s="18">
        <v>0.40903799000000002</v>
      </c>
      <c r="D543" s="15" t="s">
        <v>1180</v>
      </c>
    </row>
    <row r="544" spans="1:4" x14ac:dyDescent="0.25">
      <c r="A544" s="6" t="s">
        <v>578</v>
      </c>
      <c r="B544" s="17">
        <v>0</v>
      </c>
      <c r="C544" s="18">
        <v>0.72417441000000005</v>
      </c>
      <c r="D544" s="15" t="s">
        <v>1181</v>
      </c>
    </row>
    <row r="545" spans="1:4" x14ac:dyDescent="0.25">
      <c r="A545" s="6" t="s">
        <v>579</v>
      </c>
      <c r="B545" s="17">
        <v>0</v>
      </c>
      <c r="C545" s="18">
        <v>2.8218929999999998E-3</v>
      </c>
      <c r="D545" s="15" t="s">
        <v>1182</v>
      </c>
    </row>
    <row r="546" spans="1:4" x14ac:dyDescent="0.25">
      <c r="A546" s="6" t="s">
        <v>580</v>
      </c>
      <c r="B546" s="17">
        <v>0</v>
      </c>
      <c r="C546" s="18">
        <v>0.72293288200000005</v>
      </c>
      <c r="D546" s="15" t="s">
        <v>1183</v>
      </c>
    </row>
    <row r="547" spans="1:4" x14ac:dyDescent="0.25">
      <c r="A547" s="6" t="s">
        <v>581</v>
      </c>
      <c r="B547" s="17">
        <v>277.89</v>
      </c>
      <c r="C547" s="18">
        <v>0.24499886300000001</v>
      </c>
      <c r="D547" s="15" t="s">
        <v>661</v>
      </c>
    </row>
    <row r="548" spans="1:4" x14ac:dyDescent="0.25">
      <c r="A548" s="6" t="s">
        <v>582</v>
      </c>
      <c r="B548" s="17">
        <v>78.61</v>
      </c>
      <c r="C548" s="18">
        <v>0.15338026900000001</v>
      </c>
      <c r="D548" s="15" t="s">
        <v>1154</v>
      </c>
    </row>
    <row r="549" spans="1:4" x14ac:dyDescent="0.25">
      <c r="A549" s="6" t="s">
        <v>583</v>
      </c>
      <c r="B549" s="17">
        <v>0</v>
      </c>
      <c r="C549" s="18">
        <v>9.0866769999999996E-3</v>
      </c>
      <c r="D549" s="15" t="s">
        <v>1184</v>
      </c>
    </row>
    <row r="550" spans="1:4" x14ac:dyDescent="0.25">
      <c r="A550" s="6" t="s">
        <v>584</v>
      </c>
      <c r="B550" s="17">
        <v>485.31</v>
      </c>
      <c r="C550" s="18">
        <v>0.410619701</v>
      </c>
      <c r="D550" s="15" t="s">
        <v>1185</v>
      </c>
    </row>
    <row r="551" spans="1:4" x14ac:dyDescent="0.25">
      <c r="A551" s="6" t="s">
        <v>585</v>
      </c>
      <c r="B551" s="17">
        <v>0</v>
      </c>
      <c r="C551" s="18">
        <v>4.1368833000000001E-2</v>
      </c>
      <c r="D551" s="15" t="s">
        <v>1186</v>
      </c>
    </row>
    <row r="552" spans="1:4" x14ac:dyDescent="0.25">
      <c r="A552" s="6" t="s">
        <v>586</v>
      </c>
      <c r="B552" s="17">
        <v>0</v>
      </c>
      <c r="C552" s="18">
        <v>1.1423455000000001E-2</v>
      </c>
      <c r="D552" s="15" t="s">
        <v>1187</v>
      </c>
    </row>
    <row r="553" spans="1:4" x14ac:dyDescent="0.25">
      <c r="A553" s="6" t="s">
        <v>587</v>
      </c>
      <c r="B553" s="17">
        <v>220.09</v>
      </c>
      <c r="C553" s="18">
        <v>1.0311866999999999</v>
      </c>
      <c r="D553" s="15" t="s">
        <v>1059</v>
      </c>
    </row>
    <row r="554" spans="1:4" x14ac:dyDescent="0.25">
      <c r="A554" s="6" t="s">
        <v>588</v>
      </c>
      <c r="B554" s="17">
        <v>7.41</v>
      </c>
      <c r="C554" s="18">
        <v>0.114414427</v>
      </c>
      <c r="D554" s="15" t="s">
        <v>1188</v>
      </c>
    </row>
    <row r="555" spans="1:4" x14ac:dyDescent="0.25">
      <c r="A555" s="6" t="s">
        <v>589</v>
      </c>
      <c r="B555" s="17">
        <v>0</v>
      </c>
      <c r="C555" s="18">
        <v>1.3943866570000001</v>
      </c>
      <c r="D555" s="15" t="s">
        <v>1189</v>
      </c>
    </row>
    <row r="556" spans="1:4" x14ac:dyDescent="0.25">
      <c r="A556" s="6" t="s">
        <v>590</v>
      </c>
      <c r="B556" s="17">
        <v>272.27</v>
      </c>
      <c r="C556" s="18">
        <v>0.56929876700000004</v>
      </c>
      <c r="D556" s="15" t="s">
        <v>1190</v>
      </c>
    </row>
    <row r="557" spans="1:4" x14ac:dyDescent="0.25">
      <c r="A557" s="6" t="s">
        <v>591</v>
      </c>
      <c r="B557" s="17">
        <v>423.1</v>
      </c>
      <c r="C557" s="18">
        <v>1.1319403640000001</v>
      </c>
      <c r="D557" s="15" t="s">
        <v>1191</v>
      </c>
    </row>
    <row r="558" spans="1:4" x14ac:dyDescent="0.25">
      <c r="A558" s="6" t="s">
        <v>592</v>
      </c>
      <c r="B558" s="17">
        <v>478.1</v>
      </c>
      <c r="C558" s="18">
        <v>0.35960078499999998</v>
      </c>
      <c r="D558" s="15" t="s">
        <v>1192</v>
      </c>
    </row>
    <row r="559" spans="1:4" x14ac:dyDescent="0.25">
      <c r="A559" s="6" t="s">
        <v>593</v>
      </c>
      <c r="B559" s="17">
        <v>0</v>
      </c>
      <c r="C559" s="18">
        <v>0.61586534000000004</v>
      </c>
      <c r="D559" s="15" t="s">
        <v>1193</v>
      </c>
    </row>
    <row r="560" spans="1:4" x14ac:dyDescent="0.25">
      <c r="A560" s="6" t="s">
        <v>594</v>
      </c>
      <c r="B560" s="17">
        <v>0</v>
      </c>
      <c r="C560" s="18">
        <v>0.82318493299999995</v>
      </c>
      <c r="D560" s="15" t="s">
        <v>1194</v>
      </c>
    </row>
    <row r="561" spans="1:4" x14ac:dyDescent="0.25">
      <c r="A561" s="6" t="s">
        <v>595</v>
      </c>
      <c r="B561" s="17">
        <v>195.07</v>
      </c>
      <c r="C561" s="18">
        <v>0.77785704</v>
      </c>
      <c r="D561" s="15" t="s">
        <v>1195</v>
      </c>
    </row>
    <row r="562" spans="1:4" x14ac:dyDescent="0.25">
      <c r="A562" s="6" t="s">
        <v>596</v>
      </c>
      <c r="B562" s="17">
        <v>164.51</v>
      </c>
      <c r="C562" s="18">
        <v>0.39127223</v>
      </c>
      <c r="D562" s="15" t="s">
        <v>1196</v>
      </c>
    </row>
    <row r="563" spans="1:4" x14ac:dyDescent="0.25">
      <c r="A563" s="6" t="s">
        <v>597</v>
      </c>
      <c r="B563" s="17">
        <v>21.21</v>
      </c>
      <c r="C563" s="18">
        <v>1.3341247089999999</v>
      </c>
      <c r="D563" s="15" t="s">
        <v>1197</v>
      </c>
    </row>
    <row r="564" spans="1:4" x14ac:dyDescent="0.25">
      <c r="A564" s="6" t="s">
        <v>598</v>
      </c>
      <c r="B564" s="17">
        <v>38.26</v>
      </c>
      <c r="C564" s="18">
        <v>0.60585560000000005</v>
      </c>
      <c r="D564" s="15" t="s">
        <v>1198</v>
      </c>
    </row>
    <row r="565" spans="1:4" x14ac:dyDescent="0.25">
      <c r="A565" s="6" t="s">
        <v>599</v>
      </c>
      <c r="B565" s="17">
        <v>414.79</v>
      </c>
      <c r="C565" s="18">
        <v>0.68372976699999999</v>
      </c>
      <c r="D565" s="15" t="s">
        <v>1199</v>
      </c>
    </row>
    <row r="566" spans="1:4" x14ac:dyDescent="0.25">
      <c r="A566" s="6" t="s">
        <v>600</v>
      </c>
      <c r="B566" s="17">
        <v>865.82</v>
      </c>
      <c r="C566" s="18">
        <v>0.40679123299999997</v>
      </c>
      <c r="D566" s="15" t="s">
        <v>1200</v>
      </c>
    </row>
    <row r="567" spans="1:4" x14ac:dyDescent="0.25">
      <c r="A567" s="6" t="s">
        <v>601</v>
      </c>
      <c r="B567" s="17">
        <v>388.76</v>
      </c>
      <c r="C567" s="18">
        <v>0.90088159899999998</v>
      </c>
      <c r="D567" s="15" t="s">
        <v>1201</v>
      </c>
    </row>
    <row r="568" spans="1:4" x14ac:dyDescent="0.25">
      <c r="A568" s="6" t="s">
        <v>602</v>
      </c>
      <c r="B568" s="17">
        <v>765.87</v>
      </c>
      <c r="C568" s="18">
        <v>1.6927301020000001</v>
      </c>
      <c r="D568" s="15" t="s">
        <v>1202</v>
      </c>
    </row>
    <row r="569" spans="1:4" x14ac:dyDescent="0.25">
      <c r="A569" s="6" t="s">
        <v>603</v>
      </c>
      <c r="B569" s="17">
        <v>481.27</v>
      </c>
      <c r="C569" s="18">
        <v>1.2052936059999999</v>
      </c>
      <c r="D569" s="15" t="s">
        <v>1203</v>
      </c>
    </row>
    <row r="570" spans="1:4" x14ac:dyDescent="0.25">
      <c r="A570" s="6" t="s">
        <v>604</v>
      </c>
      <c r="B570" s="17">
        <v>58.66</v>
      </c>
      <c r="C570" s="18">
        <v>0.50885303800000004</v>
      </c>
      <c r="D570" s="15" t="s">
        <v>1204</v>
      </c>
    </row>
    <row r="571" spans="1:4" x14ac:dyDescent="0.25">
      <c r="A571" s="6" t="s">
        <v>605</v>
      </c>
      <c r="B571" s="17">
        <v>883.91</v>
      </c>
      <c r="C571" s="18">
        <v>1.041834672</v>
      </c>
      <c r="D571" s="15" t="s">
        <v>1205</v>
      </c>
    </row>
    <row r="572" spans="1:4" x14ac:dyDescent="0.25">
      <c r="A572" s="6" t="s">
        <v>606</v>
      </c>
      <c r="B572" s="17">
        <v>103.48</v>
      </c>
      <c r="C572" s="18">
        <v>0.43715722600000001</v>
      </c>
      <c r="D572" s="15" t="s">
        <v>1206</v>
      </c>
    </row>
    <row r="573" spans="1:4" x14ac:dyDescent="0.25">
      <c r="A573" s="6" t="s">
        <v>607</v>
      </c>
      <c r="B573" s="17">
        <v>148.43</v>
      </c>
      <c r="C573" s="18">
        <v>0.34413084799999999</v>
      </c>
      <c r="D573" s="15" t="s">
        <v>1207</v>
      </c>
    </row>
    <row r="574" spans="1:4" x14ac:dyDescent="0.25">
      <c r="A574" s="6" t="s">
        <v>608</v>
      </c>
      <c r="B574" s="17">
        <v>0</v>
      </c>
      <c r="C574" s="18">
        <v>9.1534000000000004E-2</v>
      </c>
      <c r="D574" s="15" t="s">
        <v>1208</v>
      </c>
    </row>
    <row r="575" spans="1:4" x14ac:dyDescent="0.25">
      <c r="A575" s="6" t="s">
        <v>609</v>
      </c>
      <c r="B575" s="17">
        <v>455.46</v>
      </c>
      <c r="C575" s="18">
        <v>0.63574087700000004</v>
      </c>
      <c r="D575" s="15" t="s">
        <v>1209</v>
      </c>
    </row>
    <row r="576" spans="1:4" x14ac:dyDescent="0.25">
      <c r="A576" s="6" t="s">
        <v>610</v>
      </c>
      <c r="B576" s="17">
        <v>86.18</v>
      </c>
      <c r="C576" s="18">
        <v>0.50416346000000001</v>
      </c>
      <c r="D576" s="15" t="s">
        <v>936</v>
      </c>
    </row>
    <row r="577" spans="1:4" x14ac:dyDescent="0.25">
      <c r="A577" s="6" t="s">
        <v>611</v>
      </c>
      <c r="B577" s="17">
        <v>88.11</v>
      </c>
      <c r="C577" s="18">
        <v>0.37913181099999999</v>
      </c>
      <c r="D577" s="15" t="s">
        <v>1210</v>
      </c>
    </row>
    <row r="578" spans="1:4" x14ac:dyDescent="0.25">
      <c r="A578" s="6" t="s">
        <v>612</v>
      </c>
      <c r="B578" s="17">
        <v>836.89</v>
      </c>
      <c r="C578" s="18">
        <v>3.7188030849999998</v>
      </c>
      <c r="D578" s="15" t="s">
        <v>1211</v>
      </c>
    </row>
    <row r="579" spans="1:4" x14ac:dyDescent="0.25">
      <c r="A579" s="6" t="s">
        <v>613</v>
      </c>
      <c r="B579" s="17">
        <v>701.96</v>
      </c>
      <c r="C579" s="18">
        <v>0.38075307899999999</v>
      </c>
      <c r="D579" s="15" t="s">
        <v>1212</v>
      </c>
    </row>
    <row r="580" spans="1:4" x14ac:dyDescent="0.25">
      <c r="A580" s="6" t="s">
        <v>614</v>
      </c>
      <c r="B580" s="17">
        <v>24.26</v>
      </c>
      <c r="C580" s="18">
        <v>2.0452347999999999E-2</v>
      </c>
      <c r="D580" s="15" t="s">
        <v>1213</v>
      </c>
    </row>
    <row r="581" spans="1:4" x14ac:dyDescent="0.25">
      <c r="A581" s="6" t="s">
        <v>615</v>
      </c>
      <c r="B581" s="17">
        <v>12.5</v>
      </c>
      <c r="C581" s="18">
        <v>0.123778633</v>
      </c>
      <c r="D581" s="15" t="s">
        <v>1214</v>
      </c>
    </row>
    <row r="582" spans="1:4" x14ac:dyDescent="0.25">
      <c r="A582" s="6" t="s">
        <v>616</v>
      </c>
      <c r="B582" s="17">
        <v>18.739999999999998</v>
      </c>
      <c r="C582" s="18">
        <v>0.13016773800000001</v>
      </c>
      <c r="D582" s="15" t="s">
        <v>1215</v>
      </c>
    </row>
    <row r="583" spans="1:4" x14ac:dyDescent="0.25">
      <c r="A583" s="6" t="s">
        <v>617</v>
      </c>
      <c r="B583" s="17">
        <v>28.87</v>
      </c>
      <c r="C583" s="18">
        <v>3.3392545000000003E-2</v>
      </c>
      <c r="D583" s="15" t="s">
        <v>1216</v>
      </c>
    </row>
    <row r="584" spans="1:4" x14ac:dyDescent="0.25">
      <c r="A584" s="6" t="s">
        <v>618</v>
      </c>
      <c r="B584" s="17">
        <v>71.53</v>
      </c>
      <c r="C584" s="18">
        <v>0.12570619299999999</v>
      </c>
      <c r="D584" s="15" t="s">
        <v>1217</v>
      </c>
    </row>
    <row r="585" spans="1:4" x14ac:dyDescent="0.25">
      <c r="A585" s="6" t="s">
        <v>619</v>
      </c>
      <c r="B585" s="17">
        <v>61.63</v>
      </c>
      <c r="C585" s="18">
        <v>1.0781057919999999</v>
      </c>
      <c r="D585" s="15" t="s">
        <v>1218</v>
      </c>
    </row>
    <row r="586" spans="1:4" x14ac:dyDescent="0.25">
      <c r="A586" s="6" t="s">
        <v>620</v>
      </c>
      <c r="B586" s="17">
        <v>364.61</v>
      </c>
      <c r="C586" s="18">
        <v>0.80466699399999997</v>
      </c>
      <c r="D586" s="15" t="s">
        <v>1219</v>
      </c>
    </row>
    <row r="587" spans="1:4" x14ac:dyDescent="0.25">
      <c r="A587" s="6" t="s">
        <v>621</v>
      </c>
      <c r="B587" s="17">
        <v>328.35</v>
      </c>
      <c r="C587" s="18">
        <v>0.63778478100000002</v>
      </c>
      <c r="D587" s="15" t="s">
        <v>1220</v>
      </c>
    </row>
    <row r="588" spans="1:4" x14ac:dyDescent="0.25">
      <c r="A588" s="6" t="s">
        <v>622</v>
      </c>
      <c r="B588" s="17">
        <v>0</v>
      </c>
      <c r="C588" s="18">
        <v>0.54860196299999997</v>
      </c>
      <c r="D588" s="15" t="s">
        <v>1221</v>
      </c>
    </row>
    <row r="589" spans="1:4" x14ac:dyDescent="0.25">
      <c r="A589" s="6" t="s">
        <v>623</v>
      </c>
      <c r="B589" s="17">
        <v>182.95</v>
      </c>
      <c r="C589" s="18">
        <v>0.38102587100000002</v>
      </c>
      <c r="D589" s="15" t="s">
        <v>1222</v>
      </c>
    </row>
    <row r="590" spans="1:4" x14ac:dyDescent="0.25">
      <c r="A590" s="6" t="s">
        <v>624</v>
      </c>
      <c r="B590" s="17">
        <v>62.03</v>
      </c>
      <c r="C590" s="18">
        <v>0.287179923</v>
      </c>
      <c r="D590" s="15" t="s">
        <v>1223</v>
      </c>
    </row>
    <row r="591" spans="1:4" x14ac:dyDescent="0.25">
      <c r="A591" s="6" t="s">
        <v>625</v>
      </c>
      <c r="B591" s="17">
        <v>231.68</v>
      </c>
      <c r="C591" s="18">
        <v>0.30448876200000002</v>
      </c>
      <c r="D591" s="15" t="s">
        <v>1154</v>
      </c>
    </row>
    <row r="592" spans="1:4" x14ac:dyDescent="0.25">
      <c r="A592" s="6" t="s">
        <v>626</v>
      </c>
      <c r="B592" s="17">
        <v>513.11</v>
      </c>
      <c r="C592" s="18">
        <v>0.37733346099999998</v>
      </c>
      <c r="D592" s="15" t="s">
        <v>1224</v>
      </c>
    </row>
    <row r="593" spans="1:4" x14ac:dyDescent="0.25">
      <c r="A593" s="6" t="s">
        <v>627</v>
      </c>
      <c r="B593" s="17">
        <v>493.16</v>
      </c>
      <c r="C593" s="18">
        <v>0.60859068800000005</v>
      </c>
      <c r="D593" s="15" t="s">
        <v>922</v>
      </c>
    </row>
    <row r="594" spans="1:4" x14ac:dyDescent="0.25">
      <c r="A594" s="6" t="s">
        <v>628</v>
      </c>
      <c r="B594" s="17">
        <v>0</v>
      </c>
      <c r="C594" s="18">
        <v>0.67553663399999997</v>
      </c>
      <c r="D594" s="15" t="s">
        <v>1126</v>
      </c>
    </row>
    <row r="595" spans="1:4" x14ac:dyDescent="0.25">
      <c r="A595" s="6" t="s">
        <v>629</v>
      </c>
      <c r="B595" s="17">
        <v>180.19</v>
      </c>
      <c r="C595" s="18">
        <v>0.54194292399999999</v>
      </c>
      <c r="D595" s="15" t="s">
        <v>1225</v>
      </c>
    </row>
    <row r="596" spans="1:4" x14ac:dyDescent="0.25">
      <c r="A596" s="6" t="s">
        <v>630</v>
      </c>
      <c r="B596" s="17">
        <v>403.42</v>
      </c>
      <c r="C596" s="18">
        <v>0.57358184199999995</v>
      </c>
      <c r="D596" s="15" t="s">
        <v>1226</v>
      </c>
    </row>
    <row r="597" spans="1:4" x14ac:dyDescent="0.25">
      <c r="A597" s="6" t="s">
        <v>631</v>
      </c>
      <c r="B597" s="17">
        <v>478.74</v>
      </c>
      <c r="C597" s="18">
        <v>0.77319943700000004</v>
      </c>
      <c r="D597" s="15" t="s">
        <v>1227</v>
      </c>
    </row>
    <row r="598" spans="1:4" x14ac:dyDescent="0.25">
      <c r="A598" s="6" t="s">
        <v>632</v>
      </c>
      <c r="B598" s="17">
        <v>496.51</v>
      </c>
      <c r="C598" s="18">
        <v>0.63138745699999999</v>
      </c>
      <c r="D598" s="15" t="s">
        <v>1228</v>
      </c>
    </row>
    <row r="599" spans="1:4" x14ac:dyDescent="0.25">
      <c r="A599" s="6" t="s">
        <v>633</v>
      </c>
      <c r="B599" s="17">
        <v>331.54</v>
      </c>
      <c r="C599" s="18">
        <v>0.700436999</v>
      </c>
      <c r="D599" s="15" t="s">
        <v>1229</v>
      </c>
    </row>
    <row r="600" spans="1:4" x14ac:dyDescent="0.25">
      <c r="A600" s="6" t="s">
        <v>634</v>
      </c>
      <c r="B600" s="17">
        <v>453.51</v>
      </c>
      <c r="C600" s="18">
        <v>0.794001713</v>
      </c>
      <c r="D600" s="15" t="s">
        <v>1230</v>
      </c>
    </row>
    <row r="601" spans="1:4" x14ac:dyDescent="0.25">
      <c r="A601" s="6" t="s">
        <v>635</v>
      </c>
      <c r="B601" s="17">
        <v>67.75</v>
      </c>
      <c r="C601" s="18">
        <v>0.27514372199999998</v>
      </c>
      <c r="D601" s="15" t="s">
        <v>1231</v>
      </c>
    </row>
    <row r="602" spans="1:4" x14ac:dyDescent="0.25">
      <c r="A602" s="6" t="s">
        <v>636</v>
      </c>
      <c r="B602" s="17">
        <v>539.80999999999995</v>
      </c>
      <c r="C602" s="18">
        <v>0.60777895599999998</v>
      </c>
      <c r="D602" s="15" t="s">
        <v>1232</v>
      </c>
    </row>
    <row r="603" spans="1:4" x14ac:dyDescent="0.25">
      <c r="A603" s="6" t="s">
        <v>637</v>
      </c>
      <c r="B603" s="17">
        <v>295.92</v>
      </c>
      <c r="C603" s="18">
        <v>0.47642000299999998</v>
      </c>
      <c r="D603" s="15" t="s">
        <v>1173</v>
      </c>
    </row>
    <row r="604" spans="1:4" x14ac:dyDescent="0.25">
      <c r="A604" s="6" t="s">
        <v>638</v>
      </c>
      <c r="B604" s="17">
        <v>481.98</v>
      </c>
      <c r="C604" s="18">
        <v>1.1799070169999999</v>
      </c>
      <c r="D604" s="15" t="s">
        <v>1233</v>
      </c>
    </row>
    <row r="605" spans="1:4" x14ac:dyDescent="0.25">
      <c r="A605" s="6" t="s">
        <v>639</v>
      </c>
      <c r="B605" s="17">
        <v>298.62</v>
      </c>
      <c r="C605" s="18">
        <v>0.91046948699999997</v>
      </c>
      <c r="D605" s="15" t="s">
        <v>1234</v>
      </c>
    </row>
    <row r="606" spans="1:4" x14ac:dyDescent="0.25">
      <c r="A606" s="6" t="s">
        <v>640</v>
      </c>
      <c r="B606" s="17">
        <v>91.45</v>
      </c>
      <c r="C606" s="18">
        <v>0.24001323199999999</v>
      </c>
      <c r="D606" s="15" t="s">
        <v>1235</v>
      </c>
    </row>
    <row r="607" spans="1:4" x14ac:dyDescent="0.25">
      <c r="A607" s="6" t="s">
        <v>641</v>
      </c>
      <c r="B607" s="17">
        <v>154.83000000000001</v>
      </c>
      <c r="C607" s="18">
        <v>0.32330827000000001</v>
      </c>
      <c r="D607" s="15" t="s">
        <v>1236</v>
      </c>
    </row>
    <row r="608" spans="1:4" x14ac:dyDescent="0.25">
      <c r="A608" s="6" t="s">
        <v>642</v>
      </c>
      <c r="B608" s="17">
        <v>1143.7</v>
      </c>
      <c r="C608" s="18">
        <v>1.6054331049999999</v>
      </c>
      <c r="D608" s="15" t="s">
        <v>1237</v>
      </c>
    </row>
    <row r="609" spans="1:4" x14ac:dyDescent="0.25">
      <c r="A609" s="6" t="s">
        <v>643</v>
      </c>
      <c r="B609" s="17">
        <v>535.92999999999995</v>
      </c>
      <c r="C609" s="18">
        <v>1.677256643</v>
      </c>
      <c r="D609" s="15" t="s">
        <v>1238</v>
      </c>
    </row>
    <row r="610" spans="1:4" x14ac:dyDescent="0.25">
      <c r="A610" s="6" t="s">
        <v>644</v>
      </c>
      <c r="B610" s="17">
        <v>219.49</v>
      </c>
      <c r="C610" s="18">
        <v>3.3178515599999998</v>
      </c>
      <c r="D610" s="15" t="s">
        <v>1239</v>
      </c>
    </row>
    <row r="611" spans="1:4" x14ac:dyDescent="0.25">
      <c r="A611" s="6" t="s">
        <v>645</v>
      </c>
      <c r="B611" s="17">
        <v>0</v>
      </c>
      <c r="C611" s="18">
        <v>0.911950449</v>
      </c>
      <c r="D611" s="15" t="s">
        <v>1240</v>
      </c>
    </row>
    <row r="612" spans="1:4" x14ac:dyDescent="0.25">
      <c r="A612" s="6" t="s">
        <v>646</v>
      </c>
      <c r="B612" s="17">
        <v>339.73</v>
      </c>
      <c r="C612" s="18">
        <v>0.68062177099999999</v>
      </c>
      <c r="D612" s="15" t="s">
        <v>1241</v>
      </c>
    </row>
    <row r="613" spans="1:4" x14ac:dyDescent="0.25">
      <c r="A613" s="6" t="s">
        <v>647</v>
      </c>
      <c r="B613" s="17">
        <v>679.91</v>
      </c>
      <c r="C613" s="18">
        <v>0.34591418899999998</v>
      </c>
      <c r="D613" s="15" t="s">
        <v>1242</v>
      </c>
    </row>
    <row r="614" spans="1:4" x14ac:dyDescent="0.25">
      <c r="B614" s="17"/>
    </row>
    <row r="615" spans="1:4" x14ac:dyDescent="0.25">
      <c r="B61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Simulation</vt:lpstr>
      <vt:lpstr>Total by Fund</vt:lpstr>
      <vt:lpstr>Total by Grade</vt:lpstr>
      <vt:lpstr>Total by district</vt:lpstr>
      <vt:lpstr>Total by Student</vt:lpstr>
      <vt:lpstr>e_idx_pp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Sarkar, Prabir</dc:creator>
  <cp:lastModifiedBy>Sanders, Elena</cp:lastModifiedBy>
  <dcterms:created xsi:type="dcterms:W3CDTF">2018-01-30T19:58:52Z</dcterms:created>
  <dcterms:modified xsi:type="dcterms:W3CDTF">2018-03-30T17:51:07Z</dcterms:modified>
</cp:coreProperties>
</file>