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515" windowHeight="4620" firstSheet="3" activeTab="4"/>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<sst xmlns="http://schemas.openxmlformats.org/spreadsheetml/2006/main" count="1523" uniqueCount="814">
  <si>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</si>
  <si>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</si>
  <si>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</si>
  <si>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</si>
  <si>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</si>
  <si>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</si>
  <si>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</si>
  <si>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</si>
  <si>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</si>
  <si>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</si>
  <si>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</si>
  <si>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</si>
  <si>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</si>
  <si>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</si>
  <si>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</si>
  <si>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</si>
  <si>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</si>
  <si>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</si>
  <si>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</si>
  <si>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</si>
  <si>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</si>
  <si>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</si>
  <si>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</si>
  <si>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</si>
  <si>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</si>
  <si>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</si>
  <si>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</si>
  <si>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</si>
  <si>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</si>
  <si>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</si>
  <si>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</si>
  <si>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</si>
  <si>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</si>
  <si>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</si>
  <si>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</si>
  <si>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</si>
  <si>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</si>
  <si>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</si>
  <si>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</si>
  <si>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</si>
  <si>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</si>
  <si>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</si>
  <si>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</si>
  <si>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</si>
  <si>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</si>
  <si>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</si>
  <si>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</si>
  <si>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</si>
  <si>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</si>
  <si>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</si>
  <si>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</si>
  <si>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</si>
  <si>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</si>
  <si>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</si>
  <si>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</si>
  <si>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</si>
  <si>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</si>
  <si>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</si>
  <si>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</si>
  <si>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</si>
  <si>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</si>
  <si>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</si>
  <si>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</si>
  <si>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</si>
  <si>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</si>
  <si>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</si>
  <si>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</si>
  <si>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</si>
  <si>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</si>
  <si>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</si>
  <si>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</si>
  <si>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</si>
  <si>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</si>
  <si>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</si>
  <si>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</si>
  <si>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</si>
  <si>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</si>
  <si>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</si>
  <si>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</si>
  <si>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</si>
  <si>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</si>
  <si>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</si>
  <si>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</si>
  <si>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</si>
  <si>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</si>
  <si>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</si>
  <si>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</si>
  <si>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</si>
  <si>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</si>
  <si>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</si>
  <si>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</si>
  <si>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</si>
  <si>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</si>
  <si>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</si>
  <si>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</si>
  <si>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</si>
  <si>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</si>
  <si>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</si>
  <si>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</si>
  <si>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</si>
  <si>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</si>
  <si>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</si>
  <si>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</si>
  <si>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</si>
  <si>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</si>
  <si>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</si>
  <si>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</si>
  <si>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</si>
  <si>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</si>
  <si>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</si>
  <si>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</si>
  <si>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</si>
  <si>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</si>
  <si>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</si>
  <si>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</si>
  <si>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</si>
  <si>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</si>
  <si>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</si>
  <si>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</si>
  <si>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</si>
  <si>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</si>
  <si>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</si>
  <si>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</si>
  <si>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</si>
  <si>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</si>
  <si>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</si>
  <si>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</si>
  <si>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</si>
  <si>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</si>
  <si>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</si>
  <si>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</si>
  <si>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</si>
  <si>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</si>
  <si>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</si>
  <si>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</si>
  <si>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</si>
  <si>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</si>
  <si>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</si>
  <si>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</si>
  <si>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</si>
  <si>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</si>
  <si>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</si>
  <si>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</si>
  <si>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</si>
  <si>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</si>
  <si>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</si>
  <si>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</si>
  <si>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</si>
  <si>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</si>
  <si>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</si>
  <si>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</si>
  <si>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</si>
  <si>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</si>
  <si>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</si>
  <si>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</si>
  <si>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</si>
  <si>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</si>
  <si>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</si>
  <si>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</si>
  <si>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</si>
  <si>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</si>
  <si>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</si>
  <si>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</si>
  <si>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</si>
  <si>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</si>
  <si>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</si>
  <si>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</si>
  <si>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</si>
  <si>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</si>
  <si>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</si>
  <si>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</si>
  <si>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</si>
  <si>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</si>
  <si>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</si>
  <si>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</si>
  <si>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</si>
  <si>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</si>
  <si>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</si>
  <si>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</si>
  <si>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</si>
  <si>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</si>
  <si>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</si>
  <si>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</si>
  <si>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</si>
  <si>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</si>
  <si>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</si>
  <si>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</si>
  <si>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</si>
  <si>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</si>
  <si>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</si>
  <si>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</si>
  <si>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</si>
  <si>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</si>
  <si>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</si>
  <si>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</si>
  <si>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</si>
  <si>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</si>
  <si>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</si>
  <si>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</si>
  <si>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</si>
  <si>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</si>
  <si>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</si>
  <si>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</si>
  <si>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</si>
  <si>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</si>
  <si>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</si>
  <si>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</si>
  <si>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</si>
  <si>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</si>
  <si>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</si>
  <si>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</si>
  <si>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</si>
  <si>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</si>
  <si>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</si>
  <si>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</si>
  <si>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</si>
  <si>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</si>
  <si>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</si>
  <si>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</si>
  <si>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</si>
  <si>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</si>
  <si>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</si>
  <si>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</si>
  <si>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</si>
  <si>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</si>
  <si>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</si>
  <si>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</si>
  <si>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</si>
  <si>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</si>
  <si>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</si>
  <si>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</si>
  <si>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</si>
  <si>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</si>
  <si>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</si>
  <si>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</si>
  <si>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</si>
  <si>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</si>
  <si>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</si>
  <si>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</si>
  <si>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</si>
  <si>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</si>
  <si>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</si>
  <si>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</si>
  <si>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</si>
  <si>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</si>
  <si>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</si>
  <si>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</si>
  <si>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</si>
  <si>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</si>
  <si>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</si>
  <si>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</si>
  <si>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</si>
  <si>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</si>
  <si>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</si>
  <si>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</si>
  <si>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</si>
  <si>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</si>
  <si>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</si>
  <si>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</si>
  <si>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</si>
  <si>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</si>
  <si>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</si>
  <si>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</si>
  <si>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</si>
  <si>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</si>
  <si>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</si>
  <si>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</si>
  <si>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</si>
  <si>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</si>
  <si>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</si>
  <si>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</si>
  <si>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</si>
  <si>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</si>
  <si>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</si>
  <si>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</si>
  <si>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</si>
  <si>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</si>
  <si>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</si>
  <si>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</si>
  <si>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</si>
  <si>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</si>
  <si>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</si>
  <si>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</si>
  <si>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</si>
  <si>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</si>
  <si>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</si>
  <si>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</si>
  <si>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</si>
  <si>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</si>
  <si>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</si>
  <si>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</si>
  <si>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</si>
  <si>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</si>
  <si>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</si>
  <si>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</si>
  <si>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</si>
  <si>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</si>
  <si>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</si>
  <si>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</si>
  <si>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</si>
  <si>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</si>
  <si>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</si>
  <si>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</si>
  <si>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</si>
  <si>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</si>
  <si>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</si>
  <si>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</si>
  <si>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</si>
  <si>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</si>
  <si>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</si>
  <si>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</si>
  <si>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</si>
  <si>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</si>
  <si>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</si>
  <si>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</si>
  <si>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</si>
  <si>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</si>
  <si>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</si>
  <si>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</si>
  <si>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</si>
  <si>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</si>
  <si>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</si>
  <si>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</si>
  <si>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</si>
  <si>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</si>
  <si>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</si>
  <si>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</si>
  <si>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</si>
  <si>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</si>
  <si>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</si>
  <si>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</si>
  <si>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</si>
  <si>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</si>
  <si>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</si>
  <si>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</si>
  <si>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</si>
  <si>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</si>
  <si>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</si>
  <si>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</si>
  <si>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</si>
  <si>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</si>
  <si>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</si>
  <si>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</si>
  <si>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</si>
  <si>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</si>
  <si>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</si>
  <si>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</si>
  <si>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</si>
  <si>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</si>
  <si>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</si>
  <si>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</si>
  <si>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</si>
  <si>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</si>
  <si>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</si>
  <si>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</si>
  <si>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</si>
  <si>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</si>
  <si>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</si>
  <si>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</si>
  <si>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</si>
  <si>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</si>
  <si>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</si>
  <si>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</si>
  <si>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</si>
  <si>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</si>
  <si>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</si>
  <si>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</si>
  <si>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</si>
  <si>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</si>
  <si>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</si>
  <si>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</si>
  <si>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</si>
  <si>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</si>
  <si>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</si>
  <si>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</si>
  <si>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</si>
  <si>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</si>
  <si>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</si>
  <si>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</si>
  <si>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</si>
  <si>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</si>
  <si>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</si>
  <si>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</si>
  <si>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</si>
  <si>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</si>
  <si>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</si>
  <si>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</si>
  <si>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</si>
  <si>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</si>
  <si>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</si>
  <si>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</si>
  <si>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</si>
  <si>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</si>
  <si>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</si>
  <si>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</si>
  <si>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</si>
  <si>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</si>
  <si>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</si>
  <si>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</si>
  <si>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</si>
  <si>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</si>
  <si>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</si>
  <si>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</si>
  <si>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</si>
  <si>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</si>
  <si>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</si>
  <si>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</si>
  <si>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</si>
  <si>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</si>
  <si>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</si>
  <si>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</si>
  <si>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</si>
  <si>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</si>
  <si>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</si>
  <si>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</si>
  <si>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</si>
  <si>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</si>
  <si>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</si>
  <si>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</si>
  <si>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</si>
  <si>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</si>
  <si>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</si>
  <si>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</si>
  <si>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</si>
  <si>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</si>
  <si>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</si>
  <si>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</si>
  <si>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</si>
  <si>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</si>
  <si>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</si>
  <si>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</si>
  <si>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</si>
  <si>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</si>
  <si>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</si>
  <si>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</si>
  <si>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</si>
  <si>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</si>
  <si>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</si>
  <si>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</si>
  <si>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</si>
  <si>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</si>
  <si>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</si>
  <si>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</si>
  <si>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</si>
  <si>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</si>
  <si>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</si>
  <si>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</si>
  <si>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</si>
  <si>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</si>
  <si>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</si>
  <si>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</si>
  <si>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</si>
  <si>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</si>
  <si>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</si>
  <si>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</si>
  <si>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</si>
  <si>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</si>
  <si>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</si>
  <si>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</si>
  <si>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</si>
  <si>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</si>
  <si>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</si>
  <si>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</si>
  <si>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</si>
  <si>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</si>
  <si>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</si>
  <si>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</si>
  <si>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</si>
  <si>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</si>
  <si>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</si>
  <si>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</si>
  <si>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</si>
  <si>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</si>
  <si>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</si>
  <si>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</si>
  <si>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</si>
  <si>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</si>
  <si>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</si>
  <si>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</si>
  <si>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</si>
  <si>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</si>
  <si>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</si>
  <si>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</si>
  <si>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</si>
  <si>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</si>
  <si>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</si>
  <si>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</si>
  <si>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</si>
  <si>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</si>
  <si>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</si>
  <si>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</si>
  <si>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</si>
  <si>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</si>
  <si>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</si>
  <si>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</si>
  <si>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</si>
  <si>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</si>
  <si>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</si>
  <si>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</si>
  <si>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</si>
  <si>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</si>
  <si>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</si>
  <si>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</si>
  <si>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</si>
  <si>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</si>
  <si>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</si>
  <si>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</si>
  <si>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</si>
  <si>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</si>
  <si>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</si>
  <si>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</si>
  <si>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</si>
  <si>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</si>
  <si>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</si>
  <si>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</si>
  <si>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</si>
  <si>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</si>
  <si>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</si>
  <si>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</si>
  <si>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</si>
  <si>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</si>
  <si>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</si>
  <si>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</si>
  <si>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</si>
  <si>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</si>
  <si>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</si>
  <si>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</si>
  <si>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</si>
  <si>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</si>
  <si>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</si>
  <si>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</si>
  <si>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</si>
  <si>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</si>
  <si>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</si>
  <si>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</si>
  <si>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</si>
  <si>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</si>
  <si>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</si>
  <si>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</si>
  <si>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</si>
  <si>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</si>
  <si>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</si>
  <si>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</si>
  <si>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</si>
  <si>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</si>
  <si>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</si>
  <si>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</si>
  <si>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</si>
  <si>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</si>
  <si>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</si>
  <si>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</si>
  <si>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</si>
  <si>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</si>
  <si>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</si>
  <si>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</si>
  <si>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</si>
  <si>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</si>
  <si>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</si>
  <si>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</si>
  <si>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</si>
  <si>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</si>
  <si>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</si>
  <si>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</si>
  <si>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</si>
  <si>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</si>
  <si>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</si>
  <si>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</si>
  <si>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</si>
  <si>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</si>
  <si>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</si>
  <si>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</si>
  <si>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</si>
  <si>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</si>
  <si>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</si>
  <si>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</si>
  <si>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</si>
  <si>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</si>
  <si>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</si>
  <si>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</si>
  <si>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</si>
  <si>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</si>
  <si>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</si>
  <si>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</si>
  <si>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</si>
  <si>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</si>
  <si>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</si>
  <si>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</si>
  <si>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</si>
  <si>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</si>
  <si>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</si>
  <si>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</si>
  <si>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</si>
  <si>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</si>
  <si>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</si>
  <si>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</si>
  <si>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</si>
  <si>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</si>
  <si>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</si>
  <si>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</si>
  <si>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</si>
  <si>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</si>
  <si>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</si>
  <si>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</si>
  <si>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</si>
  <si>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</si>
  <si>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</si>
  <si>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</si>
  <si>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</si>
  <si>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</si>
  <si>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</si>
  <si>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</si>
  <si>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</si>
  <si>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</si>
  <si>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</si>
  <si>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</si>
  <si>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</si>
  <si>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</si>
  <si>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</si>
  <si>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</si>
  <si>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</si>
  <si>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</si>
  <si>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</si>
  <si>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</si>
  <si>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</si>
  <si>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</si>
  <si>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</si>
  <si>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</si>
  <si>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</si>
  <si>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</si>
  <si>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</si>
  <si>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</si>
  <si>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</si>
  <si>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</si>
  <si>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</si>
  <si>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</si>
  <si>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</si>
  <si>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</si>
  <si>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</si>
  <si>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</si>
  <si>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</si>
  <si>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</si>
  <si>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</si>
  <si>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</si>
  <si>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</si>
  <si>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</si>
  <si>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</si>
  <si>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</si>
  <si>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</si>
  <si>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</si>
  <si>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</si>
  <si>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</si>
  <si>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</si>
  <si>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</si>
  <si>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</si>
  <si>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</si>
  <si>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</si>
  <si>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</si>
  <si>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</si>
  <si>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</si>
  <si>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</si>
  <si>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</si>
  <si>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</si>
  <si>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</si>
  <si>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</si>
  <si>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</si>
  <si>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</si>
  <si>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</si>
  <si>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</si>
  <si>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</si>
  <si>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</si>
  <si>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</si>
  <si>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</si>
  <si>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</si>
  <si>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</si>
  <si>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</si>
  <si>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</si>
  <si>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</si>
  <si>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</si>
  <si>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</si>
  <si>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</si>
  <si>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</si>
  <si>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</si>
  <si>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</si>
  <si>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</si>
  <si>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</si>
  <si>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</si>
  <si>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</si>
  <si>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</si>
  <si>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</si>
  <si>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</si>
  <si>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</si>
  <si>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</si>
  <si>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</si>
  <si>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</si>
  <si>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</si>
  <si>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</si>
  <si>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</si>
  <si>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</si>
  <si>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</si>
  <si>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</si>
  <si>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</si>
  <si>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</si>
  <si>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</si>
  <si>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</si>
  <si>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</si>
  <si>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</si>
  <si>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</si>
  <si>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</si>
  <si>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</si>
  <si>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</si>
  <si>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</si>
  <si>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</si>
  <si>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</si>
  <si>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</si>
  <si>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</si>
  <si>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</si>
  <si>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</si>
  <si>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</si>
  <si>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</si>
  <si>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</si>
  <si>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</si>
  <si>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</si>
  <si>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</si>
  <si>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</si>
  <si>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</si>
  <si>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</si>
  <si>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</si>
  <si>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</si>
  <si>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</si>
  <si>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</si>
  <si>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</si>
  <si>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</si>
  <si>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</si>
  <si>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</si>
  <si>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</si>
  <si>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</si>
  <si>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</si>
  <si>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</si>
  <si>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</si>
  <si>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</si>
  <si>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</si>
  <si>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</si>
  <si>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</si>
  <si>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</si>
  <si>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</si>
  <si>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</si>
  <si>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</si>
  <si>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</si>
  <si>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</si>
  <si>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</si>
  <si>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</si>
  <si>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</si>
  <si>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</si>
  <si>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</si>
  <si>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</si>
  <si>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</si>
  <si>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</si>
  <si>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</si>
  <si>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</si>
  <si>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</si>
  <si>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</si>
  <si>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</si>
  <si>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</si>
  <si>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</si>
  <si>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</si>
  <si>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</si>
  <si>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</si>
  <si>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</si>
  <si>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</si>
  <si>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</si>
  <si>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</si>
  <si>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</si>
  <si>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</si>
  <si>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</si>
  <si>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</si>
  <si>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</si>
  <si>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</si>
  <si>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</si>
  <si>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</si>
  <si>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</si>
  <si>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</si>
  <si>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</si>
  <si>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</si>
  <si>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</si>
  <si>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</si>
  <si>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</si>
  <si>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</si>
  <si>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</si>
  <si>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</si>
  <si>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</si>
  <si>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</si>
  <si>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</si>
  <si>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</si>
  <si>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</si>
  <si>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</si>
  <si>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</si>
  <si>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</si>
  <si>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</si>
  <si>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</si>
  <si>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</si>
  <si>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</si>
  <si>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</si>
  <si>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Sock- Rockin' Chili</t>
  </si>
  <si>
    <t>Sweet &amp; Sour Chicken</t>
  </si>
  <si>
    <t>Chicken Alfredo w/ a Twist</t>
  </si>
  <si>
    <t>Eagle Tostada</t>
  </si>
  <si>
    <t>Chicken Pot-Pie</t>
  </si>
  <si>
    <t>Tomatoes and Tomato Sauce</t>
  </si>
  <si>
    <t>Black Beans and Kidney Beans</t>
  </si>
  <si>
    <t>Green Pepper, Onion, Celery, Zucchini</t>
  </si>
  <si>
    <t>California Vegetable Blend</t>
  </si>
  <si>
    <t>Romaine Lettuce and Spinach</t>
  </si>
  <si>
    <t>Carrot, Green Pepper, Cucumber, Tomato</t>
  </si>
  <si>
    <t>Pot-Pie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</si>
</sst>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Eagle Tostada</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1</v>
      </c>
      <c r="K7" s="115">
        <f>IF(B7=0,"",VLOOKUP(A7,'All Meals'!$A$12:$V$61,10))</f>
        <v>0.5</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5</v>
      </c>
      <c r="AG7" s="907">
        <f>INDEX(Cups,AF7)</f>
        <v>0.5</v>
      </c>
      <c r="AH7" s="929" t="s">
        <v>302</v>
      </c>
      <c r="AI7" s="931"/>
      <c r="AJ7" s="931"/>
      <c r="AK7" s="929"/>
      <c r="AL7" s="905">
        <v>3</v>
      </c>
      <c r="AM7" s="907">
        <f>INDEX(Cups,AL7)</f>
        <v>0.25</v>
      </c>
      <c r="AN7" s="908" t="s">
        <v>303</v>
      </c>
      <c r="AO7" s="997"/>
      <c r="AP7" s="997"/>
      <c r="AQ7" s="908"/>
      <c r="AR7" s="905">
        <v>3</v>
      </c>
      <c r="AS7" s="907">
        <f>INDEX(Cups,AR7)</f>
        <v>0.25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5</v>
      </c>
      <c r="AG10" s="320">
        <f aca="true" t="shared" si="7" ref="AG10:AG19">IF(AD10=0,"",INDEX(Cups,AF10))</f>
        <v>0.5</v>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19</v>
      </c>
      <c r="BB10" s="248" t="str">
        <f aca="true" t="shared" si="13" ref="BB10:BB19">INDEX(OTHER,BA10)</f>
        <v>Lettuce, iceberg</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36</v>
      </c>
      <c r="BB11" s="104" t="str">
        <f t="shared" si="13"/>
        <v>Other unspecified</v>
      </c>
      <c r="BC11" s="105"/>
      <c r="BD11" s="85">
        <v>3</v>
      </c>
      <c r="BE11" s="85">
        <f t="shared" si="14"/>
        <v>0.25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811</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812</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BF20" sqref="BF20"/>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Chicken Pot-Pie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v>0.5</v>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5</v>
      </c>
      <c r="AM7" s="907">
        <f>INDEX(Cups,AL7)</f>
        <v>0.5</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813</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70" zoomScaleNormal="70" zoomScalePageLayoutView="0" workbookViewId="0" topLeftCell="A14">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1</v>
      </c>
      <c r="E5" s="288">
        <f>MIN(Thursday!K7:K26)</f>
        <v>0.5</v>
      </c>
      <c r="F5" s="288">
        <f>MIN(Friday!K7:K26)</f>
        <v>0.5</v>
      </c>
      <c r="G5" s="354">
        <f>SUM(B5:F5)</f>
        <v>3</v>
      </c>
      <c r="H5" s="118">
        <v>2.5</v>
      </c>
      <c r="I5" s="119" t="str">
        <f>IF(G5&gt;=H5,"Yes","No")</f>
        <v>Yes</v>
      </c>
      <c r="L5" s="1043"/>
      <c r="M5" s="1044"/>
      <c r="N5" s="1027">
        <f>S6</f>
        <v>3</v>
      </c>
      <c r="O5" s="1027"/>
      <c r="P5" s="1027">
        <f>S7</f>
        <v>0.5</v>
      </c>
      <c r="Q5" s="1027"/>
      <c r="R5" s="1016">
        <f>IF(ISERROR(P5/N5),0,P5/N5)</f>
        <v>0.16666666666666666</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1</v>
      </c>
      <c r="Q6" s="136">
        <f>MAX(Thursday!K7:K26)</f>
        <v>0.5</v>
      </c>
      <c r="R6" s="136">
        <f>MAX(Friday!K7:K26)</f>
        <v>0.5</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0.5</v>
      </c>
      <c r="S7" s="366">
        <f>SUM(N7:R7)</f>
        <v>0.5</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1.5</v>
      </c>
      <c r="C10" s="130">
        <f>MIN(Tuesday!N7:N26)</f>
        <v>1</v>
      </c>
      <c r="D10" s="130">
        <f>MIN(Wednesday!N7:N26)</f>
        <v>0.75</v>
      </c>
      <c r="E10" s="130">
        <f>MIN(Thursday!N7:N26)</f>
        <v>1.5</v>
      </c>
      <c r="F10" s="130">
        <f>MIN(Friday!N7:N26)</f>
        <v>0.75</v>
      </c>
      <c r="G10" s="131">
        <f aca="true" t="shared" si="0" ref="G10:G17">SUM(B10:F10)</f>
        <v>5.5</v>
      </c>
      <c r="H10" s="641">
        <v>3.75</v>
      </c>
      <c r="I10" s="133" t="str">
        <f aca="true" t="shared" si="1" ref="I10:I17">IF(G10&gt;=H10,"Yes","No")</f>
        <v>Yes</v>
      </c>
      <c r="L10" s="1030"/>
      <c r="M10" s="1031"/>
      <c r="N10" s="1027">
        <f>S11</f>
        <v>5.5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1.5</v>
      </c>
      <c r="O11" s="136">
        <f>MAX(Tuesday!N7:N26)</f>
        <v>1</v>
      </c>
      <c r="P11" s="136">
        <f>MAX(Wednesday!N7:N26)</f>
        <v>0.75</v>
      </c>
      <c r="Q11" s="136">
        <f>MAX(Thursday!N7:N26)</f>
        <v>1.5</v>
      </c>
      <c r="R11" s="136">
        <f>MAX(Friday!N7:N26)</f>
        <v>0.75</v>
      </c>
      <c r="S11" s="365">
        <f>SUM(N11:R11)</f>
        <v>5.5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v>
      </c>
      <c r="D13" s="135">
        <f>IF(Wednesday!AR3=TRUE,SUM('Optional VegBar'!G16,Wednesday!AG7),Wednesday!AG7)</f>
        <v>0.75</v>
      </c>
      <c r="E13" s="135">
        <f>IF(Thursday!AR3=TRUE,SUM('Optional VegBar'!G16,Thursday!AG7),Thursday!AG7)</f>
        <v>0.5</v>
      </c>
      <c r="F13" s="135">
        <f>IF(Friday!AR3=TRUE,SUM('Optional VegBar'!G16,Friday!AG7),Friday!AG7)</f>
        <v>0</v>
      </c>
      <c r="G13" s="136">
        <f t="shared" si="0"/>
        <v>1.25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0.5</v>
      </c>
      <c r="C14" s="140">
        <f>IF(Tuesday!AR3=TRUE,SUM('Optional VegBar'!M16,Tuesday!AM7),Tuesday!AM7)</f>
        <v>0</v>
      </c>
      <c r="D14" s="140">
        <f>IF(Wednesday!AR3=TRUE,SUM('Optional VegBar'!M16,Wednesday!AM7),Wednesday!AM7)</f>
        <v>0</v>
      </c>
      <c r="E14" s="140">
        <f>IF(Thursday!AR3=TRUE,SUM('Optional VegBar'!M16,Thursday!AM7),Thursday!AM7)</f>
        <v>0.25</v>
      </c>
      <c r="F14" s="140">
        <f>IF(Friday!AR3=TRUE,SUM('Optional VegBar'!M16,Friday!AM7),Friday!AM7)</f>
        <v>0.5</v>
      </c>
      <c r="G14" s="141">
        <f t="shared" si="0"/>
        <v>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0.25</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v>
      </c>
      <c r="F16" s="140">
        <f>IF(Friday!AR3=TRUE,SUM('Optional VegBar'!Y16,Friday!AY7),Friday!AY7)</f>
        <v>0</v>
      </c>
      <c r="G16" s="141">
        <f t="shared" si="0"/>
        <v>0.5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0.5</v>
      </c>
      <c r="C17" s="143">
        <f>IF(Tuesday!AR3=TRUE,SUM('Optional VegBar'!AE16,Tuesday!BE5),Tuesday!BE5)</f>
        <v>0.5</v>
      </c>
      <c r="D17" s="143">
        <f>IF(Wednesday!AR3=TRUE,SUM('Optional VegBar'!AE16,Wednesday!BE5),Wednesday!BE5)</f>
        <v>0</v>
      </c>
      <c r="E17" s="143">
        <f>IF(Thursday!AR3=TRUE,SUM('Optional VegBar'!AE16,Thursday!BE5),Thursday!BE5)</f>
        <v>0.25</v>
      </c>
      <c r="F17" s="143">
        <f>IF(Friday!AR3=TRUE,SUM('Optional VegBar'!AE16,Friday!BE5),Friday!BE5)</f>
        <v>0.25</v>
      </c>
      <c r="G17" s="368">
        <f t="shared" si="0"/>
        <v>1.5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1</v>
      </c>
      <c r="C24" s="277">
        <f>MIN(Tuesday!G7:G26)</f>
        <v>2</v>
      </c>
      <c r="D24" s="277">
        <f>MIN(Wednesday!G7:G26)</f>
        <v>1</v>
      </c>
      <c r="E24" s="277">
        <f>MIN(Thursday!G7:G26)</f>
        <v>2</v>
      </c>
      <c r="F24" s="277">
        <f>MIN(Friday!G7:G26)</f>
        <v>2</v>
      </c>
      <c r="G24" s="278">
        <f>SUM(B24:F24)</f>
        <v>8</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1</v>
      </c>
      <c r="C25" s="277">
        <f>MAX(Tuesday!G7:G26)</f>
        <v>2</v>
      </c>
      <c r="D25" s="277">
        <f>MAX(Wednesday!G7:G26)</f>
        <v>1</v>
      </c>
      <c r="E25" s="277">
        <f>MAX(Thursday!G7:G26)</f>
        <v>2</v>
      </c>
      <c r="F25" s="277">
        <f>MAX(Friday!G7:G26)</f>
        <v>2</v>
      </c>
      <c r="G25" s="279">
        <f>SUM(B25:F25)</f>
        <v>8</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1</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1</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v>
      </c>
      <c r="D28" s="154" t="s">
        <v>92</v>
      </c>
      <c r="E28" s="187">
        <f>SUM(Monday:Friday!I7:I26)</f>
        <v>5</v>
      </c>
      <c r="F28" s="155" t="s">
        <v>91</v>
      </c>
      <c r="G28" s="316">
        <f>IF(ISERROR(E28/C28),0,E28/C28)</f>
        <v>0.625</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Sock- Rockin' Chili</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Sweet &amp; Sour Chicken</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Chicken Alfredo w/ a Twist</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Eagle Tostada</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Chicken Pot-Pie</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1.375</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1.375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1.65</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tabSelected="1" zoomScale="80" zoomScaleNormal="80" zoomScalePageLayoutView="0" workbookViewId="0" topLeftCell="A1">
      <pane xSplit="3" ySplit="10" topLeftCell="D16" activePane="bottomRight" state="frozen"/>
      <selection pane="topLeft" activeCell="A1" sqref="A1"/>
      <selection pane="topRight" activeCell="A1" sqref="A1"/>
      <selection pane="bottomLeft" activeCell="A1" sqref="A1"/>
      <selection pane="bottomRight" activeCell="G17" sqref="G17"/>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1</v>
      </c>
      <c r="F13" s="593">
        <v>1</v>
      </c>
      <c r="G13" s="594"/>
      <c r="H13" s="229"/>
      <c r="I13" s="96">
        <v>5</v>
      </c>
      <c r="J13" s="271">
        <f>IF(I13=1,"",INDEX(Cups,I13))</f>
        <v>0.5</v>
      </c>
      <c r="K13" s="230"/>
      <c r="L13" s="81">
        <v>1</v>
      </c>
      <c r="M13" s="81">
        <f t="shared" si="0"/>
      </c>
      <c r="N13" s="229"/>
      <c r="O13" s="401">
        <v>13</v>
      </c>
      <c r="P13" s="84">
        <f t="shared" si="1"/>
        <v>1.5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1</v>
      </c>
      <c r="F15" s="593">
        <v>1</v>
      </c>
      <c r="G15" s="594"/>
      <c r="H15" s="327"/>
      <c r="I15" s="318">
        <v>9</v>
      </c>
      <c r="J15" s="271">
        <f t="shared" si="3"/>
        <v>1</v>
      </c>
      <c r="K15" s="230"/>
      <c r="L15" s="81">
        <v>1</v>
      </c>
      <c r="M15" s="81">
        <f t="shared" si="0"/>
      </c>
      <c r="N15" s="327"/>
      <c r="O15" s="318">
        <v>7</v>
      </c>
      <c r="P15" s="80">
        <f t="shared" si="1"/>
        <v>0.75</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2</v>
      </c>
      <c r="F16" s="593">
        <v>1</v>
      </c>
      <c r="G16" s="594">
        <v>1</v>
      </c>
      <c r="H16" s="327"/>
      <c r="I16" s="318">
        <v>5</v>
      </c>
      <c r="J16" s="271">
        <f t="shared" si="3"/>
        <v>0.5</v>
      </c>
      <c r="K16" s="230"/>
      <c r="L16" s="81">
        <v>1</v>
      </c>
      <c r="M16" s="81">
        <f t="shared" si="0"/>
      </c>
      <c r="N16" s="327"/>
      <c r="O16" s="318">
        <v>13</v>
      </c>
      <c r="P16" s="80">
        <f t="shared" si="1"/>
        <v>1.5</v>
      </c>
      <c r="Q16" s="230"/>
      <c r="R16" s="81">
        <v>1</v>
      </c>
      <c r="S16" s="81">
        <f t="shared" si="2"/>
      </c>
      <c r="T16" s="595">
        <v>1</v>
      </c>
      <c r="U16" s="85"/>
      <c r="V16" s="85"/>
      <c r="W16" s="820"/>
      <c r="X16" s="263"/>
      <c r="Y16" s="264"/>
      <c r="Z16" s="786"/>
    </row>
    <row r="17" spans="1:26" ht="32.25" customHeight="1">
      <c r="A17" s="27">
        <v>6</v>
      </c>
      <c r="B17" s="327">
        <v>5</v>
      </c>
      <c r="C17" s="664" t="s">
        <v>806</v>
      </c>
      <c r="D17" s="601">
        <v>2</v>
      </c>
      <c r="E17" s="592">
        <v>2</v>
      </c>
      <c r="F17" s="593">
        <v>1</v>
      </c>
      <c r="G17" s="594"/>
      <c r="H17" s="327"/>
      <c r="I17" s="318">
        <v>5</v>
      </c>
      <c r="J17" s="271">
        <f t="shared" si="3"/>
        <v>0.5</v>
      </c>
      <c r="K17" s="230"/>
      <c r="L17" s="81">
        <v>5</v>
      </c>
      <c r="M17" s="81">
        <f t="shared" si="0"/>
        <v>0.5</v>
      </c>
      <c r="N17" s="327"/>
      <c r="O17" s="318">
        <v>7</v>
      </c>
      <c r="P17" s="80">
        <f t="shared" si="1"/>
        <v>0.75</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5</v>
      </c>
      <c r="BE5" s="982">
        <f>INDEX(Cups,BD5)</f>
        <v>0.5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Sock- Rockin' Chili</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5</v>
      </c>
      <c r="AM7" s="907">
        <f>INDEX(Cups,AL7)</f>
        <v>0.5</v>
      </c>
      <c r="AN7" s="908" t="s">
        <v>293</v>
      </c>
      <c r="AO7" s="997"/>
      <c r="AP7" s="997"/>
      <c r="AQ7" s="908"/>
      <c r="AR7" s="905">
        <v>3</v>
      </c>
      <c r="AS7" s="907">
        <f>INDEX(Cups,AR7)</f>
        <v>0.25</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13</v>
      </c>
      <c r="AJ10" s="100" t="str">
        <f aca="true" t="shared" si="8" ref="AJ10:AJ19">INDEX(RED,AI10)</f>
        <v>Red/orange unspecified</v>
      </c>
      <c r="AK10" s="100"/>
      <c r="AL10" s="320">
        <v>5</v>
      </c>
      <c r="AM10" s="320">
        <f aca="true" t="shared" si="9" ref="AM10:AM19">IF(AJ10=0,"",INDEX(Cups,AL10))</f>
        <v>0.5</v>
      </c>
      <c r="AN10" s="245"/>
      <c r="AO10" s="245">
        <v>12</v>
      </c>
      <c r="AP10" s="245" t="str">
        <f aca="true" t="shared" si="10" ref="AP10:AP19">INDEX(BEANS,AO10)</f>
        <v>Beans/peas unspecified</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36</v>
      </c>
      <c r="BB11" s="104" t="str">
        <f t="shared" si="13"/>
        <v>Other unspecified</v>
      </c>
      <c r="BC11" s="105"/>
      <c r="BD11" s="85">
        <v>3</v>
      </c>
      <c r="BE11" s="85">
        <f t="shared" si="14"/>
        <v>0.25</v>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t="s">
        <v>807</v>
      </c>
      <c r="AI22" s="933"/>
      <c r="AJ22" s="933"/>
      <c r="AK22" s="933"/>
      <c r="AL22" s="388"/>
      <c r="AM22" s="388"/>
      <c r="AN22" s="716" t="s">
        <v>808</v>
      </c>
      <c r="AO22" s="716"/>
      <c r="AP22" s="716"/>
      <c r="AQ22" s="716"/>
      <c r="AR22" s="388"/>
      <c r="AS22" s="388"/>
      <c r="AT22" s="717"/>
      <c r="AU22" s="717"/>
      <c r="AV22" s="717"/>
      <c r="AW22" s="717"/>
      <c r="AX22" s="388"/>
      <c r="AY22" s="388"/>
      <c r="AZ22" s="872" t="s">
        <v>809</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Sweet &amp; Sour Chicken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1</v>
      </c>
      <c r="AG7" s="907">
        <f>INDEX(Cups,AF7)</f>
        <v>0</v>
      </c>
      <c r="AH7" s="929" t="s">
        <v>312</v>
      </c>
      <c r="AI7" s="931"/>
      <c r="AJ7" s="931"/>
      <c r="AK7" s="929"/>
      <c r="AL7" s="905">
        <v>1</v>
      </c>
      <c r="AM7" s="907">
        <f>INDEX(Cups,AL7)</f>
        <v>0</v>
      </c>
      <c r="AN7" s="908" t="s">
        <v>313</v>
      </c>
      <c r="AO7" s="997"/>
      <c r="AP7" s="997"/>
      <c r="AQ7" s="908"/>
      <c r="AR7" s="905">
        <v>1</v>
      </c>
      <c r="AS7" s="907">
        <f>INDEX(Cups,AR7)</f>
        <v>0</v>
      </c>
      <c r="AT7" s="993" t="s">
        <v>314</v>
      </c>
      <c r="AU7" s="983"/>
      <c r="AV7" s="983"/>
      <c r="AW7" s="983"/>
      <c r="AX7" s="905">
        <v>5</v>
      </c>
      <c r="AY7" s="907">
        <f>INDEX(Cups,AX7)</f>
        <v>0.5</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2</v>
      </c>
      <c r="AV10" s="246" t="str">
        <f aca="true" t="shared" si="12" ref="AV10:AV19">INDEX(STARCHY,AU10)</f>
        <v>Corn</v>
      </c>
      <c r="AW10" s="246"/>
      <c r="AX10" s="320">
        <v>5</v>
      </c>
      <c r="AY10" s="320">
        <f>IF(AV10=0,"",INDEX(Cups,AX10))</f>
        <v>0.5</v>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810</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V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Chicken Alfredo w/ a Twist</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1</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7</v>
      </c>
      <c r="AG7" s="907">
        <f>INDEX(Cups,AF7)</f>
        <v>0.75</v>
      </c>
      <c r="AH7" s="929" t="s">
        <v>307</v>
      </c>
      <c r="AI7" s="931"/>
      <c r="AJ7" s="931"/>
      <c r="AK7" s="929"/>
      <c r="AL7" s="905">
        <v>1</v>
      </c>
      <c r="AM7" s="907">
        <f>INDEX(Cups,AL7)</f>
        <v>0</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7</v>
      </c>
      <c r="AG10" s="320">
        <f aca="true" t="shared" si="7" ref="AG10:AG19">IF(AD10=0,"",INDEX(Cups,AF10))</f>
        <v>0.75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2012-10-19T01:54:14Z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