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6"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<sst xmlns="http://schemas.openxmlformats.org/spreadsheetml/2006/main" count="1515" uniqueCount="801">
  <si>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</si>
  <si>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</si>
  <si>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</si>
  <si>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</si>
  <si>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</si>
  <si>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</si>
  <si>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</si>
  <si>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</si>
  <si>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</si>
  <si>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</si>
  <si>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</si>
  <si>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</si>
  <si>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</si>
  <si>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</si>
  <si>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</si>
  <si>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</si>
  <si>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</si>
  <si>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</si>
  <si>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</si>
  <si>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</si>
  <si>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</si>
  <si>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</si>
  <si>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</si>
  <si>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</si>
  <si>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</si>
  <si>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</si>
  <si>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</si>
  <si>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</si>
  <si>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</si>
  <si>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</si>
  <si>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</si>
  <si>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</si>
  <si>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</si>
  <si>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</si>
  <si>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</si>
  <si>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</si>
  <si>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</si>
  <si>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</si>
  <si>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</si>
  <si>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</si>
  <si>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</si>
  <si>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</si>
  <si>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</si>
  <si>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</si>
  <si>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</si>
  <si>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</si>
  <si>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</si>
  <si>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</si>
  <si>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</si>
  <si>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</si>
  <si>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</si>
  <si>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</si>
  <si>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</si>
  <si>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</si>
  <si>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</si>
  <si>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</si>
  <si>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</si>
  <si>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</si>
  <si>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</si>
  <si>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</si>
  <si>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</si>
  <si>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</si>
  <si>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</si>
  <si>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</si>
  <si>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</si>
  <si>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</si>
  <si>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</si>
  <si>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</si>
  <si>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</si>
  <si>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</si>
  <si>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</si>
  <si>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</si>
  <si>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</si>
  <si>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</si>
  <si>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</si>
  <si>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</si>
  <si>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</si>
  <si>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</si>
  <si>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</si>
  <si>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</si>
  <si>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</si>
  <si>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</si>
  <si>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</si>
  <si>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</si>
  <si>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</si>
  <si>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</si>
  <si>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</si>
  <si>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</si>
  <si>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</si>
  <si>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</si>
  <si>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</si>
  <si>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</si>
  <si>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</si>
  <si>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</si>
  <si>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</si>
  <si>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</si>
  <si>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</si>
  <si>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</si>
  <si>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</si>
  <si>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</si>
  <si>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</si>
  <si>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</si>
  <si>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</si>
  <si>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</si>
  <si>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</si>
  <si>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</si>
  <si>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</si>
  <si>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</si>
  <si>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</si>
  <si>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</si>
  <si>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</si>
  <si>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</si>
  <si>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</si>
  <si>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</si>
  <si>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</si>
  <si>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</si>
  <si>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</si>
  <si>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</si>
  <si>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</si>
  <si>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</si>
  <si>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</si>
  <si>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</si>
  <si>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</si>
  <si>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</si>
  <si>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</si>
  <si>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</si>
  <si>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</si>
  <si>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</si>
  <si>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</si>
  <si>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</si>
  <si>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</si>
  <si>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</si>
  <si>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</si>
  <si>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</si>
  <si>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</si>
  <si>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</si>
  <si>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</si>
  <si>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</si>
  <si>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</si>
  <si>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</si>
  <si>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</si>
  <si>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</si>
  <si>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</si>
  <si>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</si>
  <si>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</si>
  <si>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</si>
  <si>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</si>
  <si>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</si>
  <si>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</si>
  <si>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</si>
  <si>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</si>
  <si>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</si>
  <si>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</si>
  <si>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</si>
  <si>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</si>
  <si>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</si>
  <si>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</si>
  <si>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</si>
  <si>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</si>
  <si>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</si>
  <si>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</si>
  <si>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</si>
  <si>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</si>
  <si>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</si>
  <si>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</si>
  <si>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</si>
  <si>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</si>
  <si>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</si>
  <si>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</si>
  <si>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</si>
  <si>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</si>
  <si>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</si>
  <si>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</si>
  <si>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</si>
  <si>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</si>
  <si>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</si>
  <si>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</si>
  <si>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</si>
  <si>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</si>
  <si>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</si>
  <si>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</si>
  <si>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</si>
  <si>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</si>
  <si>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</si>
  <si>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</si>
  <si>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</si>
  <si>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</si>
  <si>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</si>
  <si>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</si>
  <si>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</si>
  <si>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</si>
  <si>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</si>
  <si>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</si>
  <si>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</si>
  <si>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</si>
  <si>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</si>
  <si>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</si>
  <si>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</si>
  <si>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</si>
  <si>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</si>
  <si>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</si>
  <si>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</si>
  <si>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</si>
  <si>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</si>
  <si>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</si>
  <si>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</si>
  <si>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</si>
  <si>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</si>
  <si>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</si>
  <si>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</si>
  <si>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</si>
  <si>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</si>
  <si>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</si>
  <si>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</si>
  <si>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</si>
  <si>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</si>
  <si>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</si>
  <si>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</si>
  <si>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</si>
  <si>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</si>
  <si>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</si>
  <si>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</si>
  <si>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</si>
  <si>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</si>
  <si>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</si>
  <si>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</si>
  <si>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</si>
  <si>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</si>
  <si>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</si>
  <si>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</si>
  <si>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</si>
  <si>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</si>
  <si>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</si>
  <si>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</si>
  <si>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</si>
  <si>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</si>
  <si>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</si>
  <si>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</si>
  <si>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</si>
  <si>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</si>
  <si>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</si>
  <si>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</si>
  <si>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</si>
  <si>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</si>
  <si>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</si>
  <si>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</si>
  <si>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</si>
  <si>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</si>
  <si>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</si>
  <si>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</si>
  <si>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</si>
  <si>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</si>
  <si>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</si>
  <si>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</si>
  <si>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</si>
  <si>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</si>
  <si>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</si>
  <si>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</si>
  <si>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</si>
  <si>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</si>
  <si>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</si>
  <si>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</si>
  <si>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</si>
  <si>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</si>
  <si>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</si>
  <si>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</si>
  <si>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</si>
  <si>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</si>
  <si>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</si>
  <si>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</si>
  <si>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</si>
  <si>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</si>
  <si>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</si>
  <si>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</si>
  <si>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</si>
  <si>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</si>
  <si>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</si>
  <si>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</si>
  <si>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</si>
  <si>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</si>
  <si>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</si>
  <si>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</si>
  <si>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</si>
  <si>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</si>
  <si>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</si>
  <si>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</si>
  <si>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</si>
  <si>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</si>
  <si>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</si>
  <si>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</si>
  <si>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</si>
  <si>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</si>
  <si>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</si>
  <si>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</si>
  <si>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</si>
  <si>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</si>
  <si>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</si>
  <si>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</si>
  <si>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</si>
  <si>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</si>
  <si>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</si>
  <si>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</si>
  <si>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</si>
  <si>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</si>
  <si>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</si>
  <si>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</si>
  <si>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</si>
  <si>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</si>
  <si>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</si>
  <si>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</si>
  <si>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</si>
  <si>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</si>
  <si>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</si>
  <si>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</si>
  <si>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</si>
  <si>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</si>
  <si>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</si>
  <si>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</si>
  <si>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</si>
  <si>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</si>
  <si>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</si>
  <si>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</si>
  <si>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</si>
  <si>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</si>
  <si>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</si>
  <si>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</si>
  <si>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</si>
  <si>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</si>
  <si>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</si>
  <si>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</si>
  <si>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</si>
  <si>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</si>
  <si>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</si>
  <si>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</si>
  <si>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</si>
  <si>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</si>
  <si>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</si>
  <si>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</si>
  <si>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</si>
  <si>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</si>
  <si>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</si>
  <si>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</si>
  <si>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</si>
  <si>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</si>
  <si>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</si>
  <si>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</si>
  <si>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</si>
  <si>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</si>
  <si>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</si>
  <si>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</si>
  <si>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</si>
  <si>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</si>
  <si>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</si>
  <si>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</si>
  <si>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</si>
  <si>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</si>
  <si>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</si>
  <si>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</si>
  <si>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</si>
  <si>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</si>
  <si>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</si>
  <si>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</si>
  <si>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</si>
  <si>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</si>
  <si>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</si>
  <si>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</si>
  <si>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</si>
  <si>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</si>
  <si>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</si>
  <si>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</si>
  <si>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</si>
  <si>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</si>
  <si>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</si>
  <si>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</si>
  <si>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</si>
  <si>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</si>
  <si>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</si>
  <si>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</si>
  <si>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</si>
  <si>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</si>
  <si>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</si>
  <si>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</si>
  <si>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</si>
  <si>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</si>
  <si>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</si>
  <si>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</si>
  <si>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</si>
  <si>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</si>
  <si>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</si>
  <si>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</si>
  <si>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</si>
  <si>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</si>
  <si>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</si>
  <si>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</si>
  <si>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</si>
  <si>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</si>
  <si>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</si>
  <si>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</si>
  <si>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</si>
  <si>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</si>
  <si>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</si>
  <si>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</si>
  <si>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</si>
  <si>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</si>
  <si>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</si>
  <si>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</si>
  <si>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</si>
  <si>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</si>
  <si>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</si>
  <si>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</si>
  <si>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</si>
  <si>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</si>
  <si>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</si>
  <si>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</si>
  <si>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</si>
  <si>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</si>
  <si>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</si>
  <si>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</si>
  <si>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</si>
  <si>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</si>
  <si>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</si>
  <si>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</si>
  <si>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</si>
  <si>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</si>
  <si>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</si>
  <si>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</si>
  <si>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</si>
  <si>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</si>
  <si>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</si>
  <si>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</si>
  <si>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</si>
  <si>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</si>
  <si>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</si>
  <si>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</si>
  <si>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</si>
  <si>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</si>
  <si>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</si>
  <si>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</si>
  <si>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</si>
  <si>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</si>
  <si>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</si>
  <si>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</si>
  <si>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</si>
  <si>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</si>
  <si>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</si>
  <si>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</si>
  <si>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</si>
  <si>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</si>
  <si>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</si>
  <si>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</si>
  <si>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</si>
  <si>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</si>
  <si>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</si>
  <si>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</si>
  <si>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</si>
  <si>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</si>
  <si>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</si>
  <si>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</si>
  <si>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</si>
  <si>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</si>
  <si>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</si>
  <si>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</si>
  <si>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</si>
  <si>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</si>
  <si>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</si>
  <si>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</si>
  <si>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</si>
  <si>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</si>
  <si>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</si>
  <si>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</si>
  <si>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</si>
  <si>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</si>
  <si>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</si>
  <si>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</si>
  <si>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</si>
  <si>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</si>
  <si>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</si>
  <si>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</si>
  <si>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</si>
  <si>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</si>
  <si>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</si>
  <si>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</si>
  <si>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</si>
  <si>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</si>
  <si>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</si>
  <si>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</si>
  <si>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</si>
  <si>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</si>
  <si>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</si>
  <si>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</si>
  <si>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</si>
  <si>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</si>
  <si>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</si>
  <si>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</si>
  <si>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</si>
  <si>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</si>
  <si>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</si>
  <si>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</si>
  <si>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</si>
  <si>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</si>
  <si>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</si>
  <si>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</si>
  <si>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</si>
  <si>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</si>
  <si>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</si>
  <si>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</si>
  <si>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</si>
  <si>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</si>
  <si>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</si>
  <si>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</si>
  <si>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</si>
  <si>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</si>
  <si>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</si>
  <si>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</si>
  <si>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</si>
  <si>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</si>
  <si>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</si>
  <si>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</si>
  <si>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</si>
  <si>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</si>
  <si>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</si>
  <si>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</si>
  <si>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</si>
  <si>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</si>
  <si>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</si>
  <si>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</si>
  <si>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</si>
  <si>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</si>
  <si>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</si>
  <si>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</si>
  <si>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</si>
  <si>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</si>
  <si>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</si>
  <si>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</si>
  <si>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</si>
  <si>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</si>
  <si>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</si>
  <si>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</si>
  <si>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</si>
  <si>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</si>
  <si>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</si>
  <si>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</si>
  <si>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</si>
  <si>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</si>
  <si>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</si>
  <si>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</si>
  <si>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</si>
  <si>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</si>
  <si>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</si>
  <si>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</si>
  <si>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</si>
  <si>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</si>
  <si>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</si>
  <si>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</si>
  <si>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</si>
  <si>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</si>
  <si>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</si>
  <si>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</si>
  <si>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</si>
  <si>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</si>
  <si>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</si>
  <si>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</si>
  <si>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</si>
  <si>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</si>
  <si>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</si>
  <si>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</si>
  <si>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</si>
  <si>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</si>
  <si>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</si>
  <si>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</si>
  <si>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</si>
  <si>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</si>
  <si>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</si>
  <si>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</si>
  <si>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</si>
  <si>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</si>
  <si>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</si>
  <si>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</si>
  <si>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</si>
  <si>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</si>
  <si>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</si>
  <si>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</si>
  <si>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</si>
  <si>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</si>
  <si>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</si>
  <si>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</si>
  <si>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</si>
  <si>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</si>
  <si>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</si>
  <si>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</si>
  <si>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</si>
  <si>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</si>
  <si>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</si>
  <si>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</si>
  <si>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</si>
  <si>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</si>
  <si>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</si>
  <si>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</si>
  <si>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</si>
  <si>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</si>
  <si>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</si>
  <si>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</si>
  <si>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</si>
  <si>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</si>
  <si>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</si>
  <si>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</si>
  <si>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</si>
  <si>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</si>
  <si>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</si>
  <si>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</si>
  <si>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</si>
  <si>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</si>
  <si>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</si>
  <si>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</si>
  <si>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</si>
  <si>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</si>
  <si>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</si>
  <si>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</si>
  <si>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</si>
  <si>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</si>
  <si>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</si>
  <si>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</si>
  <si>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</si>
  <si>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</si>
  <si>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</si>
  <si>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</si>
  <si>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</si>
  <si>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</si>
  <si>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</si>
  <si>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</si>
  <si>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</si>
  <si>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</si>
  <si>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</si>
  <si>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</si>
  <si>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</si>
  <si>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</si>
  <si>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</si>
  <si>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</si>
  <si>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</si>
  <si>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</si>
  <si>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</si>
  <si>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</si>
  <si>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</si>
  <si>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</si>
  <si>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</si>
  <si>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</si>
  <si>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</si>
  <si>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</si>
  <si>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</si>
  <si>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</si>
  <si>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</si>
  <si>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</si>
  <si>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</si>
  <si>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</si>
  <si>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</si>
  <si>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</si>
  <si>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</si>
  <si>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</si>
  <si>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</si>
  <si>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</si>
  <si>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</si>
  <si>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</si>
  <si>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</si>
  <si>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</si>
  <si>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</si>
  <si>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</si>
  <si>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</si>
  <si>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</si>
  <si>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</si>
  <si>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</si>
  <si>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</si>
  <si>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</si>
  <si>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</si>
  <si>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</si>
  <si>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</si>
  <si>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</si>
  <si>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</si>
  <si>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</si>
  <si>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</si>
  <si>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</si>
  <si>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</si>
  <si>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</si>
  <si>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</si>
  <si>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</si>
  <si>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</si>
  <si>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</si>
  <si>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</si>
  <si>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</si>
  <si>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</si>
  <si>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</si>
  <si>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</si>
  <si>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</si>
  <si>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</si>
  <si>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</si>
  <si>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</si>
  <si>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</si>
  <si>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</si>
  <si>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</si>
  <si>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</si>
  <si>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</si>
  <si>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</si>
  <si>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</si>
  <si>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</si>
  <si>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</si>
  <si>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</si>
  <si>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</si>
  <si>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</si>
  <si>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</si>
  <si>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</si>
  <si>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</si>
  <si>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</si>
  <si>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</si>
  <si>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</si>
  <si>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</si>
  <si>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</si>
  <si>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</si>
  <si>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</si>
  <si>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</si>
  <si>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</si>
  <si>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</si>
  <si>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</si>
  <si>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</si>
  <si>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</si>
  <si>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</si>
  <si>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</si>
  <si>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</si>
  <si>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</si>
  <si>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</si>
  <si>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</si>
  <si>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</si>
  <si>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</si>
  <si>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</si>
  <si>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</si>
  <si>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</si>
  <si>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</si>
  <si>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</si>
  <si>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</si>
  <si>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</si>
  <si>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</si>
  <si>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</si>
  <si>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</si>
  <si>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</si>
  <si>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</si>
  <si>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</si>
  <si>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</si>
  <si>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</si>
  <si>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</si>
  <si>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</si>
  <si>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</si>
  <si>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</si>
  <si>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</si>
  <si>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</si>
  <si>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</si>
  <si>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</si>
  <si>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</si>
  <si>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</si>
  <si>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</si>
  <si>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</si>
  <si>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</si>
  <si>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</si>
  <si>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</si>
  <si>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</si>
  <si>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</si>
  <si>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</si>
  <si>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</si>
  <si>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</si>
  <si>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</si>
  <si>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</si>
  <si>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</si>
  <si>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</si>
  <si>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</si>
  <si>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</si>
  <si>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</si>
  <si>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</si>
  <si>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</si>
  <si>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</si>
  <si>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</si>
  <si>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</si>
  <si>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</si>
  <si>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</si>
  <si>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</si>
  <si>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</si>
  <si>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</si>
  <si>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</si>
  <si>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</si>
  <si>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</si>
  <si>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</si>
  <si>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</si>
  <si>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</si>
  <si>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</si>
  <si>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</si>
  <si>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</si>
  <si>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</si>
  <si>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</si>
  <si>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</si>
  <si>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Chicken philly</t>
  </si>
  <si>
    <t>Teriyaki chicen with Asian brown rice</t>
  </si>
  <si>
    <t>Pepperoni and cheese breadstick with marinara sauce</t>
  </si>
  <si>
    <t>Eagle tostada</t>
  </si>
  <si>
    <t>Hamburger on a bun</t>
  </si>
  <si>
    <t>Bright broccoli slaw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</si>
</sst>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9" fillId="0" borderId="22"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H1">
      <pane ySplit="6" topLeftCell="BM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3</v>
      </c>
      <c r="BE5" s="1004">
        <f>INDEX(Cups,BD5)</f>
        <v>0.25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Eagle tostada</v>
      </c>
      <c r="C7" s="519">
        <v>1</v>
      </c>
      <c r="D7" s="96"/>
      <c r="E7" s="215">
        <f>IF(B7=0,"",FLOOR(VLOOKUP(A7,'All Meals'!$A$12:$V$61,4),0.25))</f>
        <v>3</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1</v>
      </c>
      <c r="AG7" s="929">
        <f>INDEX(Cups,AF7)</f>
        <v>0</v>
      </c>
      <c r="AH7" s="951" t="s">
        <v>309</v>
      </c>
      <c r="AI7" s="953"/>
      <c r="AJ7" s="953"/>
      <c r="AK7" s="951"/>
      <c r="AL7" s="927">
        <v>3</v>
      </c>
      <c r="AM7" s="929">
        <f>INDEX(Cups,AL7)</f>
        <v>0.25</v>
      </c>
      <c r="AN7" s="930" t="s">
        <v>310</v>
      </c>
      <c r="AO7" s="1019"/>
      <c r="AP7" s="1019"/>
      <c r="AQ7" s="930"/>
      <c r="AR7" s="927">
        <v>3</v>
      </c>
      <c r="AS7" s="929">
        <f>INDEX(Cups,AR7)</f>
        <v>0.25</v>
      </c>
      <c r="AT7" s="1015" t="s">
        <v>311</v>
      </c>
      <c r="AU7" s="1005"/>
      <c r="AV7" s="1005"/>
      <c r="AW7" s="1005"/>
      <c r="AX7" s="927">
        <v>5</v>
      </c>
      <c r="AY7" s="929">
        <f>INDEX(Cups,AX7)</f>
        <v>0.5</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8</v>
      </c>
      <c r="AP10" s="255" t="str">
        <f aca="true" t="shared" si="10" ref="AP10:AP19">INDEX(BEANS,AO10)</f>
        <v>Refried beans</v>
      </c>
      <c r="AQ10" s="255"/>
      <c r="AR10" s="334">
        <v>3</v>
      </c>
      <c r="AS10" s="334">
        <f aca="true" t="shared" si="11" ref="AS10:AS19">IF(AP10=0,"",INDEX(Cups,AR10))</f>
        <v>0.25</v>
      </c>
      <c r="AT10" s="256"/>
      <c r="AU10" s="256">
        <v>2</v>
      </c>
      <c r="AV10" s="256" t="str">
        <f aca="true" t="shared" si="12" ref="AV10:AV19">INDEX(STARCHY,AU10)</f>
        <v>Corn</v>
      </c>
      <c r="AW10" s="256"/>
      <c r="AX10" s="334">
        <v>5</v>
      </c>
      <c r="AY10" s="334">
        <f>IF(AV10=0,"",INDEX(Cups,AX10))</f>
        <v>0.5</v>
      </c>
      <c r="AZ10" s="257"/>
      <c r="BA10" s="257">
        <v>19</v>
      </c>
      <c r="BB10" s="258" t="str">
        <f aca="true" t="shared" si="13" ref="BB10:BB19">INDEX(OTHER,BA10)</f>
        <v>Lettuce, iceberg</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A1">
      <pane ySplit="6" topLeftCell="BM7"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3</v>
      </c>
      <c r="BE5" s="1004">
        <f>INDEX(Cups,BD5)</f>
        <v>0.25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Hamburger on a bun</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5</v>
      </c>
      <c r="AG7" s="929">
        <f>INDEX(Cups,AF7)</f>
        <v>0.5</v>
      </c>
      <c r="AH7" s="951" t="s">
        <v>304</v>
      </c>
      <c r="AI7" s="953"/>
      <c r="AJ7" s="953"/>
      <c r="AK7" s="951"/>
      <c r="AL7" s="927">
        <v>1</v>
      </c>
      <c r="AM7" s="929">
        <f>INDEX(Cups,AL7)</f>
        <v>0</v>
      </c>
      <c r="AN7" s="930" t="s">
        <v>305</v>
      </c>
      <c r="AO7" s="1019"/>
      <c r="AP7" s="1019"/>
      <c r="AQ7" s="930"/>
      <c r="AR7" s="927">
        <v>3</v>
      </c>
      <c r="AS7" s="929">
        <f>INDEX(Cups,AR7)</f>
        <v>0.25</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5</v>
      </c>
      <c r="AG10" s="334">
        <f aca="true" t="shared" si="7" ref="AG10:AG19">IF(AD10=0,"",INDEX(Cups,AF10))</f>
        <v>0.5</v>
      </c>
      <c r="AH10" s="101"/>
      <c r="AI10" s="101">
        <v>1</v>
      </c>
      <c r="AJ10" s="101">
        <f aca="true" t="shared" si="8" ref="AJ10:AJ19">INDEX(RED,AI10)</f>
        <v>0</v>
      </c>
      <c r="AK10" s="101"/>
      <c r="AL10" s="334">
        <v>1</v>
      </c>
      <c r="AM10" s="334">
        <f aca="true" t="shared" si="9" ref="AM10:AM19">IF(AJ10=0,"",INDEX(Cups,AL10))</f>
      </c>
      <c r="AN10" s="255"/>
      <c r="AO10" s="255">
        <v>2</v>
      </c>
      <c r="AP10" s="255" t="str">
        <f aca="true" t="shared" si="10" ref="AP10:AP19">INDEX(BEANS,AO10)</f>
        <v>Black beans </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0.5</v>
      </c>
      <c r="Q5" s="1056"/>
      <c r="R5" s="1045">
        <f>IF(ISERROR(P5/N5),0,P5/N5)</f>
        <v>0.1</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0.5</v>
      </c>
      <c r="P7" s="142">
        <f>MAX(Wednesday!M7:M26)</f>
        <v>0</v>
      </c>
      <c r="Q7" s="142">
        <f>MAX(Thursday!M7:M26)</f>
        <v>0</v>
      </c>
      <c r="R7" s="142">
        <f>MAX(Friday!M7:M26)</f>
        <v>0</v>
      </c>
      <c r="S7" s="380">
        <f>SUM(N7:R7)</f>
        <v>0.5</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1.75</v>
      </c>
      <c r="C10" s="131">
        <f>MIN(Tuesday!N7:N26)</f>
        <v>1</v>
      </c>
      <c r="D10" s="131">
        <f>MIN(Wednesday!N7:N26)</f>
        <v>1</v>
      </c>
      <c r="E10" s="131">
        <f>MIN(Thursday!N7:N26)</f>
        <v>1.25</v>
      </c>
      <c r="F10" s="131">
        <f>MIN(Friday!N7:N26)</f>
        <v>1</v>
      </c>
      <c r="G10" s="132">
        <f aca="true" t="shared" si="0" ref="G10:G17">SUM(B10:F10)</f>
        <v>6</v>
      </c>
      <c r="H10" s="133">
        <v>5</v>
      </c>
      <c r="I10" s="134" t="str">
        <f aca="true" t="shared" si="1" ref="I10:I17">IF(G10&gt;=H10,"Yes","No")</f>
        <v>Yes</v>
      </c>
      <c r="L10" s="1059"/>
      <c r="M10" s="1060"/>
      <c r="N10" s="1056">
        <f>S11</f>
        <v>6</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1.75</v>
      </c>
      <c r="O11" s="137">
        <f>MAX(Tuesday!N7:N26)</f>
        <v>1</v>
      </c>
      <c r="P11" s="137">
        <f>MAX(Wednesday!N7:N26)</f>
        <v>1</v>
      </c>
      <c r="Q11" s="137">
        <f>MAX(Thursday!N7:N26)</f>
        <v>1.25</v>
      </c>
      <c r="R11" s="137">
        <f>MAX(Friday!N7:N26)</f>
        <v>1</v>
      </c>
      <c r="S11" s="379">
        <f>SUM(N11:R11)</f>
        <v>6</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0.5</v>
      </c>
      <c r="D13" s="136">
        <f>IF(Wednesday!AR3=TRUE,SUM('Optional VegBar'!G16,Wednesday!AG7),Wednesday!AG7)</f>
        <v>0</v>
      </c>
      <c r="E13" s="136">
        <f>IF(Thursday!AR3=TRUE,SUM('Optional VegBar'!G16,Thursday!AG7),Thursday!AG7)</f>
        <v>0</v>
      </c>
      <c r="F13" s="136">
        <f>IF(Friday!AR3=TRUE,SUM('Optional VegBar'!G16,Friday!AG7),Friday!AG7)</f>
        <v>0.5</v>
      </c>
      <c r="G13" s="137">
        <f t="shared" si="0"/>
        <v>1</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0.5</v>
      </c>
      <c r="C14" s="141">
        <f>IF(Tuesday!AR3=TRUE,SUM('Optional VegBar'!M16,Tuesday!AM7),Tuesday!AM7)</f>
        <v>0.5</v>
      </c>
      <c r="D14" s="141">
        <f>IF(Wednesday!AR3=TRUE,SUM('Optional VegBar'!M16,Wednesday!AM7),Wednesday!AM7)</f>
        <v>0.5</v>
      </c>
      <c r="E14" s="141">
        <f>IF(Thursday!AR3=TRUE,SUM('Optional VegBar'!M16,Thursday!AM7),Thursday!AM7)</f>
        <v>0.25</v>
      </c>
      <c r="F14" s="141">
        <f>IF(Friday!AR3=TRUE,SUM('Optional VegBar'!M16,Friday!AM7),Friday!AM7)</f>
        <v>0</v>
      </c>
      <c r="G14" s="142">
        <f t="shared" si="0"/>
        <v>1.75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0.25</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v>
      </c>
      <c r="C16" s="141">
        <f>IF(Tuesday!AR3=TRUE,SUM('Optional VegBar'!Y16,Tuesday!AY7),Tuesday!AY7)</f>
        <v>0</v>
      </c>
      <c r="D16" s="141">
        <f>IF(Wednesday!AR3=TRUE,SUM('Optional VegBar'!Y16,Wednesday!AY7),Wednesday!AY7)</f>
        <v>0</v>
      </c>
      <c r="E16" s="141">
        <f>IF(Thursday!AR3=TRUE,SUM('Optional VegBar'!Y16,Thursday!AY7),Thursday!AY7)</f>
        <v>0.5</v>
      </c>
      <c r="F16" s="141">
        <f>IF(Friday!AR3=TRUE,SUM('Optional VegBar'!Y16,Friday!AY7),Friday!AY7)</f>
        <v>0</v>
      </c>
      <c r="G16" s="142">
        <f t="shared" si="0"/>
        <v>0.5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1.25</v>
      </c>
      <c r="C17" s="144">
        <f>IF(Tuesday!AR3=TRUE,SUM('Optional VegBar'!AE16,Tuesday!BE5),Tuesday!BE5)</f>
        <v>0</v>
      </c>
      <c r="D17" s="144">
        <f>IF(Wednesday!AR3=TRUE,SUM('Optional VegBar'!AE16,Wednesday!BE5),Wednesday!BE5)</f>
        <v>0.5</v>
      </c>
      <c r="E17" s="144">
        <f>IF(Thursday!AR3=TRUE,SUM('Optional VegBar'!AE16,Thursday!BE5),Thursday!BE5)</f>
        <v>0.25</v>
      </c>
      <c r="F17" s="144">
        <f>IF(Friday!AR3=TRUE,SUM('Optional VegBar'!AE16,Friday!BE5),Friday!BE5)</f>
        <v>0.25</v>
      </c>
      <c r="G17" s="382">
        <f t="shared" si="0"/>
        <v>2.25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3</v>
      </c>
      <c r="C20" s="291">
        <f>MIN(Tuesday!E7:E26)</f>
        <v>2</v>
      </c>
      <c r="D20" s="291">
        <f>MIN(Wednesday!E7:E26)</f>
        <v>2</v>
      </c>
      <c r="E20" s="291">
        <f>MIN(Thursday!E7:E26)</f>
        <v>3</v>
      </c>
      <c r="F20" s="291">
        <f>MIN(Friday!E7:E26)</f>
        <v>2</v>
      </c>
      <c r="G20" s="289">
        <f>SUM(B20:F20)</f>
        <v>12</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3</v>
      </c>
      <c r="C21" s="292">
        <f>MAX(Tuesday!E7:E26)</f>
        <v>2</v>
      </c>
      <c r="D21" s="292">
        <f>MAX(Wednesday!E7:E26)</f>
        <v>2</v>
      </c>
      <c r="E21" s="292">
        <f>MAX(Thursday!E7:E26)</f>
        <v>3</v>
      </c>
      <c r="F21" s="292">
        <f>MAX(Friday!E7:E26)</f>
        <v>2</v>
      </c>
      <c r="G21" s="290">
        <f>SUM(B21:F21)</f>
        <v>12</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2.5</v>
      </c>
      <c r="C24" s="288">
        <f>MIN(Tuesday!G7:G26)</f>
        <v>2</v>
      </c>
      <c r="D24" s="288">
        <f>MIN(Wednesday!G7:G26)</f>
        <v>2</v>
      </c>
      <c r="E24" s="288">
        <f>MIN(Thursday!G7:G26)</f>
        <v>2</v>
      </c>
      <c r="F24" s="288">
        <f>MIN(Friday!G7:G26)</f>
        <v>2</v>
      </c>
      <c r="G24" s="289">
        <f>SUM(B24:F24)</f>
        <v>10.5</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2.5</v>
      </c>
      <c r="C25" s="288">
        <f>MAX(Tuesday!G7:G26)</f>
        <v>2</v>
      </c>
      <c r="D25" s="288">
        <f>MAX(Wednesday!G7:G26)</f>
        <v>2</v>
      </c>
      <c r="E25" s="288">
        <f>MAX(Thursday!G7:G26)</f>
        <v>2</v>
      </c>
      <c r="F25" s="288">
        <f>MAX(Friday!G7:G26)</f>
        <v>2</v>
      </c>
      <c r="G25" s="290">
        <f>SUM(B25:F25)</f>
        <v>10.5</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1</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10.5</v>
      </c>
      <c r="D28" s="155" t="s">
        <v>95</v>
      </c>
      <c r="E28" s="188">
        <f>SUM(Monday:Friday!I7:I26)</f>
        <v>7.5</v>
      </c>
      <c r="F28" s="156" t="s">
        <v>94</v>
      </c>
      <c r="G28" s="330">
        <f>IF(ISERROR(E28/C28),0,E28/C28)</f>
        <v>0.7142857142857143</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9" t="s">
        <v>2</v>
      </c>
      <c r="N4" s="761"/>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49" t="s">
        <v>4</v>
      </c>
      <c r="D5" s="940" t="s">
        <v>19</v>
      </c>
      <c r="E5" s="1102" t="s">
        <v>13</v>
      </c>
      <c r="F5" s="32"/>
      <c r="G5" s="32"/>
      <c r="H5" s="32"/>
      <c r="I5" s="32"/>
      <c r="J5" s="938" t="s">
        <v>52</v>
      </c>
      <c r="K5" s="784"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Chicken philly</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Teriyaki chicen with Asian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Pepperoni and cheese breadstick with marinara sauce</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Eagle tostada</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Hamburger on a bun</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71"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72"/>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1.75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2.25</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F11" activePane="bottomRight" state="frozen"/>
      <selection pane="topLeft" activeCell="A84" sqref="A84"/>
      <selection pane="topRight" activeCell="A84" sqref="A84"/>
      <selection pane="bottomLeft" activeCell="A84" sqref="A84"/>
      <selection pane="bottomRight" activeCell="T18" sqref="T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0" t="s">
        <v>17</v>
      </c>
      <c r="B1" s="731"/>
      <c r="C1" s="732"/>
      <c r="D1" s="732"/>
      <c r="E1" s="732"/>
      <c r="F1" s="732"/>
      <c r="G1" s="732"/>
      <c r="H1" s="732"/>
      <c r="I1" s="732"/>
      <c r="J1" s="732"/>
      <c r="K1" s="732"/>
      <c r="L1" s="732"/>
      <c r="M1" s="732"/>
      <c r="N1" s="732"/>
      <c r="O1" s="732"/>
      <c r="P1" s="732"/>
      <c r="Q1" s="732"/>
      <c r="R1" s="732"/>
      <c r="S1" s="732"/>
      <c r="T1" s="733"/>
    </row>
    <row r="2" spans="1:20" s="206" customFormat="1" ht="26.25" customHeight="1">
      <c r="A2" s="413"/>
      <c r="B2" s="743" t="s">
        <v>460</v>
      </c>
      <c r="C2" s="744"/>
      <c r="D2" s="744"/>
      <c r="E2" s="744"/>
      <c r="F2" s="744"/>
      <c r="G2" s="782"/>
      <c r="H2" s="782"/>
      <c r="I2" s="782"/>
      <c r="J2" s="782"/>
      <c r="K2" s="782"/>
      <c r="L2" s="782"/>
      <c r="M2" s="782"/>
      <c r="N2" s="782"/>
      <c r="O2" s="782"/>
      <c r="P2" s="782"/>
      <c r="Q2" s="782"/>
      <c r="R2" s="782"/>
      <c r="S2" s="782"/>
      <c r="T2" s="783"/>
    </row>
    <row r="3" spans="1:20" s="206" customFormat="1" ht="23.25" customHeight="1" thickBot="1">
      <c r="A3" s="413"/>
      <c r="B3" s="777" t="s">
        <v>459</v>
      </c>
      <c r="C3" s="778"/>
      <c r="D3" s="778"/>
      <c r="E3" s="778"/>
      <c r="F3" s="778"/>
      <c r="G3" s="773"/>
      <c r="H3" s="773"/>
      <c r="I3" s="773"/>
      <c r="J3" s="773"/>
      <c r="K3" s="773"/>
      <c r="L3" s="773"/>
      <c r="M3" s="773"/>
      <c r="N3" s="773"/>
      <c r="O3" s="773"/>
      <c r="P3" s="773"/>
      <c r="Q3" s="773"/>
      <c r="R3" s="773"/>
      <c r="S3" s="773"/>
      <c r="T3" s="774"/>
    </row>
    <row r="4" spans="2:26" ht="46.5" customHeight="1" thickBot="1">
      <c r="B4" s="770" t="s">
        <v>662</v>
      </c>
      <c r="C4" s="770"/>
      <c r="D4" s="770"/>
      <c r="E4" s="770"/>
      <c r="F4" s="770"/>
      <c r="G4" s="770"/>
      <c r="H4" s="770"/>
      <c r="I4" s="770"/>
      <c r="J4" s="770"/>
      <c r="K4" s="770"/>
      <c r="L4" s="770"/>
      <c r="M4" s="770"/>
      <c r="N4" s="770"/>
      <c r="O4" s="770"/>
      <c r="P4" s="770"/>
      <c r="Q4" s="770"/>
      <c r="R4" s="770"/>
      <c r="S4" s="770"/>
      <c r="T4" s="770"/>
      <c r="U4" s="279"/>
      <c r="V4" s="280"/>
      <c r="W4" s="753" t="s">
        <v>248</v>
      </c>
      <c r="X4" s="754"/>
      <c r="Y4" s="754"/>
      <c r="Z4" s="755"/>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28" t="s">
        <v>455</v>
      </c>
      <c r="D6" s="729"/>
      <c r="E6" s="729"/>
      <c r="F6" s="729" t="s">
        <v>595</v>
      </c>
      <c r="G6" s="729"/>
      <c r="H6" s="729" t="s">
        <v>456</v>
      </c>
      <c r="I6" s="729"/>
      <c r="J6" s="729"/>
      <c r="K6" s="729"/>
      <c r="L6" s="729"/>
      <c r="M6" s="729"/>
      <c r="N6" s="729"/>
      <c r="O6" s="729"/>
      <c r="P6" s="729"/>
      <c r="Q6" s="729"/>
      <c r="R6" s="729"/>
      <c r="S6" s="729"/>
      <c r="T6" s="729"/>
      <c r="U6" s="173"/>
      <c r="V6" s="173"/>
      <c r="W6" s="756" t="s">
        <v>240</v>
      </c>
      <c r="X6" s="333">
        <v>1</v>
      </c>
      <c r="Y6" s="333">
        <f>INDEX(Cups,X6)</f>
        <v>0</v>
      </c>
      <c r="Z6" s="345"/>
    </row>
    <row r="7" spans="2:26" s="428" customFormat="1" ht="16.5" customHeight="1">
      <c r="B7" s="786">
        <v>1</v>
      </c>
      <c r="C7" s="787"/>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7"/>
      <c r="X7" s="430"/>
      <c r="Y7" s="430"/>
      <c r="Z7" s="431"/>
    </row>
    <row r="8" spans="2:26" s="23" customFormat="1" ht="48" customHeight="1">
      <c r="B8" s="739" t="s">
        <v>246</v>
      </c>
      <c r="C8" s="740"/>
      <c r="D8" s="432" t="s">
        <v>540</v>
      </c>
      <c r="E8" s="779" t="s">
        <v>735</v>
      </c>
      <c r="F8" s="780"/>
      <c r="G8" s="781"/>
      <c r="H8" s="736" t="s">
        <v>541</v>
      </c>
      <c r="I8" s="737"/>
      <c r="J8" s="737"/>
      <c r="K8" s="738"/>
      <c r="L8" s="433"/>
      <c r="M8" s="433"/>
      <c r="N8" s="725" t="s">
        <v>542</v>
      </c>
      <c r="O8" s="726"/>
      <c r="P8" s="726"/>
      <c r="Q8" s="727"/>
      <c r="R8" s="433"/>
      <c r="S8" s="433"/>
      <c r="T8" s="469" t="s">
        <v>543</v>
      </c>
      <c r="U8" s="173"/>
      <c r="V8" s="173"/>
      <c r="W8" s="757"/>
      <c r="X8" s="333">
        <v>1</v>
      </c>
      <c r="Y8" s="333">
        <f>INDEX(Cups,X8)</f>
        <v>0</v>
      </c>
      <c r="Z8" s="346"/>
    </row>
    <row r="9" spans="1:26" ht="30.75" customHeight="1">
      <c r="A9" s="27"/>
      <c r="B9" s="739"/>
      <c r="C9" s="740"/>
      <c r="D9" s="790" t="s">
        <v>326</v>
      </c>
      <c r="E9" s="775" t="s">
        <v>736</v>
      </c>
      <c r="F9" s="788" t="s">
        <v>327</v>
      </c>
      <c r="G9" s="747" t="s">
        <v>329</v>
      </c>
      <c r="H9" s="749" t="s">
        <v>571</v>
      </c>
      <c r="I9" s="177" t="s">
        <v>5</v>
      </c>
      <c r="J9" s="177" t="s">
        <v>6</v>
      </c>
      <c r="K9" s="734" t="s">
        <v>99</v>
      </c>
      <c r="L9" s="174" t="s">
        <v>92</v>
      </c>
      <c r="M9" s="174" t="s">
        <v>93</v>
      </c>
      <c r="N9" s="784" t="s">
        <v>572</v>
      </c>
      <c r="O9" s="175" t="s">
        <v>7</v>
      </c>
      <c r="P9" s="176" t="s">
        <v>8</v>
      </c>
      <c r="Q9" s="745" t="s">
        <v>553</v>
      </c>
      <c r="R9" s="490" t="s">
        <v>554</v>
      </c>
      <c r="S9" s="490" t="s">
        <v>555</v>
      </c>
      <c r="T9" s="764" t="s">
        <v>328</v>
      </c>
      <c r="U9" s="201"/>
      <c r="V9" s="201"/>
      <c r="W9" s="757"/>
      <c r="X9" s="333">
        <v>1</v>
      </c>
      <c r="Y9" s="333">
        <f>INDEX(Cups,X9)</f>
        <v>0</v>
      </c>
      <c r="Z9" s="346"/>
    </row>
    <row r="10" spans="1:26" s="1" customFormat="1" ht="63" customHeight="1">
      <c r="A10" s="27"/>
      <c r="B10" s="741"/>
      <c r="C10" s="742"/>
      <c r="D10" s="791"/>
      <c r="E10" s="776"/>
      <c r="F10" s="789"/>
      <c r="G10" s="748"/>
      <c r="H10" s="750"/>
      <c r="I10" s="177"/>
      <c r="J10" s="177"/>
      <c r="K10" s="735"/>
      <c r="L10" s="65"/>
      <c r="M10" s="65"/>
      <c r="N10" s="785"/>
      <c r="O10" s="496"/>
      <c r="P10" s="83"/>
      <c r="Q10" s="746"/>
      <c r="R10" s="491"/>
      <c r="S10" s="491"/>
      <c r="T10" s="765"/>
      <c r="U10" s="85"/>
      <c r="V10" s="85"/>
      <c r="W10" s="757"/>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7"/>
      <c r="X11" s="333">
        <v>1</v>
      </c>
      <c r="Y11" s="333">
        <f>INDEX(Cups,X11)</f>
        <v>0</v>
      </c>
      <c r="Z11" s="768">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7"/>
      <c r="X12" s="266"/>
      <c r="Y12" s="267"/>
      <c r="Z12" s="768"/>
    </row>
    <row r="13" spans="1:26" ht="32.25" customHeight="1" thickBot="1">
      <c r="A13" s="27">
        <v>2</v>
      </c>
      <c r="B13" s="702">
        <v>1</v>
      </c>
      <c r="C13" s="684" t="s">
        <v>795</v>
      </c>
      <c r="D13" s="685">
        <v>3</v>
      </c>
      <c r="E13" s="681">
        <v>2.5</v>
      </c>
      <c r="F13" s="682">
        <v>2.5</v>
      </c>
      <c r="G13" s="683">
        <v>0</v>
      </c>
      <c r="H13" s="239"/>
      <c r="I13" s="97">
        <v>9</v>
      </c>
      <c r="J13" s="282">
        <f>IF(I13=1,"",INDEX(Cups,I13))</f>
        <v>1</v>
      </c>
      <c r="K13" s="240"/>
      <c r="L13" s="81">
        <v>1</v>
      </c>
      <c r="M13" s="81">
        <f t="shared" si="0"/>
      </c>
      <c r="N13" s="239"/>
      <c r="O13" s="414">
        <v>15</v>
      </c>
      <c r="P13" s="84">
        <f t="shared" si="1"/>
        <v>1.75</v>
      </c>
      <c r="Q13" s="675"/>
      <c r="R13" s="81">
        <v>1</v>
      </c>
      <c r="S13" s="459">
        <f t="shared" si="2"/>
      </c>
      <c r="T13" s="340">
        <v>1</v>
      </c>
      <c r="U13" s="85"/>
      <c r="V13" s="85"/>
      <c r="W13" s="758"/>
      <c r="X13" s="266"/>
      <c r="Y13" s="266"/>
      <c r="Z13" s="769"/>
    </row>
    <row r="14" spans="1:26" ht="32.25" customHeight="1" thickBot="1">
      <c r="A14" s="27">
        <v>3</v>
      </c>
      <c r="B14" s="702">
        <v>2</v>
      </c>
      <c r="C14" s="684" t="s">
        <v>796</v>
      </c>
      <c r="D14" s="685">
        <v>2</v>
      </c>
      <c r="E14" s="681">
        <v>2</v>
      </c>
      <c r="F14" s="682">
        <v>1</v>
      </c>
      <c r="G14" s="683">
        <v>1</v>
      </c>
      <c r="H14" s="341"/>
      <c r="I14" s="332">
        <v>9</v>
      </c>
      <c r="J14" s="282">
        <f aca="true" t="shared" si="3" ref="J14:J44">IF(I14=1,"",INDEX(Cups,I14))</f>
        <v>1</v>
      </c>
      <c r="K14" s="240"/>
      <c r="L14" s="81">
        <v>5</v>
      </c>
      <c r="M14" s="81">
        <f t="shared" si="0"/>
        <v>0.5</v>
      </c>
      <c r="N14" s="341"/>
      <c r="O14" s="332">
        <v>9</v>
      </c>
      <c r="P14" s="80">
        <f t="shared" si="1"/>
        <v>1</v>
      </c>
      <c r="Q14" s="240"/>
      <c r="R14" s="81">
        <v>1</v>
      </c>
      <c r="S14" s="81">
        <f t="shared" si="2"/>
      </c>
      <c r="T14" s="618">
        <v>1</v>
      </c>
      <c r="U14" s="85"/>
      <c r="V14" s="85"/>
      <c r="W14" s="759" t="s">
        <v>457</v>
      </c>
      <c r="X14" s="760"/>
      <c r="Y14" s="760"/>
      <c r="Z14" s="761"/>
    </row>
    <row r="15" spans="1:26" ht="32.25" customHeight="1">
      <c r="A15" s="27">
        <v>4</v>
      </c>
      <c r="B15" s="702">
        <v>3</v>
      </c>
      <c r="C15" s="684" t="s">
        <v>797</v>
      </c>
      <c r="D15" s="622">
        <v>2</v>
      </c>
      <c r="E15" s="615">
        <v>2</v>
      </c>
      <c r="F15" s="616">
        <v>0</v>
      </c>
      <c r="G15" s="617">
        <v>0</v>
      </c>
      <c r="H15" s="341"/>
      <c r="I15" s="332">
        <v>9</v>
      </c>
      <c r="J15" s="282">
        <f t="shared" si="3"/>
        <v>1</v>
      </c>
      <c r="K15" s="240"/>
      <c r="L15" s="81">
        <v>1</v>
      </c>
      <c r="M15" s="81">
        <f t="shared" si="0"/>
      </c>
      <c r="N15" s="341"/>
      <c r="O15" s="332">
        <v>9</v>
      </c>
      <c r="P15" s="80">
        <f t="shared" si="1"/>
        <v>1</v>
      </c>
      <c r="Q15" s="240"/>
      <c r="R15" s="81">
        <v>1</v>
      </c>
      <c r="S15" s="81">
        <f t="shared" si="2"/>
      </c>
      <c r="T15" s="618">
        <v>1</v>
      </c>
      <c r="U15" s="85"/>
      <c r="V15" s="85"/>
      <c r="W15" s="762" t="s">
        <v>239</v>
      </c>
      <c r="X15" s="271"/>
      <c r="Y15" s="272"/>
      <c r="Z15" s="766"/>
    </row>
    <row r="16" spans="1:26" ht="32.25" customHeight="1">
      <c r="A16" s="27">
        <v>5</v>
      </c>
      <c r="B16" s="702">
        <v>4</v>
      </c>
      <c r="C16" s="684" t="s">
        <v>798</v>
      </c>
      <c r="D16" s="622">
        <v>3</v>
      </c>
      <c r="E16" s="615">
        <v>2</v>
      </c>
      <c r="F16" s="616">
        <v>2</v>
      </c>
      <c r="G16" s="617">
        <v>0</v>
      </c>
      <c r="H16" s="341"/>
      <c r="I16" s="332">
        <v>9</v>
      </c>
      <c r="J16" s="282">
        <f t="shared" si="3"/>
        <v>1</v>
      </c>
      <c r="K16" s="240"/>
      <c r="L16" s="81">
        <v>1</v>
      </c>
      <c r="M16" s="81">
        <f t="shared" si="0"/>
      </c>
      <c r="N16" s="341"/>
      <c r="O16" s="332">
        <v>11</v>
      </c>
      <c r="P16" s="80">
        <f t="shared" si="1"/>
        <v>1.25</v>
      </c>
      <c r="Q16" s="240"/>
      <c r="R16" s="81">
        <v>1</v>
      </c>
      <c r="S16" s="81">
        <f t="shared" si="2"/>
      </c>
      <c r="T16" s="618">
        <v>1</v>
      </c>
      <c r="U16" s="85"/>
      <c r="V16" s="85"/>
      <c r="W16" s="763"/>
      <c r="X16" s="273"/>
      <c r="Y16" s="274"/>
      <c r="Z16" s="767"/>
    </row>
    <row r="17" spans="1:26" ht="32.25" customHeight="1">
      <c r="A17" s="27">
        <v>6</v>
      </c>
      <c r="B17" s="702">
        <v>5</v>
      </c>
      <c r="C17" s="684" t="s">
        <v>799</v>
      </c>
      <c r="D17" s="622">
        <v>2</v>
      </c>
      <c r="E17" s="615">
        <v>2</v>
      </c>
      <c r="F17" s="616">
        <v>2</v>
      </c>
      <c r="G17" s="617">
        <v>0</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71" t="s">
        <v>237</v>
      </c>
      <c r="X17" s="275"/>
      <c r="Y17" s="276"/>
      <c r="Z17" s="751">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72"/>
      <c r="X18" s="277"/>
      <c r="Y18" s="278"/>
      <c r="Z18" s="752"/>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3" t="s">
        <v>248</v>
      </c>
      <c r="AH4" s="754"/>
      <c r="AI4" s="754"/>
      <c r="AJ4" s="755"/>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6"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7"/>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7"/>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7"/>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7"/>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8"/>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9" t="s">
        <v>457</v>
      </c>
      <c r="AH12" s="760"/>
      <c r="AI12" s="760"/>
      <c r="AJ12" s="761"/>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V1">
      <pane ySplit="6" topLeftCell="BM7" activePane="bottomLeft" state="frozen"/>
      <selection pane="topLeft" activeCell="C7" sqref="C7"/>
      <selection pane="bottomLeft" activeCell="C7" sqref="C7"/>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11</v>
      </c>
      <c r="BE5" s="1004">
        <f>INDEX(Cups,BD5)</f>
        <v>1.25</v>
      </c>
    </row>
    <row r="6" spans="1:57" s="1" customFormat="1" ht="44.25" customHeight="1" thickBot="1">
      <c r="A6" s="85"/>
      <c r="B6" s="85"/>
      <c r="C6" s="871"/>
      <c r="D6" s="872"/>
      <c r="E6" s="937"/>
      <c r="F6" s="939"/>
      <c r="G6" s="884"/>
      <c r="H6" s="941"/>
      <c r="I6" s="943"/>
      <c r="J6" s="886"/>
      <c r="K6" s="750"/>
      <c r="L6" s="923"/>
      <c r="M6" s="735"/>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Chicken philly</v>
      </c>
      <c r="C7" s="519">
        <v>1</v>
      </c>
      <c r="D7" s="96"/>
      <c r="E7" s="215">
        <f>IF(B7=0,"",FLOOR(VLOOKUP(A7,'All Meals'!$A$12:$V$61,4),0.25))</f>
        <v>3</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1.75</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1</v>
      </c>
      <c r="AG7" s="929">
        <f>INDEX(Cups,AF7)</f>
        <v>0</v>
      </c>
      <c r="AH7" s="951" t="s">
        <v>299</v>
      </c>
      <c r="AI7" s="953"/>
      <c r="AJ7" s="953"/>
      <c r="AK7" s="951"/>
      <c r="AL7" s="927">
        <v>5</v>
      </c>
      <c r="AM7" s="929">
        <f>INDEX(Cups,AL7)</f>
        <v>0.5</v>
      </c>
      <c r="AN7" s="930" t="s">
        <v>300</v>
      </c>
      <c r="AO7" s="1019"/>
      <c r="AP7" s="1019"/>
      <c r="AQ7" s="930"/>
      <c r="AR7" s="927">
        <v>1</v>
      </c>
      <c r="AS7" s="929">
        <f>INDEX(Cups,AR7)</f>
        <v>0</v>
      </c>
      <c r="AT7" s="1015" t="s">
        <v>301</v>
      </c>
      <c r="AU7" s="1005"/>
      <c r="AV7" s="1005"/>
      <c r="AW7" s="1005"/>
      <c r="AX7" s="927">
        <v>1</v>
      </c>
      <c r="AY7" s="929">
        <f>INDEX(Cups,AX7)</f>
        <v>0</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3" t="s">
        <v>248</v>
      </c>
      <c r="U11" s="754"/>
      <c r="V11" s="754"/>
      <c r="W11" s="754"/>
      <c r="X11" s="754"/>
      <c r="Y11" s="754"/>
      <c r="Z11" s="755"/>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6</v>
      </c>
      <c r="BB11" s="105" t="str">
        <f t="shared" si="13"/>
        <v>Beans, green/snap/yellow</v>
      </c>
      <c r="BC11" s="106"/>
      <c r="BD11" s="85">
        <v>5</v>
      </c>
      <c r="BE11" s="85">
        <f t="shared" si="14"/>
        <v>0.5</v>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25</v>
      </c>
      <c r="BB12" s="105" t="str">
        <f t="shared" si="13"/>
        <v>Peppers, green, sweet, bell</v>
      </c>
      <c r="BC12" s="106"/>
      <c r="BD12" s="85">
        <v>3</v>
      </c>
      <c r="BE12" s="85">
        <f t="shared" si="14"/>
        <v>0.25</v>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Z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1</v>
      </c>
      <c r="BE5" s="1004">
        <f>INDEX(Cups,BD5)</f>
        <v>0</v>
      </c>
    </row>
    <row r="6" spans="3:57" ht="44.25" customHeight="1" thickBot="1">
      <c r="C6" s="871"/>
      <c r="D6" s="872"/>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Teriyaki chicen with Asian brown rice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1</v>
      </c>
      <c r="K7" s="116">
        <f>IF(B7=0,"",VLOOKUP(A7,'All Meals'!$A$12:$V$61,10))</f>
        <v>1</v>
      </c>
      <c r="L7" s="117" t="str">
        <f>IF(B7=0,"",IF(K7="","No",IF(K7&gt;=1,"Yes","No")))</f>
        <v>Yes</v>
      </c>
      <c r="M7" s="404">
        <f>IF(B7=0,"",VLOOKUP(A7,'All Meals'!$A$12:$V$61,13))</f>
        <v>0.5</v>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5</v>
      </c>
      <c r="AG7" s="929">
        <f>INDEX(Cups,AF7)</f>
        <v>0.5</v>
      </c>
      <c r="AH7" s="951" t="s">
        <v>319</v>
      </c>
      <c r="AI7" s="953"/>
      <c r="AJ7" s="953"/>
      <c r="AK7" s="951"/>
      <c r="AL7" s="927">
        <v>5</v>
      </c>
      <c r="AM7" s="929">
        <f>INDEX(Cups,AL7)</f>
        <v>0.5</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3</v>
      </c>
      <c r="AJ10" s="101" t="str">
        <f aca="true" t="shared" si="8" ref="AJ10:AJ19">INDEX(RED,AI10)</f>
        <v>Carrots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H1">
      <pane ySplit="6" topLeftCell="BM7" activePane="bottomLeft" state="frozen"/>
      <selection pane="topLeft" activeCell="C7" sqref="C7"/>
      <selection pane="bottomLeft" activeCell="BH19" sqref="BH19"/>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5</v>
      </c>
      <c r="BE5" s="1004">
        <f>INDEX(Cups,BD5)</f>
        <v>0.5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Pepperoni and cheese breadstick with marinara sauce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0</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1</v>
      </c>
      <c r="AG7" s="929">
        <f>INDEX(Cups,AF7)</f>
        <v>0</v>
      </c>
      <c r="AH7" s="951" t="s">
        <v>314</v>
      </c>
      <c r="AI7" s="953"/>
      <c r="AJ7" s="953"/>
      <c r="AK7" s="951"/>
      <c r="AL7" s="927">
        <v>5</v>
      </c>
      <c r="AM7" s="929">
        <f>INDEX(Cups,AL7)</f>
        <v>0.5</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11</v>
      </c>
      <c r="AJ10" s="101" t="str">
        <f aca="true" t="shared" si="8" ref="AJ10:AJ19">INDEX(RED,AI10)</f>
        <v>Tomato sauce</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t="s">
        <v>800</v>
      </c>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2012-10-21T15:39:31Z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