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<sst xmlns="http://schemas.openxmlformats.org/spreadsheetml/2006/main" count="1517" uniqueCount="803">
  <si>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</si>
  <si>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</si>
  <si>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</si>
  <si>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</si>
  <si>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</si>
  <si>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</si>
  <si>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</si>
  <si>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</si>
  <si>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</si>
  <si>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</si>
  <si>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</si>
  <si>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</si>
  <si>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</si>
  <si>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</si>
  <si>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</si>
  <si>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</si>
  <si>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</si>
  <si>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</si>
  <si>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</si>
  <si>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</si>
  <si>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</si>
  <si>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</si>
  <si>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</si>
  <si>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</si>
  <si>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</si>
  <si>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</si>
  <si>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</si>
  <si>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</si>
  <si>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</si>
  <si>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</si>
  <si>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</si>
  <si>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</si>
  <si>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</si>
  <si>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</si>
  <si>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</si>
  <si>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</si>
  <si>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</si>
  <si>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</si>
  <si>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</si>
  <si>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</si>
  <si>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</si>
  <si>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</si>
  <si>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</si>
  <si>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</si>
  <si>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</si>
  <si>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</si>
  <si>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</si>
  <si>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</si>
  <si>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</si>
  <si>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</si>
  <si>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</si>
  <si>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</si>
  <si>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</si>
  <si>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</si>
  <si>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</si>
  <si>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</si>
  <si>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</si>
  <si>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</si>
  <si>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</si>
  <si>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</si>
  <si>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</si>
  <si>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</si>
  <si>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</si>
  <si>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</si>
  <si>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</si>
  <si>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</si>
  <si>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</si>
  <si>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</si>
  <si>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</si>
  <si>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</si>
  <si>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</si>
  <si>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</si>
  <si>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</si>
  <si>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</si>
  <si>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</si>
  <si>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</si>
  <si>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</si>
  <si>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</si>
  <si>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</si>
  <si>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</si>
  <si>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</si>
  <si>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</si>
  <si>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</si>
  <si>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</si>
  <si>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</si>
  <si>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</si>
  <si>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</si>
  <si>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</si>
  <si>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</si>
  <si>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</si>
  <si>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</si>
  <si>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</si>
  <si>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</si>
  <si>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</si>
  <si>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</si>
  <si>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</si>
  <si>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</si>
  <si>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</si>
  <si>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</si>
  <si>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</si>
  <si>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</si>
  <si>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</si>
  <si>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</si>
  <si>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</si>
  <si>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</si>
  <si>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</si>
  <si>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</si>
  <si>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</si>
  <si>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</si>
  <si>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</si>
  <si>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</si>
  <si>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</si>
  <si>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</si>
  <si>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</si>
  <si>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</si>
  <si>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</si>
  <si>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</si>
  <si>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</si>
  <si>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</si>
  <si>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</si>
  <si>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</si>
  <si>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</si>
  <si>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</si>
  <si>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</si>
  <si>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</si>
  <si>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</si>
  <si>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</si>
  <si>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</si>
  <si>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</si>
  <si>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</si>
  <si>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</si>
  <si>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</si>
  <si>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</si>
  <si>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</si>
  <si>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</si>
  <si>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</si>
  <si>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</si>
  <si>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</si>
  <si>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</si>
  <si>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</si>
  <si>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</si>
  <si>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</si>
  <si>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</si>
  <si>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</si>
  <si>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</si>
  <si>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</si>
  <si>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</si>
  <si>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</si>
  <si>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</si>
  <si>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</si>
  <si>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</si>
  <si>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</si>
  <si>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</si>
  <si>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</si>
  <si>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</si>
  <si>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</si>
  <si>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</si>
  <si>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</si>
  <si>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</si>
  <si>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</si>
  <si>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</si>
  <si>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</si>
  <si>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</si>
  <si>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</si>
  <si>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</si>
  <si>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</si>
  <si>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</si>
  <si>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</si>
  <si>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</si>
  <si>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</si>
  <si>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</si>
  <si>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</si>
  <si>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</si>
  <si>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</si>
  <si>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</si>
  <si>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</si>
  <si>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</si>
  <si>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</si>
  <si>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</si>
  <si>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</si>
  <si>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</si>
  <si>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</si>
  <si>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</si>
  <si>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</si>
  <si>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</si>
  <si>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</si>
  <si>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</si>
  <si>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</si>
  <si>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</si>
  <si>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</si>
  <si>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</si>
  <si>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</si>
  <si>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</si>
  <si>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</si>
  <si>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</si>
  <si>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</si>
  <si>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</si>
  <si>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</si>
  <si>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</si>
  <si>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</si>
  <si>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</si>
  <si>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</si>
  <si>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</si>
  <si>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</si>
  <si>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</si>
  <si>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</si>
  <si>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</si>
  <si>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</si>
  <si>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</si>
  <si>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</si>
  <si>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</si>
  <si>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</si>
  <si>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</si>
  <si>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</si>
  <si>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</si>
  <si>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</si>
  <si>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</si>
  <si>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</si>
  <si>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</si>
  <si>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</si>
  <si>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</si>
  <si>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</si>
  <si>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</si>
  <si>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</si>
  <si>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</si>
  <si>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</si>
  <si>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</si>
  <si>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</si>
  <si>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</si>
  <si>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</si>
  <si>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</si>
  <si>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</si>
  <si>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</si>
  <si>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</si>
  <si>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</si>
  <si>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</si>
  <si>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</si>
  <si>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</si>
  <si>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</si>
  <si>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</si>
  <si>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</si>
  <si>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</si>
  <si>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</si>
  <si>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</si>
  <si>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</si>
  <si>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</si>
  <si>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</si>
  <si>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</si>
  <si>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</si>
  <si>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</si>
  <si>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</si>
  <si>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</si>
  <si>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</si>
  <si>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</si>
  <si>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</si>
  <si>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</si>
  <si>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</si>
  <si>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</si>
  <si>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</si>
  <si>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</si>
  <si>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</si>
  <si>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</si>
  <si>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</si>
  <si>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</si>
  <si>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</si>
  <si>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</si>
  <si>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</si>
  <si>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</si>
  <si>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</si>
  <si>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</si>
  <si>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</si>
  <si>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</si>
  <si>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</si>
  <si>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</si>
  <si>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</si>
  <si>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</si>
  <si>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</si>
  <si>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</si>
  <si>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</si>
  <si>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</si>
  <si>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</si>
  <si>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</si>
  <si>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</si>
  <si>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</si>
  <si>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</si>
  <si>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</si>
  <si>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</si>
  <si>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</si>
  <si>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</si>
  <si>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</si>
  <si>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</si>
  <si>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</si>
  <si>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</si>
  <si>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</si>
  <si>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</si>
  <si>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</si>
  <si>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</si>
  <si>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</si>
  <si>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</si>
  <si>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</si>
  <si>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</si>
  <si>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</si>
  <si>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</si>
  <si>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</si>
  <si>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</si>
  <si>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</si>
  <si>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</si>
  <si>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</si>
  <si>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</si>
  <si>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</si>
  <si>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</si>
  <si>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</si>
  <si>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</si>
  <si>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</si>
  <si>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</si>
  <si>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</si>
  <si>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</si>
  <si>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</si>
  <si>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</si>
  <si>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</si>
  <si>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</si>
  <si>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</si>
  <si>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</si>
  <si>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</si>
  <si>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</si>
  <si>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</si>
  <si>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</si>
  <si>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</si>
  <si>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</si>
  <si>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</si>
  <si>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</si>
  <si>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</si>
  <si>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</si>
  <si>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</si>
  <si>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</si>
  <si>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</si>
  <si>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</si>
  <si>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</si>
  <si>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</si>
  <si>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</si>
  <si>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</si>
  <si>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</si>
  <si>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</si>
  <si>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</si>
  <si>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</si>
  <si>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</si>
  <si>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</si>
  <si>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</si>
  <si>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</si>
  <si>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</si>
  <si>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</si>
  <si>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</si>
  <si>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</si>
  <si>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</si>
  <si>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</si>
  <si>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</si>
  <si>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</si>
  <si>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</si>
  <si>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</si>
  <si>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</si>
  <si>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</si>
  <si>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</si>
  <si>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</si>
  <si>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</si>
  <si>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</si>
  <si>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</si>
  <si>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</si>
  <si>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</si>
  <si>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</si>
  <si>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</si>
  <si>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</si>
  <si>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</si>
  <si>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</si>
  <si>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</si>
  <si>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</si>
  <si>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</si>
  <si>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</si>
  <si>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</si>
  <si>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</si>
  <si>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</si>
  <si>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</si>
  <si>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</si>
  <si>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</si>
  <si>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</si>
  <si>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</si>
  <si>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</si>
  <si>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</si>
  <si>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</si>
  <si>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</si>
  <si>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</si>
  <si>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</si>
  <si>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</si>
  <si>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</si>
  <si>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</si>
  <si>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</si>
  <si>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</si>
  <si>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</si>
  <si>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</si>
  <si>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</si>
  <si>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</si>
  <si>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</si>
  <si>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</si>
  <si>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</si>
  <si>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</si>
  <si>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</si>
  <si>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</si>
  <si>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</si>
  <si>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</si>
  <si>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</si>
  <si>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</si>
  <si>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</si>
  <si>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</si>
  <si>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</si>
  <si>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</si>
  <si>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</si>
  <si>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</si>
  <si>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</si>
  <si>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</si>
  <si>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</si>
  <si>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</si>
  <si>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</si>
  <si>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</si>
  <si>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</si>
  <si>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</si>
  <si>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</si>
  <si>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</si>
  <si>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</si>
  <si>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</si>
  <si>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</si>
  <si>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</si>
  <si>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</si>
  <si>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</si>
  <si>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</si>
  <si>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</si>
  <si>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</si>
  <si>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</si>
  <si>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</si>
  <si>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</si>
  <si>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</si>
  <si>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</si>
  <si>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</si>
  <si>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</si>
  <si>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</si>
  <si>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</si>
  <si>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</si>
  <si>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</si>
  <si>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</si>
  <si>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</si>
  <si>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</si>
  <si>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</si>
  <si>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</si>
  <si>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</si>
  <si>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</si>
  <si>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</si>
  <si>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</si>
  <si>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</si>
  <si>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</si>
  <si>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</si>
  <si>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</si>
  <si>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</si>
  <si>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</si>
  <si>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</si>
  <si>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</si>
  <si>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</si>
  <si>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</si>
  <si>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</si>
  <si>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</si>
  <si>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</si>
  <si>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</si>
  <si>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</si>
  <si>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</si>
  <si>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</si>
  <si>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</si>
  <si>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</si>
  <si>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</si>
  <si>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</si>
  <si>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</si>
  <si>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</si>
  <si>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</si>
  <si>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</si>
  <si>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</si>
  <si>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</si>
  <si>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</si>
  <si>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</si>
  <si>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</si>
  <si>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</si>
  <si>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</si>
  <si>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</si>
  <si>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</si>
  <si>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</si>
  <si>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</si>
  <si>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</si>
  <si>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</si>
  <si>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</si>
  <si>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</si>
  <si>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</si>
  <si>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</si>
  <si>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</si>
  <si>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</si>
  <si>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</si>
  <si>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</si>
  <si>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</si>
  <si>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</si>
  <si>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</si>
  <si>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</si>
  <si>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</si>
  <si>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</si>
  <si>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</si>
  <si>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</si>
  <si>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</si>
  <si>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</si>
  <si>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</si>
  <si>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</si>
  <si>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</si>
  <si>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</si>
  <si>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</si>
  <si>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</si>
  <si>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</si>
  <si>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</si>
  <si>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</si>
  <si>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</si>
  <si>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</si>
  <si>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</si>
  <si>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</si>
  <si>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</si>
  <si>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</si>
  <si>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</si>
  <si>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</si>
  <si>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</si>
  <si>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</si>
  <si>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</si>
  <si>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</si>
  <si>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</si>
  <si>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</si>
  <si>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</si>
  <si>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</si>
  <si>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</si>
  <si>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</si>
  <si>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</si>
  <si>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</si>
  <si>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</si>
  <si>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</si>
  <si>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</si>
  <si>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</si>
  <si>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</si>
  <si>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</si>
  <si>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</si>
  <si>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</si>
  <si>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</si>
  <si>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</si>
  <si>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</si>
  <si>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</si>
  <si>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</si>
  <si>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</si>
  <si>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</si>
  <si>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</si>
  <si>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</si>
  <si>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</si>
  <si>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</si>
  <si>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</si>
  <si>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</si>
  <si>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</si>
  <si>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</si>
  <si>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</si>
  <si>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</si>
  <si>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</si>
  <si>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</si>
  <si>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</si>
  <si>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</si>
  <si>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</si>
  <si>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</si>
  <si>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</si>
  <si>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</si>
  <si>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</si>
  <si>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</si>
  <si>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</si>
  <si>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</si>
  <si>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</si>
  <si>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</si>
  <si>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</si>
  <si>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</si>
  <si>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</si>
  <si>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</si>
  <si>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</si>
  <si>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</si>
  <si>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</si>
  <si>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</si>
  <si>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</si>
  <si>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</si>
  <si>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</si>
  <si>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</si>
  <si>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</si>
  <si>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</si>
  <si>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</si>
  <si>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</si>
  <si>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</si>
  <si>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</si>
  <si>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</si>
  <si>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</si>
  <si>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</si>
  <si>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</si>
  <si>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</si>
  <si>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</si>
  <si>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</si>
  <si>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</si>
  <si>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</si>
  <si>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</si>
  <si>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</si>
  <si>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</si>
  <si>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</si>
  <si>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</si>
  <si>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</si>
  <si>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</si>
  <si>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</si>
  <si>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</si>
  <si>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</si>
  <si>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</si>
  <si>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</si>
  <si>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</si>
  <si>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</si>
  <si>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</si>
  <si>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</si>
  <si>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</si>
  <si>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</si>
  <si>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</si>
  <si>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</si>
  <si>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</si>
  <si>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</si>
  <si>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</si>
  <si>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</si>
  <si>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</si>
  <si>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</si>
  <si>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</si>
  <si>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</si>
  <si>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</si>
  <si>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</si>
  <si>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</si>
  <si>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</si>
  <si>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</si>
  <si>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</si>
  <si>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</si>
  <si>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</si>
  <si>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</si>
  <si>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</si>
  <si>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</si>
  <si>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</si>
  <si>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</si>
  <si>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</si>
  <si>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</si>
  <si>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</si>
  <si>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</si>
  <si>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</si>
  <si>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</si>
  <si>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</si>
  <si>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</si>
  <si>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</si>
  <si>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</si>
  <si>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</si>
  <si>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</si>
  <si>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</si>
  <si>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</si>
  <si>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</si>
  <si>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</si>
  <si>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</si>
  <si>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</si>
  <si>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</si>
  <si>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</si>
  <si>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</si>
  <si>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</si>
  <si>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</si>
  <si>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</si>
  <si>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</si>
  <si>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</si>
  <si>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</si>
  <si>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</si>
  <si>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</si>
  <si>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</si>
  <si>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</si>
  <si>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</si>
  <si>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</si>
  <si>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</si>
  <si>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</si>
  <si>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</si>
  <si>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</si>
  <si>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</si>
  <si>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</si>
  <si>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</si>
  <si>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</si>
  <si>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</si>
  <si>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</si>
  <si>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</si>
  <si>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</si>
  <si>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</si>
  <si>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</si>
  <si>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</si>
  <si>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</si>
  <si>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</si>
  <si>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</si>
  <si>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</si>
  <si>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</si>
  <si>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</si>
  <si>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</si>
  <si>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</si>
  <si>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</si>
  <si>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</si>
  <si>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</si>
  <si>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</si>
  <si>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</si>
  <si>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</si>
  <si>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</si>
  <si>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</si>
  <si>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</si>
  <si>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</si>
  <si>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</si>
  <si>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</si>
  <si>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</si>
  <si>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</si>
  <si>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</si>
  <si>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</si>
  <si>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</si>
  <si>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</si>
  <si>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</si>
  <si>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</si>
  <si>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</si>
  <si>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</si>
  <si>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</si>
  <si>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</si>
  <si>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</si>
  <si>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</si>
  <si>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</si>
  <si>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</si>
  <si>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</si>
  <si>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</si>
  <si>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</si>
  <si>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</si>
  <si>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</si>
  <si>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</si>
  <si>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</si>
  <si>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</si>
  <si>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</si>
  <si>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</si>
  <si>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</si>
  <si>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</si>
  <si>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</si>
  <si>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</si>
  <si>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</si>
  <si>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</si>
  <si>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</si>
  <si>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</si>
  <si>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</si>
  <si>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</si>
  <si>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</si>
  <si>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</si>
  <si>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</si>
  <si>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</si>
  <si>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</si>
  <si>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</si>
  <si>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</si>
  <si>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</si>
  <si>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</si>
  <si>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</si>
  <si>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</si>
  <si>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</si>
  <si>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</si>
  <si>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</si>
  <si>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</si>
  <si>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</si>
  <si>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</si>
  <si>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</si>
  <si>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</si>
  <si>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</si>
  <si>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</si>
  <si>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</si>
  <si>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</si>
  <si>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</si>
  <si>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</si>
  <si>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</si>
  <si>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</si>
  <si>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</si>
  <si>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</si>
  <si>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</si>
  <si>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</si>
  <si>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</si>
  <si>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</si>
  <si>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</si>
  <si>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</si>
  <si>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</si>
  <si>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</si>
  <si>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</si>
  <si>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</si>
  <si>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</si>
  <si>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</si>
  <si>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</si>
  <si>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</si>
  <si>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</si>
  <si>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BBQ Pork on a bun with baked beans</t>
  </si>
  <si>
    <t>Wokin orange chicken with brown rice</t>
  </si>
  <si>
    <t xml:space="preserve">Chicken alfredo with a twist </t>
  </si>
  <si>
    <t>Quirky quesadilla</t>
  </si>
  <si>
    <t>Grilled chicken on a bun</t>
  </si>
  <si>
    <t>Baked beans</t>
  </si>
  <si>
    <t>Vegetable blend</t>
  </si>
  <si>
    <t>Lettuce/tomato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</si>
</sst>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E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Quirky quesadilla</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3</v>
      </c>
      <c r="AS7" s="929">
        <f>INDEX(Cups,AR7)</f>
        <v>0.25</v>
      </c>
      <c r="AT7" s="1015" t="s">
        <v>311</v>
      </c>
      <c r="AU7" s="1005"/>
      <c r="AV7" s="1005"/>
      <c r="AW7" s="1005"/>
      <c r="AX7" s="927">
        <v>5</v>
      </c>
      <c r="AY7" s="929">
        <f>INDEX(Cups,AX7)</f>
        <v>0.5</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2</v>
      </c>
      <c r="AV10" s="256" t="str">
        <f aca="true" t="shared" si="12" ref="AV10:AV19">INDEX(STARCHY,AU10)</f>
        <v>Corn</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Z1">
      <pane ySplit="6" topLeftCell="BM7"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Grilled chicken on a bun</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3</v>
      </c>
      <c r="AG7" s="929">
        <f>INDEX(Cups,AF7)</f>
        <v>0.25</v>
      </c>
      <c r="AH7" s="951" t="s">
        <v>304</v>
      </c>
      <c r="AI7" s="953"/>
      <c r="AJ7" s="953"/>
      <c r="AK7" s="951"/>
      <c r="AL7" s="927">
        <v>7</v>
      </c>
      <c r="AM7" s="929">
        <f>INDEX(Cups,AL7)</f>
        <v>0.75</v>
      </c>
      <c r="AN7" s="930" t="s">
        <v>305</v>
      </c>
      <c r="AO7" s="1019"/>
      <c r="AP7" s="1019"/>
      <c r="AQ7" s="930"/>
      <c r="AR7" s="927">
        <v>1</v>
      </c>
      <c r="AS7" s="929">
        <f>INDEX(Cups,AR7)</f>
        <v>0</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3</v>
      </c>
      <c r="AG10" s="334">
        <f aca="true" t="shared" si="7" ref="AG10:AG19">IF(AD10=0,"",INDEX(Cups,AF10))</f>
        <v>0.25</v>
      </c>
      <c r="AH10" s="101"/>
      <c r="AI10" s="101">
        <v>8</v>
      </c>
      <c r="AJ10" s="101" t="str">
        <f aca="true" t="shared" si="8" ref="AJ10:AJ19">INDEX(RED,AI10)</f>
        <v>Sweet potatoes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3</v>
      </c>
      <c r="AJ11" s="101" t="str">
        <f t="shared" si="8"/>
        <v>Carrots</v>
      </c>
      <c r="AK11" s="101"/>
      <c r="AL11" s="333">
        <v>3</v>
      </c>
      <c r="AM11" s="333">
        <f t="shared" si="9"/>
        <v>0.25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802</v>
      </c>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72"/>
      <c r="M5" s="1073"/>
      <c r="N5" s="1056">
        <f>S6</f>
        <v>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v>
      </c>
      <c r="C10" s="131">
        <f>MIN(Tuesday!N7:N26)</f>
        <v>1</v>
      </c>
      <c r="D10" s="131">
        <f>MIN(Wednesday!N7:N26)</f>
        <v>1.25</v>
      </c>
      <c r="E10" s="131">
        <f>MIN(Thursday!N7:N26)</f>
        <v>1</v>
      </c>
      <c r="F10" s="131">
        <f>MIN(Friday!N7:N26)</f>
        <v>1</v>
      </c>
      <c r="G10" s="132">
        <f aca="true" t="shared" si="0" ref="G10:G17">SUM(B10:F10)</f>
        <v>5.25</v>
      </c>
      <c r="H10" s="133">
        <v>5</v>
      </c>
      <c r="I10" s="134" t="str">
        <f aca="true" t="shared" si="1" ref="I10:I17">IF(G10&gt;=H10,"Yes","No")</f>
        <v>Yes</v>
      </c>
      <c r="L10" s="1059"/>
      <c r="M10" s="1060"/>
      <c r="N10" s="1056">
        <f>S11</f>
        <v>5.25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v>
      </c>
      <c r="O11" s="137">
        <f>MAX(Tuesday!N7:N26)</f>
        <v>1</v>
      </c>
      <c r="P11" s="137">
        <f>MAX(Wednesday!N7:N26)</f>
        <v>1.25</v>
      </c>
      <c r="Q11" s="137">
        <f>MAX(Thursday!N7:N26)</f>
        <v>1</v>
      </c>
      <c r="R11" s="137">
        <f>MAX(Friday!N7:N26)</f>
        <v>1</v>
      </c>
      <c r="S11" s="379">
        <f>SUM(N11:R11)</f>
        <v>5.25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0.125</v>
      </c>
      <c r="D13" s="136">
        <f>IF(Wednesday!AR3=TRUE,SUM('Optional VegBar'!G16,Wednesday!AG7),Wednesday!AG7)</f>
        <v>1</v>
      </c>
      <c r="E13" s="136">
        <f>IF(Thursday!AR3=TRUE,SUM('Optional VegBar'!G16,Thursday!AG7),Thursday!AG7)</f>
        <v>0</v>
      </c>
      <c r="F13" s="136">
        <f>IF(Friday!AR3=TRUE,SUM('Optional VegBar'!G16,Friday!AG7),Friday!AG7)</f>
        <v>0.25</v>
      </c>
      <c r="G13" s="137">
        <f t="shared" si="0"/>
        <v>1.375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v>
      </c>
      <c r="C14" s="141">
        <f>IF(Tuesday!AR3=TRUE,SUM('Optional VegBar'!M16,Tuesday!AM7),Tuesday!AM7)</f>
        <v>0.25</v>
      </c>
      <c r="D14" s="141">
        <f>IF(Wednesday!AR3=TRUE,SUM('Optional VegBar'!M16,Wednesday!AM7),Wednesday!AM7)</f>
        <v>0</v>
      </c>
      <c r="E14" s="141">
        <f>IF(Thursday!AR3=TRUE,SUM('Optional VegBar'!M16,Thursday!AM7),Thursday!AM7)</f>
        <v>0.25</v>
      </c>
      <c r="F14" s="141">
        <f>IF(Friday!AR3=TRUE,SUM('Optional VegBar'!M16,Friday!AM7),Friday!AM7)</f>
        <v>0.75</v>
      </c>
      <c r="G14" s="142">
        <f t="shared" si="0"/>
        <v>1.25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0.5</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v>
      </c>
      <c r="G15" s="142">
        <f t="shared" si="0"/>
        <v>0.75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v>
      </c>
      <c r="D16" s="141">
        <f>IF(Wednesday!AR3=TRUE,SUM('Optional VegBar'!Y16,Wednesday!AY7),Wednesday!AY7)</f>
        <v>0</v>
      </c>
      <c r="E16" s="141">
        <f>IF(Thursday!AR3=TRUE,SUM('Optional VegBar'!Y16,Thursday!AY7),Thursday!AY7)</f>
        <v>0.5</v>
      </c>
      <c r="F16" s="141">
        <f>IF(Friday!AR3=TRUE,SUM('Optional VegBar'!Y16,Friday!AY7),Friday!AY7)</f>
        <v>0</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0.5</v>
      </c>
      <c r="C17" s="144">
        <f>IF(Tuesday!AR3=TRUE,SUM('Optional VegBar'!AE16,Tuesday!BE5),Tuesday!BE5)</f>
        <v>0.625</v>
      </c>
      <c r="D17" s="144">
        <f>IF(Wednesday!AR3=TRUE,SUM('Optional VegBar'!AE16,Wednesday!BE5),Wednesday!BE5)</f>
        <v>0.25</v>
      </c>
      <c r="E17" s="144">
        <f>IF(Thursday!AR3=TRUE,SUM('Optional VegBar'!AE16,Thursday!BE5),Thursday!BE5)</f>
        <v>0</v>
      </c>
      <c r="F17" s="144">
        <f>IF(Friday!AR3=TRUE,SUM('Optional VegBar'!AE16,Friday!BE5),Friday!BE5)</f>
        <v>0.25</v>
      </c>
      <c r="G17" s="382">
        <f t="shared" si="0"/>
        <v>1.625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2</v>
      </c>
      <c r="F20" s="291">
        <f>MIN(Friday!E7:E26)</f>
        <v>2</v>
      </c>
      <c r="G20" s="289">
        <f>SUM(B20:F20)</f>
        <v>10</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2</v>
      </c>
      <c r="F21" s="292">
        <f>MAX(Friday!E7:E26)</f>
        <v>2</v>
      </c>
      <c r="G21" s="290">
        <f>SUM(B21:F21)</f>
        <v>10</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3</v>
      </c>
      <c r="D24" s="288">
        <f>MIN(Wednesday!G7:G26)</f>
        <v>2</v>
      </c>
      <c r="E24" s="288">
        <f>MIN(Thursday!G7:G26)</f>
        <v>2.5</v>
      </c>
      <c r="F24" s="288">
        <f>MIN(Friday!G7:G26)</f>
        <v>2</v>
      </c>
      <c r="G24" s="289">
        <f>SUM(B24:F24)</f>
        <v>11.5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3</v>
      </c>
      <c r="D25" s="288">
        <f>MAX(Wednesday!G7:G26)</f>
        <v>2</v>
      </c>
      <c r="E25" s="288">
        <f>MAX(Thursday!G7:G26)</f>
        <v>2.5</v>
      </c>
      <c r="F25" s="288">
        <f>MAX(Friday!G7:G26)</f>
        <v>2</v>
      </c>
      <c r="G25" s="290">
        <f>SUM(B25:F25)</f>
        <v>11.5</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0</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11.5</v>
      </c>
      <c r="D28" s="155" t="s">
        <v>95</v>
      </c>
      <c r="E28" s="188">
        <f>SUM(Monday:Friday!I7:I26)</f>
        <v>9.5</v>
      </c>
      <c r="F28" s="156" t="s">
        <v>94</v>
      </c>
      <c r="G28" s="330">
        <f>IF(ISERROR(E28/C28),0,E28/C28)</f>
        <v>0.8260869565217391</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BBQ Pork on a bun with baked beans</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Wokin orange chicken with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Chicken alfredo with a twist </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Quirky quesadilla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Grilled chicken on a bun</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1.3125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1.1931818181818181</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0.7159090909090908</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0.4772727272727273</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1.5511363636363638</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F11" activePane="bottomRight" state="frozen"/>
      <selection pane="topLeft" activeCell="A84" sqref="A84"/>
      <selection pane="topRight" activeCell="A84" sqref="A84"/>
      <selection pane="bottomLeft" activeCell="A84" sqref="A84"/>
      <selection pane="bottomRight" activeCell="T17" sqref="T17"/>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9</v>
      </c>
      <c r="P13" s="84">
        <f t="shared" si="1"/>
        <v>1</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3</v>
      </c>
      <c r="F14" s="682">
        <v>2</v>
      </c>
      <c r="G14" s="683">
        <v>0</v>
      </c>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v>
      </c>
      <c r="F15" s="616">
        <v>2</v>
      </c>
      <c r="G15" s="617">
        <v>0</v>
      </c>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62" t="s">
        <v>239</v>
      </c>
      <c r="X15" s="271"/>
      <c r="Y15" s="272"/>
      <c r="Z15" s="766"/>
    </row>
    <row r="16" spans="1:26" ht="32.25" customHeight="1">
      <c r="A16" s="27">
        <v>5</v>
      </c>
      <c r="B16" s="702">
        <v>4</v>
      </c>
      <c r="C16" s="684" t="s">
        <v>798</v>
      </c>
      <c r="D16" s="622">
        <v>2</v>
      </c>
      <c r="E16" s="615">
        <v>2.5</v>
      </c>
      <c r="F16" s="616">
        <v>1.5</v>
      </c>
      <c r="G16" s="617">
        <v>0</v>
      </c>
      <c r="H16" s="341"/>
      <c r="I16" s="332">
        <v>9</v>
      </c>
      <c r="J16" s="282">
        <f t="shared" si="3"/>
        <v>1</v>
      </c>
      <c r="K16" s="240"/>
      <c r="L16" s="81">
        <v>1</v>
      </c>
      <c r="M16" s="81">
        <f t="shared" si="0"/>
      </c>
      <c r="N16" s="341"/>
      <c r="O16" s="332">
        <v>9</v>
      </c>
      <c r="P16" s="80">
        <f t="shared" si="1"/>
        <v>1</v>
      </c>
      <c r="Q16" s="240"/>
      <c r="R16" s="81">
        <v>1</v>
      </c>
      <c r="S16" s="81">
        <f t="shared" si="2"/>
      </c>
      <c r="T16" s="618">
        <v>1</v>
      </c>
      <c r="U16" s="85"/>
      <c r="V16" s="85"/>
      <c r="W16" s="763"/>
      <c r="X16" s="273"/>
      <c r="Y16" s="274"/>
      <c r="Z16" s="767"/>
    </row>
    <row r="17" spans="1:26" ht="32.25" customHeight="1">
      <c r="A17" s="27">
        <v>6</v>
      </c>
      <c r="B17" s="702">
        <v>5</v>
      </c>
      <c r="C17" s="684" t="s">
        <v>799</v>
      </c>
      <c r="D17" s="622">
        <v>2</v>
      </c>
      <c r="E17" s="615">
        <v>2</v>
      </c>
      <c r="F17" s="616">
        <v>2</v>
      </c>
      <c r="G17" s="617">
        <v>0</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K1">
      <pane ySplit="6" topLeftCell="BM7" activePane="bottomLeft" state="frozen"/>
      <selection pane="topLeft" activeCell="C7" sqref="C7"/>
      <selection pane="bottomLeft" activeCell="AZ23" sqref="AZ23:BC23"/>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5</v>
      </c>
      <c r="BE5" s="1004">
        <f>INDEX(Cups,BD5)</f>
        <v>0.5</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BBQ Pork on a bun with baked beans</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1</v>
      </c>
      <c r="AM7" s="929">
        <f>INDEX(Cups,AL7)</f>
        <v>0</v>
      </c>
      <c r="AN7" s="930" t="s">
        <v>300</v>
      </c>
      <c r="AO7" s="1019"/>
      <c r="AP7" s="1019"/>
      <c r="AQ7" s="930"/>
      <c r="AR7" s="927">
        <v>5</v>
      </c>
      <c r="AS7" s="929">
        <f>INDEX(Cups,AR7)</f>
        <v>0.5</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12</v>
      </c>
      <c r="AP10" s="255" t="str">
        <f aca="true" t="shared" si="10" ref="AP10:AP19">INDEX(BEANS,AO10)</f>
        <v>Beans/peas unspecified</v>
      </c>
      <c r="AQ10" s="255"/>
      <c r="AR10" s="334">
        <v>5</v>
      </c>
      <c r="AS10" s="334">
        <f aca="true" t="shared" si="11" ref="AS10:AS19">IF(AP10=0,"",INDEX(Cups,AR10))</f>
        <v>0.5</v>
      </c>
      <c r="AT10" s="256"/>
      <c r="AU10" s="256">
        <v>1</v>
      </c>
      <c r="AV10" s="256">
        <f aca="true" t="shared" si="12" ref="AV10:AV19">INDEX(STARCHY,AU10)</f>
        <v>0</v>
      </c>
      <c r="AW10" s="256"/>
      <c r="AX10" s="334">
        <v>1</v>
      </c>
      <c r="AY10" s="334">
        <f>IF(AV10=0,"",INDEX(Cups,AX10))</f>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t="s">
        <v>800</v>
      </c>
      <c r="AO22" s="809"/>
      <c r="AP22" s="809"/>
      <c r="AQ22" s="809"/>
      <c r="AR22" s="402"/>
      <c r="AS22" s="402"/>
      <c r="AT22" s="810"/>
      <c r="AU22" s="810"/>
      <c r="AV22" s="810"/>
      <c r="AW22" s="810"/>
      <c r="AX22" s="402"/>
      <c r="AY22" s="402"/>
      <c r="AZ22" s="894" t="s">
        <v>801</v>
      </c>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Z1">
      <pane ySplit="6" topLeftCell="BM7" activePane="bottomLeft" state="frozen"/>
      <selection pane="topLeft" activeCell="C7" sqref="C7"/>
      <selection pane="bottomLeft" activeCell="AT9" sqref="AT9:AW9"/>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6</v>
      </c>
      <c r="BE5" s="1004">
        <f>INDEX(Cups,BD5)</f>
        <v>0.625</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Wokin orange chicken with brown rice</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2</v>
      </c>
      <c r="AG7" s="929">
        <f>INDEX(Cups,AF7)</f>
        <v>0.125</v>
      </c>
      <c r="AH7" s="951" t="s">
        <v>319</v>
      </c>
      <c r="AI7" s="953"/>
      <c r="AJ7" s="953"/>
      <c r="AK7" s="951"/>
      <c r="AL7" s="927">
        <v>3</v>
      </c>
      <c r="AM7" s="929">
        <f>INDEX(Cups,AL7)</f>
        <v>0.25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2</v>
      </c>
      <c r="AG10" s="334">
        <f aca="true" t="shared" si="7" ref="AG10:AG19">IF(AD10=0,"",INDEX(Cups,AF10))</f>
        <v>0.125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6</v>
      </c>
      <c r="BB11" s="105" t="str">
        <f t="shared" si="13"/>
        <v>Beans, green/snap/yellow</v>
      </c>
      <c r="BC11" s="106"/>
      <c r="BD11" s="85">
        <v>5</v>
      </c>
      <c r="BE11" s="85">
        <f t="shared" si="14"/>
        <v>0.5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N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Chicken alfredo with a twist </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9</v>
      </c>
      <c r="AG7" s="929">
        <f>INDEX(Cups,AF7)</f>
        <v>1</v>
      </c>
      <c r="AH7" s="951" t="s">
        <v>314</v>
      </c>
      <c r="AI7" s="953"/>
      <c r="AJ7" s="953"/>
      <c r="AK7" s="951"/>
      <c r="AL7" s="927">
        <v>1</v>
      </c>
      <c r="AM7" s="929">
        <f>INDEX(Cups,AL7)</f>
        <v>0</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12</v>
      </c>
      <c r="AD11" s="100" t="str">
        <f t="shared" si="6"/>
        <v>Romaine</v>
      </c>
      <c r="AE11" s="100"/>
      <c r="AF11" s="333">
        <v>3</v>
      </c>
      <c r="AG11" s="333">
        <f t="shared" si="7"/>
        <v>0.25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14</v>
      </c>
      <c r="AD12" s="100" t="str">
        <f t="shared" si="6"/>
        <v>Spinach</v>
      </c>
      <c r="AE12" s="100"/>
      <c r="AF12" s="333">
        <v>3</v>
      </c>
      <c r="AG12" s="333">
        <f t="shared" si="7"/>
        <v>0.25</v>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2012-10-17T22:43:11Z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