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21"/>
  <workbookPr defaultThemeVersion="166925"/>
  <mc:AlternateContent xmlns:mc="http://schemas.openxmlformats.org/markup-compatibility/2006">
    <mc:Choice Requires="x15">
      <x15ac:absPath xmlns:x15ac="http://schemas.microsoft.com/office/spreadsheetml/2010/11/ac" url="https://ohiodas.sharepoint.com/sites/Accountability/Shared Documents/Accountability Data Team/Report Card Resources/"/>
    </mc:Choice>
  </mc:AlternateContent>
  <xr:revisionPtr revIDLastSave="0" documentId="8_{9B8E2027-1002-45C9-AEB7-A35366604DD7}" xr6:coauthVersionLast="47" xr6:coauthVersionMax="47" xr10:uidLastSave="{00000000-0000-0000-0000-000000000000}"/>
  <bookViews>
    <workbookView xWindow="-120" yWindow="-120" windowWidth="29040" windowHeight="15720" xr2:uid="{47C0A51B-5713-43ED-AE00-1479EB7A78EB}"/>
  </bookViews>
  <sheets>
    <sheet name="Notes" sheetId="7" r:id="rId1"/>
    <sheet name="Achievement" sheetId="1" r:id="rId2"/>
    <sheet name="Graduation" sheetId="8" r:id="rId3"/>
    <sheet name="Career &amp;Post Secondary Readines" sheetId="9" r:id="rId4"/>
    <sheet name="Post Program Outcomes" sheetId="10" r:id="rId5"/>
    <sheet name="Overall" sheetId="11" r:id="rId6"/>
  </sheets>
  <definedNames>
    <definedName name="Imporv3rd_weight">#REF!</definedName>
    <definedName name="Improvk3">#REF!</definedName>
    <definedName name="K10_Yes_No">#REF!</definedName>
    <definedName name="K3_Yes_No">#REF!</definedName>
    <definedName name="Prof3rd">#REF!</definedName>
    <definedName name="Prof3rd_weight">#REF!</definedName>
    <definedName name="Promo4th">#REF!</definedName>
    <definedName name="Promo4th_weight">#REF!</definedName>
    <definedName name="Total_Weighted_Poin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1" i="1" l="1"/>
  <c r="H10" i="11"/>
  <c r="J10" i="11" s="1"/>
  <c r="H9" i="11"/>
  <c r="J9" i="11" s="1"/>
  <c r="H8" i="11"/>
  <c r="J8" i="11" s="1"/>
  <c r="H7" i="11"/>
  <c r="J7" i="11" s="1"/>
  <c r="J11" i="11" l="1"/>
  <c r="G36" i="11" s="1"/>
  <c r="U32" i="8" l="1"/>
  <c r="U29" i="8"/>
  <c r="AD15" i="1"/>
  <c r="H10" i="10" l="1"/>
  <c r="H7" i="10"/>
  <c r="W9" i="10" s="1"/>
  <c r="H17" i="10" l="1"/>
  <c r="H13" i="10"/>
  <c r="H11" i="1"/>
  <c r="P16" i="1" s="1"/>
  <c r="P26" i="1" s="1"/>
  <c r="AD12" i="1" l="1"/>
  <c r="AD19" i="1" s="1"/>
  <c r="W12" i="10" a="1"/>
  <c r="W12" i="10" s="1"/>
  <c r="W15" i="10" s="1" a="1"/>
  <c r="W15" i="10" s="1"/>
  <c r="C8" i="9"/>
  <c r="C9" i="9"/>
  <c r="C10" i="9"/>
  <c r="C11" i="9"/>
  <c r="C12" i="9"/>
  <c r="C7" i="9"/>
  <c r="C40" i="1"/>
  <c r="E40" i="1" s="1"/>
  <c r="C39" i="1"/>
  <c r="E39" i="1" s="1"/>
  <c r="C38" i="1"/>
  <c r="E38" i="1" s="1"/>
  <c r="C37" i="1"/>
  <c r="E37" i="1" s="1"/>
  <c r="C36" i="1"/>
  <c r="E36" i="1" s="1"/>
  <c r="C35" i="1"/>
  <c r="E35" i="1" s="1"/>
  <c r="C34" i="1"/>
  <c r="E34" i="1" s="1"/>
  <c r="W25" i="10" l="1"/>
  <c r="C41" i="1"/>
  <c r="H34" i="1" s="1"/>
  <c r="C11" i="10" l="1"/>
  <c r="C10" i="10"/>
  <c r="C9" i="10"/>
  <c r="C8" i="10"/>
  <c r="C7" i="10"/>
  <c r="C13" i="9"/>
  <c r="I9" i="9" s="1"/>
  <c r="I11" i="9" l="1"/>
  <c r="C18" i="8"/>
  <c r="W18" i="8" s="1"/>
  <c r="W29" i="8" s="1"/>
  <c r="C42" i="8"/>
  <c r="W42" i="8" s="1"/>
  <c r="W32" i="8" s="1"/>
  <c r="Z15" i="9" l="1"/>
  <c r="Z24" i="9" s="1"/>
  <c r="Y30" i="8"/>
  <c r="AD39" i="8" s="1"/>
  <c r="K42" i="8"/>
  <c r="K18" i="8"/>
  <c r="H41" i="1" l="1"/>
  <c r="P48" i="1" s="1"/>
  <c r="AD40" i="1" l="1"/>
  <c r="AG33" i="1" l="1"/>
  <c r="AH33" i="1" s="1"/>
  <c r="AG30" i="1" l="1"/>
  <c r="AH30" i="1" s="1"/>
  <c r="AJ31" i="1" l="1"/>
  <c r="AR3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<sst xmlns="http://schemas.openxmlformats.org/spreadsheetml/2006/main" count="451" uniqueCount="175">
  <si>
    <t xml:space="preserve">These component simulations were created by the Office of Accountability in Dec 2023. If you have any questions or would like to report an error, then please contact us at Accountability@education.ohio.gov. The sheets are all protected, but if you wish to make changes you can unlock them by going to "Review" and clicking "Unprotect Sheet." There is no password. </t>
  </si>
  <si>
    <t>Update Notes</t>
  </si>
  <si>
    <t>Date</t>
  </si>
  <si>
    <t>How To Use This Simulator:</t>
  </si>
  <si>
    <r>
      <t>To use this simulator. Enter your count of students in the input boxes below (outlined in</t>
    </r>
    <r>
      <rPr>
        <sz val="12"/>
        <color rgb="FFFF0000"/>
        <rFont val="Source Sans Pro"/>
        <family val="2"/>
      </rPr>
      <t xml:space="preserve"> red</t>
    </r>
    <r>
      <rPr>
        <sz val="12"/>
        <color theme="1"/>
        <rFont val="Source Sans Pro"/>
        <family val="2"/>
      </rPr>
      <t>).</t>
    </r>
  </si>
  <si>
    <t>Also enter the total number of students required to be tested.</t>
  </si>
  <si>
    <t>Achievement Inputs</t>
  </si>
  <si>
    <t>Measure Ratings</t>
  </si>
  <si>
    <t>Component Rating</t>
  </si>
  <si>
    <t>Technical Skill Attainment Input</t>
  </si>
  <si>
    <t xml:space="preserve">TECHNICAL SKILL ATTAINMENT PERCENT TO POINTS
</t>
  </si>
  <si>
    <t>Number of CTE Concentrators in the year who received a cumulative score of proficient or higher on the CTE technical assessment aligned to their pathway.</t>
  </si>
  <si>
    <t>Score Range</t>
  </si>
  <si>
    <t>Stars</t>
  </si>
  <si>
    <t>Measure Rating</t>
  </si>
  <si>
    <t>Percentage</t>
  </si>
  <si>
    <t>Points</t>
  </si>
  <si>
    <t>to</t>
  </si>
  <si>
    <t>5 Stars</t>
  </si>
  <si>
    <t>90% - 100% - 5 Stars</t>
  </si>
  <si>
    <t>4 Stars</t>
  </si>
  <si>
    <t>Technical Skill Attainment Percent:</t>
  </si>
  <si>
    <t>3 Stars</t>
  </si>
  <si>
    <t>Number of CTE Concentrators in the year for whom an aligned CTE technical assessment record was reported in EMIS</t>
  </si>
  <si>
    <t>2 Stars</t>
  </si>
  <si>
    <t>Technical Skill Attainment Points</t>
  </si>
  <si>
    <t>1 Star</t>
  </si>
  <si>
    <t>80% - 89.9% - 4 Stars</t>
  </si>
  <si>
    <t>Participation Star Demotion</t>
  </si>
  <si>
    <t>Technical Skill Attainment Star Rating</t>
  </si>
  <si>
    <t>70% - 79.9% - 3 Stars</t>
  </si>
  <si>
    <t>Participation Rate</t>
  </si>
  <si>
    <t>Technical Skill Attainment Demotion Scale</t>
  </si>
  <si>
    <t>One Star Demotion</t>
  </si>
  <si>
    <t>Final Technical Skill Attainment Points</t>
  </si>
  <si>
    <t>Two Star Demotion</t>
  </si>
  <si>
    <t>60% - 69.9% - 2 Stars</t>
  </si>
  <si>
    <t>&lt;60% - 1 Star</t>
  </si>
  <si>
    <t>Final Technical Skill Attainment Star Rating</t>
  </si>
  <si>
    <t>Achievement Component Rating</t>
  </si>
  <si>
    <t>Weighting</t>
  </si>
  <si>
    <t>Weighted Points</t>
  </si>
  <si>
    <t xml:space="preserve">To </t>
  </si>
  <si>
    <t>Total Weighted Achievement Points</t>
  </si>
  <si>
    <t>Performance Index Input</t>
  </si>
  <si>
    <t xml:space="preserve">PERFORMANCE INDEX PERCENT TO POINTS
</t>
  </si>
  <si>
    <t>Achievement Level</t>
  </si>
  <si>
    <t>Count of Students</t>
  </si>
  <si>
    <t>% of Students</t>
  </si>
  <si>
    <t>Points for this Level</t>
  </si>
  <si>
    <t>Points Received</t>
  </si>
  <si>
    <t>Advanced Plus</t>
  </si>
  <si>
    <t>Performance Index:</t>
  </si>
  <si>
    <t>85 - 100% - 5 Stars</t>
  </si>
  <si>
    <t>Advanced</t>
  </si>
  <si>
    <t>Accomplished</t>
  </si>
  <si>
    <t>Proficient</t>
  </si>
  <si>
    <t>Basic</t>
  </si>
  <si>
    <t>The Performance Index is divided by the Max PI to find the Percent</t>
  </si>
  <si>
    <t>75 - 84.9% - 4 Stars</t>
  </si>
  <si>
    <t>Limited</t>
  </si>
  <si>
    <t>Untested</t>
  </si>
  <si>
    <t>Max PI 2023</t>
  </si>
  <si>
    <t>Performance Index Points</t>
  </si>
  <si>
    <t>Total %</t>
  </si>
  <si>
    <t>Performance Index Percent:</t>
  </si>
  <si>
    <t>60 - 74.9% - 3 Stars</t>
  </si>
  <si>
    <t>Total Students Required to test</t>
  </si>
  <si>
    <t>45 - 59.9% - 2 Stars</t>
  </si>
  <si>
    <t>Performance Index Star Rating</t>
  </si>
  <si>
    <t>&lt;45% - 1 Star</t>
  </si>
  <si>
    <t>Report Card Resources</t>
  </si>
  <si>
    <t xml:space="preserve">CTPD Achievement </t>
  </si>
  <si>
    <t xml:space="preserve">To use this simulator enter the number of four-year CTE Concentrator graduates and five-year CTE Concentrator graduates.  </t>
  </si>
  <si>
    <t>Enter the number of CTE Concentrator students in the four-year graduation cohort and five-year graduation cohort</t>
  </si>
  <si>
    <t>Graduation Inputs</t>
  </si>
  <si>
    <t>Measure Weighting</t>
  </si>
  <si>
    <t>Graduation Component Rating</t>
  </si>
  <si>
    <t>4-Year Graduation Rate Percentage to Point</t>
  </si>
  <si>
    <t>Measure Rating Scale</t>
  </si>
  <si>
    <t>93% - 100% = 5 Stars</t>
  </si>
  <si>
    <t>89% - 92.9% = 4 Stars</t>
  </si>
  <si>
    <t>Rate</t>
  </si>
  <si>
    <t>Rating</t>
  </si>
  <si>
    <t>Four-Year CTE Concentrator Graduates</t>
  </si>
  <si>
    <t>CTE Concentrators in the Class of 2022</t>
  </si>
  <si>
    <t>Four-Year Adjusted Cohort Graduation Rate Meaure</t>
  </si>
  <si>
    <t>4 yr Graduation Star Rating</t>
  </si>
  <si>
    <t>84% - 88.9% = 3 Stars</t>
  </si>
  <si>
    <t>4-Year Grad Points</t>
  </si>
  <si>
    <t>79% - 83.9% =2 Stars</t>
  </si>
  <si>
    <t>&lt;79% = 1 Star</t>
  </si>
  <si>
    <t>Total Weighted Grad Points</t>
  </si>
  <si>
    <t>5-Year Graduation Rate Percentage to Point</t>
  </si>
  <si>
    <t>95% - 100% =5 Stars</t>
  </si>
  <si>
    <t>90% - 94.9% =4 Stars</t>
  </si>
  <si>
    <t>Five-Year CTE Concentrator Graduates</t>
  </si>
  <si>
    <t>CTE Concentrators in the Class of 2021</t>
  </si>
  <si>
    <t>Five-Year Adjusted Cohort Graduation Rate Measure</t>
  </si>
  <si>
    <t>5 yr Graduation Star Rating</t>
  </si>
  <si>
    <t>5-Year Grad Points</t>
  </si>
  <si>
    <t>85% - 89.9% =3 Stars</t>
  </si>
  <si>
    <t>80% - 84.9% =2 Stars</t>
  </si>
  <si>
    <t>&lt;80% = 1 Star</t>
  </si>
  <si>
    <t>CTPD Graduation</t>
  </si>
  <si>
    <r>
      <t>To use this simulator. Enter your Career &amp; Post-secondary Readiness measure data in the input boxes below (outlined in</t>
    </r>
    <r>
      <rPr>
        <sz val="12"/>
        <color rgb="FFFF0000"/>
        <rFont val="Source Sans Pro"/>
        <family val="2"/>
      </rPr>
      <t xml:space="preserve"> red</t>
    </r>
    <r>
      <rPr>
        <sz val="12"/>
        <color theme="1"/>
        <rFont val="Source Sans Pro"/>
        <family val="2"/>
      </rPr>
      <t>).</t>
    </r>
  </si>
  <si>
    <t>Component Inputs</t>
  </si>
  <si>
    <t>Percentage Calculations</t>
  </si>
  <si>
    <t>Number of Students</t>
  </si>
  <si>
    <t>Points Possible</t>
  </si>
  <si>
    <t># of Students that completed at least one item from the Career &amp; Post Secondary List</t>
  </si>
  <si>
    <t>Career &amp; Post-Secondary Readiness Rating Scale</t>
  </si>
  <si>
    <t># of Students that earned bonus points because they completed at least one item from the Career &amp; Post Secondary List and at least one item from the Work-Based and Service Learning List</t>
  </si>
  <si>
    <t>Rating Scale</t>
  </si>
  <si>
    <t xml:space="preserve"># of students that earned a combination of three Emergining Readiness measures from the Career Tech &amp; Advanced Coursework and Work-Based &amp; Service Learning </t>
  </si>
  <si>
    <t>Career &amp; Post-Secondary Ready Points</t>
  </si>
  <si>
    <t xml:space="preserve"># of students that earned bonus by a combination of four Emergining Readiness measures from the Career Tech &amp; Advanced Coursework and Work-Based &amp; Service Learning </t>
  </si>
  <si>
    <t xml:space="preserve"># of students who earned a combination of two Emergining Readiness measures from the Career Tech &amp; Advanced Coursework and Work-Based &amp; Service Learning </t>
  </si>
  <si>
    <t>Career &amp; Post Secondary Percent:</t>
  </si>
  <si>
    <t xml:space="preserve"># of students who earned one Emergining Readiness measures from the Career Tech &amp; Advanced Coursework and Work-Based &amp; Service Learning </t>
  </si>
  <si>
    <t>Total</t>
  </si>
  <si>
    <t>75% - 92.9% = 4 Stars</t>
  </si>
  <si>
    <t>Career &amp; Post-Secondary Readiness Points</t>
  </si>
  <si>
    <t>60% - 74.9% = 3 Stars</t>
  </si>
  <si>
    <t>4 year CTE Graduation Cohort (Denominator)</t>
  </si>
  <si>
    <t>Career &amp; Post-Secondary Readiness Component Rating</t>
  </si>
  <si>
    <t>40% -59.9% = 2 Stars</t>
  </si>
  <si>
    <t>0% to 39.9% = 1 Star</t>
  </si>
  <si>
    <t xml:space="preserve">CTPD Career and Post Secondary Readiness </t>
  </si>
  <si>
    <r>
      <t>To use this simulator. Enter your Post Program data in the input boxes below (outlined in</t>
    </r>
    <r>
      <rPr>
        <sz val="12"/>
        <color rgb="FFFF0000"/>
        <rFont val="Source Sans Pro"/>
        <family val="2"/>
      </rPr>
      <t xml:space="preserve"> red</t>
    </r>
    <r>
      <rPr>
        <sz val="12"/>
        <color theme="1"/>
        <rFont val="Source Sans Pro"/>
        <family val="2"/>
      </rPr>
      <t>).</t>
    </r>
  </si>
  <si>
    <t>Component Measure Inputs</t>
  </si>
  <si>
    <t>Post Program Placement</t>
  </si>
  <si>
    <t>Employment</t>
  </si>
  <si>
    <t>Post Program Percent:</t>
  </si>
  <si>
    <t>Post-Program Placement Percentage to Points</t>
  </si>
  <si>
    <t>Post-Secondary</t>
  </si>
  <si>
    <t xml:space="preserve">Military  </t>
  </si>
  <si>
    <t>93% - 100% - 5 Stars</t>
  </si>
  <si>
    <t xml:space="preserve">Apprenticeship </t>
  </si>
  <si>
    <t>Status Know Rate</t>
  </si>
  <si>
    <t>Service Program</t>
  </si>
  <si>
    <t>Participation Star Promotion/Demotion</t>
  </si>
  <si>
    <t>Overall Placed CTE Concentrators</t>
  </si>
  <si>
    <t>Status Known Rate Promotion</t>
  </si>
  <si>
    <t>89% - 92.9% - 4 Star</t>
  </si>
  <si>
    <t># of CTE Concentrators who Left Secondary Education the Previous Year for which status is known</t>
  </si>
  <si>
    <t>Post-Program Placement Points</t>
  </si>
  <si>
    <t>Status Known Rate Demotion</t>
  </si>
  <si>
    <t>84% - 88.9% - 3 Stars</t>
  </si>
  <si>
    <t>of CTE Concentrators Who Left Secondary Education the previous year who were reported with any valid combination of placement</t>
  </si>
  <si>
    <t>Post-Program Outcomes Component Rating</t>
  </si>
  <si>
    <t>79% - 83.9% - 2 Stars</t>
  </si>
  <si>
    <t>Post-Program Component Rating</t>
  </si>
  <si>
    <t xml:space="preserve"># of CTE Concentrators Who Left Secondary Education the previous year who were not reported as Deceased </t>
  </si>
  <si>
    <t>Status Know Rate Promotion/Demotion Scale</t>
  </si>
  <si>
    <t>One Star Promotion</t>
  </si>
  <si>
    <t>&gt;=95</t>
  </si>
  <si>
    <t>&lt;85</t>
  </si>
  <si>
    <t>&lt;79% - 1 Star</t>
  </si>
  <si>
    <t>CTPD Post Program</t>
  </si>
  <si>
    <r>
      <t>To use this simulator. Enter your component data in the input boxes below (outlined in</t>
    </r>
    <r>
      <rPr>
        <sz val="11"/>
        <color rgb="FFFF0000"/>
        <rFont val="Source Sans Pro"/>
        <family val="2"/>
      </rPr>
      <t xml:space="preserve"> red</t>
    </r>
    <r>
      <rPr>
        <sz val="11"/>
        <color rgb="FF000000"/>
        <rFont val="Source Sans Pro"/>
        <family val="2"/>
      </rPr>
      <t>).</t>
    </r>
  </si>
  <si>
    <t>Achievement</t>
  </si>
  <si>
    <t>Applicable</t>
  </si>
  <si>
    <t>Component</t>
  </si>
  <si>
    <t>Weight Toward Overall Grade</t>
  </si>
  <si>
    <t>Yes</t>
  </si>
  <si>
    <t>Graduation</t>
  </si>
  <si>
    <t>Career &amp; Post Secondary Readiness</t>
  </si>
  <si>
    <t>Post Program Outcomes</t>
  </si>
  <si>
    <t>4.5 Stars</t>
  </si>
  <si>
    <t>3.5 Stars</t>
  </si>
  <si>
    <t>2.5 Stars</t>
  </si>
  <si>
    <t>1.5 Stars</t>
  </si>
  <si>
    <t>Overall Rating</t>
  </si>
  <si>
    <t>CTPD Complete Technical 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</si>
</sst>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
  </numFmts>
  <fonts count="23">
    <font>
      <sz val="11"/>
      <color theme="1"/>
      <name val="Calibri"/>
      <family val="2"/>
      <scheme val="minor"/>
    </font>
    <font>
      <sz val="11"/>
      <color theme="1"/>
      <name val="Calibri"/>
      <family val="2"/>
      <scheme val="minor"/>
    </font>
    <font>
      <u/>
      <sz val="11"/>
      <color theme="10"/>
      <name val="Calibri"/>
      <family val="2"/>
      <scheme val="minor"/>
    </font>
    <font>
      <sz val="11"/>
      <color rgb="FF9C0006"/>
      <name val="Calibri"/>
      <family val="2"/>
      <scheme val="minor"/>
    </font>
    <font>
      <sz val="8"/>
      <name val="Calibri"/>
      <family val="2"/>
      <scheme val="minor"/>
    </font>
    <font>
      <sz val="12"/>
      <color theme="1"/>
      <name val="Source Sans Pro"/>
      <family val="2"/>
    </font>
    <font>
      <b/>
      <sz val="12"/>
      <color theme="1"/>
      <name val="Source Sans Pro"/>
      <family val="2"/>
    </font>
    <font>
      <b/>
      <sz val="12"/>
      <color rgb="FFFF0000"/>
      <name val="Source Sans Pro"/>
      <family val="2"/>
    </font>
    <font>
      <sz val="12"/>
      <color rgb="FFFF0000"/>
      <name val="Source Sans Pro"/>
      <family val="2"/>
    </font>
    <font>
      <u/>
      <sz val="12"/>
      <color theme="10"/>
      <name val="Source Sans Pro"/>
      <family val="2"/>
    </font>
    <font>
      <b/>
      <sz val="12"/>
      <color rgb="FF9C0006"/>
      <name val="Source Sans Pro"/>
      <family val="2"/>
    </font>
    <font>
      <b/>
      <sz val="12"/>
      <color rgb="FF000000"/>
      <name val="Source Sans Pro"/>
      <family val="2"/>
    </font>
    <font>
      <sz val="12"/>
      <color rgb="FF000000"/>
      <name val="Source Sans Pro"/>
      <family val="2"/>
    </font>
    <font>
      <b/>
      <sz val="11"/>
      <color rgb="FFFF0000"/>
      <name val="Source Sans Pro"/>
      <family val="2"/>
    </font>
    <font>
      <sz val="11"/>
      <color rgb="FF000000"/>
      <name val="Source Sans Pro"/>
      <family val="2"/>
    </font>
    <font>
      <sz val="11"/>
      <color rgb="FFFF0000"/>
      <name val="Source Sans Pro"/>
      <family val="2"/>
    </font>
    <font>
      <b/>
      <sz val="16"/>
      <color rgb="FF000000"/>
      <name val="Source Sans Pro"/>
      <family val="2"/>
    </font>
    <font>
      <b/>
      <sz val="11"/>
      <color rgb="FF000000"/>
      <name val="Source Sans Pro"/>
      <family val="2"/>
    </font>
    <font>
      <b/>
      <sz val="14"/>
      <color rgb="FF000000"/>
      <name val="Source Sans Pro"/>
      <family val="2"/>
    </font>
    <font>
      <b/>
      <sz val="14"/>
      <name val="Source Sans Pro"/>
      <family val="2"/>
    </font>
    <font>
      <sz val="14"/>
      <color rgb="FF000000"/>
      <name val="Source Sans Pro"/>
      <family val="2"/>
    </font>
    <font>
      <b/>
      <sz val="48"/>
      <color rgb="FF000000"/>
      <name val="Source Sans Pro"/>
      <family val="2"/>
    </font>
    <font>
      <u/>
      <sz val="11"/>
      <color rgb="FF0563C1"/>
      <name val="Source Sans Pro"/>
      <family val="2"/>
    </font>
  </fonts>
  <fills count="42">
    <fill>
      <patternFill patternType="none"/>
    </fill>
    <fill>
      <patternFill patternType="gray125"/>
    </fill>
    <fill>
      <patternFill patternType="solid">
        <fgColor theme="4" tint="0.39997558519241921"/>
        <bgColor indexed="65"/>
      </patternFill>
    </fill>
    <fill>
      <patternFill patternType="solid">
        <fgColor theme="6" tint="0.39997558519241921"/>
        <bgColor indexed="65"/>
      </patternFill>
    </fill>
    <fill>
      <patternFill patternType="solid">
        <fgColor theme="9" tint="0.39997558519241921"/>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C7CE"/>
      </patternFill>
    </fill>
    <fill>
      <patternFill patternType="solid">
        <fgColor theme="8" tint="0.79998168889431442"/>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9" tint="0.39994506668294322"/>
        <bgColor indexed="64"/>
      </patternFill>
    </fill>
    <fill>
      <patternFill patternType="solid">
        <fgColor rgb="FF8EA9DB"/>
        <bgColor rgb="FFFFFFFF"/>
      </patternFill>
    </fill>
    <fill>
      <patternFill patternType="solid">
        <fgColor rgb="FFFFE699"/>
        <bgColor rgb="FFFFFFFF"/>
      </patternFill>
    </fill>
    <fill>
      <patternFill patternType="solid">
        <fgColor rgb="FFA9D08E"/>
        <bgColor rgb="FFFFFFFF"/>
      </patternFill>
    </fill>
    <fill>
      <patternFill patternType="solid">
        <fgColor rgb="FFFFF2CC"/>
        <bgColor rgb="FFFFFFFF"/>
      </patternFill>
    </fill>
    <fill>
      <patternFill patternType="solid">
        <fgColor rgb="FFC6E0B4"/>
        <bgColor rgb="FFFFFFFF"/>
      </patternFill>
    </fill>
    <fill>
      <patternFill patternType="solid">
        <fgColor rgb="FFB4C6E7"/>
        <bgColor rgb="FFFFFFFF"/>
      </patternFill>
    </fill>
    <fill>
      <patternFill patternType="solid">
        <fgColor rgb="FFFFFFFF"/>
        <bgColor rgb="FF000000"/>
      </patternFill>
    </fill>
    <fill>
      <patternFill patternType="solid">
        <fgColor theme="7" tint="0.79998168889431442"/>
        <bgColor rgb="FFFFFFFF"/>
      </patternFill>
    </fill>
    <fill>
      <patternFill patternType="solid">
        <fgColor theme="4" tint="0.59999389629810485"/>
        <bgColor rgb="FFFFFFFF"/>
      </patternFill>
    </fill>
    <fill>
      <patternFill patternType="solid">
        <fgColor theme="4" tint="0.59999389629810485"/>
        <bgColor rgb="FF000000"/>
      </patternFill>
    </fill>
    <fill>
      <patternFill patternType="solid">
        <fgColor theme="4" tint="0.59999389629810485"/>
        <bgColor indexed="64"/>
      </patternFill>
    </fill>
    <fill>
      <patternFill patternType="solid">
        <fgColor theme="4" tint="0.39997558519241921"/>
        <bgColor rgb="FFFFFFFF"/>
      </patternFill>
    </fill>
    <fill>
      <patternFill patternType="solid">
        <fgColor theme="9" tint="0.59999389629810485"/>
        <bgColor rgb="FFFFFFFF"/>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39997558519241921"/>
        <bgColor theme="9" tint="0.79998168889431442"/>
      </patternFill>
    </fill>
    <fill>
      <patternFill patternType="solid">
        <fgColor theme="9" tint="0.59999389629810485"/>
        <bgColor theme="9" tint="0.79998168889431442"/>
      </patternFill>
    </fill>
    <fill>
      <patternFill patternType="solid">
        <fgColor theme="9" tint="0.39997558519241921"/>
        <bgColor indexed="64"/>
      </patternFill>
    </fill>
    <fill>
      <patternFill patternType="solid">
        <fgColor theme="7" tint="0.59999389629810485"/>
        <bgColor rgb="FFFFFFFF"/>
      </patternFill>
    </fill>
    <fill>
      <patternFill patternType="solid">
        <fgColor theme="9" tint="0.79998168889431442"/>
        <bgColor theme="9" tint="0.79998168889431442"/>
      </patternFill>
    </fill>
    <fill>
      <patternFill patternType="solid">
        <fgColor theme="6" tint="0.59999389629810485"/>
        <bgColor indexed="65"/>
      </patternFill>
    </fill>
    <fill>
      <patternFill patternType="solid">
        <fgColor rgb="FFA9D08E"/>
        <bgColor rgb="FF000000"/>
      </patternFill>
    </fill>
    <fill>
      <patternFill patternType="solid">
        <fgColor rgb="FFE2EFDA"/>
        <bgColor rgb="FF000000"/>
      </patternFill>
    </fill>
    <fill>
      <patternFill patternType="solid">
        <fgColor rgb="FFB4C6E7"/>
        <bgColor rgb="FF000000"/>
      </patternFill>
    </fill>
    <fill>
      <patternFill patternType="solid">
        <fgColor rgb="FF8EA9DB"/>
        <bgColor rgb="FF000000"/>
      </patternFill>
    </fill>
  </fills>
  <borders count="7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ck">
        <color rgb="FFFF0000"/>
      </left>
      <right style="thick">
        <color rgb="FFFF0000"/>
      </right>
      <top style="thick">
        <color rgb="FFFF0000"/>
      </top>
      <bottom style="thick">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right/>
      <top style="thin">
        <color indexed="64"/>
      </top>
      <bottom/>
      <diagonal/>
    </border>
    <border>
      <left style="medium">
        <color indexed="64"/>
      </left>
      <right style="medium">
        <color indexed="64"/>
      </right>
      <top style="medium">
        <color indexed="64"/>
      </top>
      <bottom/>
      <diagonal/>
    </border>
    <border>
      <left style="thick">
        <color rgb="FFFF0000"/>
      </left>
      <right style="thick">
        <color rgb="FFFF0000"/>
      </right>
      <top/>
      <bottom style="thick">
        <color rgb="FFFF0000"/>
      </bottom>
      <diagonal/>
    </border>
    <border>
      <left/>
      <right style="thin">
        <color indexed="64"/>
      </right>
      <top style="medium">
        <color indexed="64"/>
      </top>
      <bottom/>
      <diagonal/>
    </border>
    <border>
      <left/>
      <right style="thin">
        <color indexed="64"/>
      </right>
      <top/>
      <bottom style="medium">
        <color indexed="64"/>
      </bottom>
      <diagonal/>
    </border>
    <border>
      <left style="thick">
        <color rgb="FFFF0000"/>
      </left>
      <right style="thick">
        <color rgb="FFFF0000"/>
      </right>
      <top style="thick">
        <color rgb="FFFF0000"/>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ck">
        <color rgb="FFFF0000"/>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ck">
        <color rgb="FFFF0000"/>
      </left>
      <right style="thin">
        <color indexed="64"/>
      </right>
      <top style="thin">
        <color indexed="64"/>
      </top>
      <bottom style="thin">
        <color indexed="64"/>
      </bottom>
      <diagonal/>
    </border>
    <border>
      <left/>
      <right/>
      <top style="medium">
        <color indexed="64"/>
      </top>
      <bottom style="thick">
        <color rgb="FFFF0000"/>
      </bottom>
      <diagonal/>
    </border>
    <border>
      <left style="thick">
        <color rgb="FFFF0000"/>
      </left>
      <right style="medium">
        <color indexed="64"/>
      </right>
      <top style="thick">
        <color rgb="FFFF0000"/>
      </top>
      <bottom style="thick">
        <color rgb="FFFF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ck">
        <color rgb="FFFF0000"/>
      </top>
      <bottom/>
      <diagonal/>
    </border>
    <border>
      <left/>
      <right style="thick">
        <color rgb="FFFF0000"/>
      </right>
      <top style="medium">
        <color indexed="64"/>
      </top>
      <bottom/>
      <diagonal/>
    </border>
    <border>
      <left/>
      <right style="thick">
        <color rgb="FFFF0000"/>
      </right>
      <top/>
      <bottom style="medium">
        <color indexed="64"/>
      </bottom>
      <diagonal/>
    </border>
    <border>
      <left/>
      <right/>
      <top style="thick">
        <color rgb="FFFF0000"/>
      </top>
      <bottom style="medium">
        <color indexed="64"/>
      </bottom>
      <diagonal/>
    </border>
    <border>
      <left style="thick">
        <color rgb="FFFF0000"/>
      </left>
      <right style="medium">
        <color indexed="64"/>
      </right>
      <top/>
      <bottom/>
      <diagonal/>
    </border>
    <border>
      <left style="thick">
        <color rgb="FFFF0000"/>
      </left>
      <right/>
      <top style="thick">
        <color rgb="FFFF0000"/>
      </top>
      <bottom style="thick">
        <color rgb="FFFF0000"/>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rgb="FFFF0000"/>
      </bottom>
      <diagonal/>
    </border>
    <border>
      <left style="thick">
        <color rgb="FFFF0000"/>
      </left>
      <right style="medium">
        <color indexed="64"/>
      </right>
      <top style="medium">
        <color rgb="FFFF0000"/>
      </top>
      <bottom/>
      <diagonal/>
    </border>
    <border>
      <left style="thick">
        <color rgb="FFFF0000"/>
      </left>
      <right style="medium">
        <color indexed="64"/>
      </right>
      <top/>
      <bottom style="thick">
        <color rgb="FFFF0000"/>
      </bottom>
      <diagonal/>
    </border>
    <border>
      <left style="thick">
        <color rgb="FFFF0000"/>
      </left>
      <right style="medium">
        <color indexed="64"/>
      </right>
      <top style="thick">
        <color rgb="FFFF0000"/>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thick">
        <color rgb="FFFF0000"/>
      </bottom>
      <diagonal/>
    </border>
    <border>
      <left/>
      <right style="medium">
        <color indexed="64"/>
      </right>
      <top/>
      <bottom style="thick">
        <color rgb="FFFF0000"/>
      </bottom>
      <diagonal/>
    </border>
    <border>
      <left style="medium">
        <color indexed="64"/>
      </left>
      <right style="thick">
        <color rgb="FFFF0000"/>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12">
    <xf numFmtId="0" fontId="0" fillId="0" borderId="0"/>
    <xf numFmtId="9"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 fillId="0" borderId="0" applyNumberFormat="0" applyFill="0" applyBorder="0" applyAlignment="0" applyProtection="0"/>
    <xf numFmtId="0" fontId="1" fillId="7" borderId="0" applyNumberFormat="0" applyBorder="0" applyAlignment="0" applyProtection="0"/>
    <xf numFmtId="0" fontId="1" fillId="8" borderId="0" applyNumberFormat="0" applyBorder="0" applyAlignment="0" applyProtection="0"/>
    <xf numFmtId="0" fontId="3" fillId="12" borderId="0" applyNumberFormat="0" applyBorder="0" applyAlignment="0" applyProtection="0"/>
    <xf numFmtId="0" fontId="1" fillId="37" borderId="0" applyNumberFormat="0" applyBorder="0" applyAlignment="0" applyProtection="0"/>
  </cellStyleXfs>
  <cellXfs count="609">
    <xf numFmtId="0" fontId="0" fillId="0" borderId="0" xfId="0"/>
    <xf numFmtId="0" fontId="6" fillId="31" borderId="0" xfId="4" applyFont="1" applyFill="1" applyBorder="1" applyAlignment="1">
      <alignment horizontal="center" vertical="center"/>
    </xf>
    <xf numFmtId="0" fontId="5" fillId="5" borderId="0" xfId="5" applyFont="1" applyBorder="1"/>
    <xf numFmtId="0" fontId="5" fillId="31" borderId="0" xfId="5" applyFont="1" applyFill="1" applyBorder="1"/>
    <xf numFmtId="0" fontId="6" fillId="31" borderId="0" xfId="0" applyFont="1" applyFill="1" applyAlignment="1">
      <alignment horizontal="center" vertical="center" wrapText="1"/>
    </xf>
    <xf numFmtId="0" fontId="5" fillId="31" borderId="0" xfId="0" applyFont="1" applyFill="1"/>
    <xf numFmtId="0" fontId="5" fillId="9" borderId="0" xfId="0" applyFont="1" applyFill="1"/>
    <xf numFmtId="0" fontId="5" fillId="9" borderId="0" xfId="5" applyFont="1" applyFill="1" applyBorder="1"/>
    <xf numFmtId="0" fontId="6" fillId="34" borderId="37" xfId="0" applyFont="1" applyFill="1" applyBorder="1" applyAlignment="1">
      <alignment horizontal="center" vertical="center"/>
    </xf>
    <xf numFmtId="0" fontId="6" fillId="34" borderId="39" xfId="0" applyFont="1" applyFill="1" applyBorder="1" applyAlignment="1">
      <alignment horizontal="center" vertical="center"/>
    </xf>
    <xf numFmtId="164" fontId="6" fillId="31" borderId="6" xfId="1" applyNumberFormat="1" applyFont="1" applyFill="1" applyBorder="1" applyAlignment="1">
      <alignment horizontal="center"/>
    </xf>
    <xf numFmtId="2" fontId="6" fillId="31" borderId="7" xfId="0" applyNumberFormat="1" applyFont="1" applyFill="1" applyBorder="1" applyAlignment="1">
      <alignment horizontal="center"/>
    </xf>
    <xf numFmtId="0" fontId="6" fillId="34" borderId="29" xfId="0" applyFont="1" applyFill="1" applyBorder="1" applyAlignment="1">
      <alignment horizontal="center" vertical="center"/>
    </xf>
    <xf numFmtId="0" fontId="5" fillId="33" borderId="0" xfId="0" applyFont="1" applyFill="1" applyAlignment="1">
      <alignment horizontal="center" wrapText="1"/>
    </xf>
    <xf numFmtId="164" fontId="5" fillId="31" borderId="0" xfId="1" applyNumberFormat="1" applyFont="1" applyFill="1" applyBorder="1" applyAlignment="1">
      <alignment horizontal="center"/>
    </xf>
    <xf numFmtId="2" fontId="6" fillId="31" borderId="29" xfId="1" applyNumberFormat="1" applyFont="1" applyFill="1" applyBorder="1" applyAlignment="1">
      <alignment horizontal="center"/>
    </xf>
    <xf numFmtId="164" fontId="6" fillId="34" borderId="37" xfId="1" applyNumberFormat="1" applyFont="1" applyFill="1" applyBorder="1" applyAlignment="1">
      <alignment horizontal="center" vertical="center"/>
    </xf>
    <xf numFmtId="164" fontId="6" fillId="34" borderId="39" xfId="1" applyNumberFormat="1" applyFont="1" applyFill="1" applyBorder="1" applyAlignment="1">
      <alignment horizontal="center" vertical="center"/>
    </xf>
    <xf numFmtId="164" fontId="5" fillId="31" borderId="0" xfId="0" applyNumberFormat="1" applyFont="1" applyFill="1" applyAlignment="1">
      <alignment horizontal="center"/>
    </xf>
    <xf numFmtId="2" fontId="5" fillId="33" borderId="0" xfId="0" applyNumberFormat="1" applyFont="1" applyFill="1" applyAlignment="1">
      <alignment horizontal="center"/>
    </xf>
    <xf numFmtId="2" fontId="5" fillId="31" borderId="0" xfId="0" applyNumberFormat="1" applyFont="1" applyFill="1" applyAlignment="1">
      <alignment horizontal="center"/>
    </xf>
    <xf numFmtId="0" fontId="7" fillId="0" borderId="0" xfId="0" applyFont="1"/>
    <xf numFmtId="0" fontId="5" fillId="0" borderId="0" xfId="0" applyFont="1"/>
    <xf numFmtId="0" fontId="5" fillId="6" borderId="9" xfId="6" applyFont="1" applyBorder="1"/>
    <xf numFmtId="0" fontId="5" fillId="27" borderId="0" xfId="6" applyFont="1" applyFill="1" applyBorder="1"/>
    <xf numFmtId="0" fontId="5" fillId="27" borderId="0" xfId="0" applyFont="1" applyFill="1"/>
    <xf numFmtId="0" fontId="5" fillId="6" borderId="10" xfId="6" applyFont="1" applyBorder="1"/>
    <xf numFmtId="0" fontId="5" fillId="7" borderId="9" xfId="8" applyFont="1" applyBorder="1"/>
    <xf numFmtId="0" fontId="5" fillId="7" borderId="0" xfId="8" applyFont="1" applyBorder="1"/>
    <xf numFmtId="0" fontId="5" fillId="7" borderId="10" xfId="8" applyFont="1" applyBorder="1"/>
    <xf numFmtId="0" fontId="5" fillId="5" borderId="9" xfId="5" applyFont="1" applyBorder="1"/>
    <xf numFmtId="0" fontId="5" fillId="31" borderId="10" xfId="0" applyFont="1" applyFill="1" applyBorder="1"/>
    <xf numFmtId="0" fontId="6" fillId="30" borderId="35" xfId="4" applyFont="1" applyFill="1" applyBorder="1" applyAlignment="1">
      <alignment horizontal="center" vertical="center"/>
    </xf>
    <xf numFmtId="0" fontId="6" fillId="31" borderId="37" xfId="0" applyFont="1" applyFill="1" applyBorder="1" applyAlignment="1">
      <alignment horizontal="center"/>
    </xf>
    <xf numFmtId="0" fontId="6" fillId="31" borderId="39" xfId="0" applyFont="1" applyFill="1" applyBorder="1" applyAlignment="1">
      <alignment horizontal="center"/>
    </xf>
    <xf numFmtId="9" fontId="5" fillId="9" borderId="9" xfId="5" applyNumberFormat="1" applyFont="1" applyFill="1" applyBorder="1" applyAlignment="1">
      <alignment horizontal="center" vertical="center"/>
    </xf>
    <xf numFmtId="0" fontId="5" fillId="9" borderId="0" xfId="5" applyFont="1" applyFill="1" applyBorder="1" applyAlignment="1">
      <alignment horizontal="center" vertical="center"/>
    </xf>
    <xf numFmtId="9" fontId="5" fillId="9" borderId="0" xfId="5" applyNumberFormat="1" applyFont="1" applyFill="1" applyBorder="1" applyAlignment="1">
      <alignment horizontal="center" vertical="center"/>
    </xf>
    <xf numFmtId="0" fontId="5" fillId="9" borderId="10" xfId="5" applyFont="1" applyFill="1" applyBorder="1" applyAlignment="1">
      <alignment horizontal="center" vertical="center"/>
    </xf>
    <xf numFmtId="164" fontId="5" fillId="33" borderId="15" xfId="1" applyNumberFormat="1" applyFont="1" applyFill="1" applyBorder="1" applyAlignment="1">
      <alignment horizontal="center" vertical="center"/>
    </xf>
    <xf numFmtId="0" fontId="5" fillId="33" borderId="15" xfId="0" applyFont="1" applyFill="1" applyBorder="1" applyAlignment="1">
      <alignment horizontal="center" vertical="center"/>
    </xf>
    <xf numFmtId="164" fontId="5" fillId="33" borderId="29" xfId="1" applyNumberFormat="1" applyFont="1" applyFill="1" applyBorder="1" applyAlignment="1">
      <alignment horizontal="center"/>
    </xf>
    <xf numFmtId="2" fontId="5" fillId="33" borderId="40" xfId="0" applyNumberFormat="1" applyFont="1" applyFill="1" applyBorder="1" applyAlignment="1">
      <alignment horizontal="center"/>
    </xf>
    <xf numFmtId="164" fontId="5" fillId="9" borderId="0" xfId="5" applyNumberFormat="1" applyFont="1" applyFill="1" applyBorder="1" applyAlignment="1">
      <alignment horizontal="center" vertical="center"/>
    </xf>
    <xf numFmtId="164" fontId="5" fillId="31" borderId="29" xfId="1" applyNumberFormat="1" applyFont="1" applyFill="1" applyBorder="1" applyAlignment="1">
      <alignment horizontal="center"/>
    </xf>
    <xf numFmtId="2" fontId="5" fillId="31" borderId="40" xfId="0" applyNumberFormat="1" applyFont="1" applyFill="1" applyBorder="1" applyAlignment="1">
      <alignment horizontal="center"/>
    </xf>
    <xf numFmtId="164" fontId="5" fillId="30" borderId="2" xfId="1" applyNumberFormat="1" applyFont="1" applyFill="1" applyBorder="1" applyAlignment="1">
      <alignment horizontal="center" vertical="center"/>
    </xf>
    <xf numFmtId="9" fontId="5" fillId="9" borderId="6" xfId="5" applyNumberFormat="1" applyFont="1" applyFill="1" applyBorder="1" applyAlignment="1">
      <alignment horizontal="center" vertical="center"/>
    </xf>
    <xf numFmtId="0" fontId="5" fillId="9" borderId="11" xfId="5" applyFont="1" applyFill="1" applyBorder="1" applyAlignment="1">
      <alignment horizontal="center" vertical="center"/>
    </xf>
    <xf numFmtId="164" fontId="5" fillId="9" borderId="11" xfId="5" applyNumberFormat="1" applyFont="1" applyFill="1" applyBorder="1" applyAlignment="1">
      <alignment horizontal="center" vertical="center"/>
    </xf>
    <xf numFmtId="0" fontId="5" fillId="9" borderId="7" xfId="5" applyFont="1" applyFill="1" applyBorder="1" applyAlignment="1">
      <alignment horizontal="center" vertical="center"/>
    </xf>
    <xf numFmtId="0" fontId="5" fillId="0" borderId="12" xfId="6" applyFont="1" applyFill="1" applyBorder="1" applyProtection="1">
      <protection locked="0"/>
    </xf>
    <xf numFmtId="0" fontId="5" fillId="6" borderId="54" xfId="6" applyFont="1" applyBorder="1"/>
    <xf numFmtId="0" fontId="5" fillId="7" borderId="33" xfId="8" applyFont="1" applyBorder="1"/>
    <xf numFmtId="0" fontId="5" fillId="7" borderId="29" xfId="8" applyFont="1" applyBorder="1"/>
    <xf numFmtId="0" fontId="5" fillId="7" borderId="40" xfId="8" applyFont="1" applyBorder="1"/>
    <xf numFmtId="0" fontId="5" fillId="9" borderId="0" xfId="8" applyFont="1" applyFill="1" applyBorder="1"/>
    <xf numFmtId="0" fontId="5" fillId="7" borderId="34" xfId="8" applyFont="1" applyBorder="1"/>
    <xf numFmtId="0" fontId="5" fillId="7" borderId="28" xfId="8" applyFont="1" applyBorder="1"/>
    <xf numFmtId="0" fontId="5" fillId="7" borderId="42" xfId="8" applyFont="1" applyBorder="1"/>
    <xf numFmtId="0" fontId="5" fillId="9" borderId="10" xfId="8" applyFont="1" applyFill="1" applyBorder="1"/>
    <xf numFmtId="0" fontId="5" fillId="31" borderId="0" xfId="0" applyFont="1" applyFill="1" applyAlignment="1">
      <alignment horizontal="center"/>
    </xf>
    <xf numFmtId="0" fontId="5" fillId="31" borderId="10" xfId="0" applyFont="1" applyFill="1" applyBorder="1" applyAlignment="1">
      <alignment horizontal="center"/>
    </xf>
    <xf numFmtId="164" fontId="5" fillId="33" borderId="41" xfId="1" applyNumberFormat="1" applyFont="1" applyFill="1" applyBorder="1" applyAlignment="1">
      <alignment horizontal="center" vertical="center"/>
    </xf>
    <xf numFmtId="164" fontId="5" fillId="31" borderId="28" xfId="1" applyNumberFormat="1" applyFont="1" applyFill="1" applyBorder="1" applyAlignment="1">
      <alignment horizontal="center"/>
    </xf>
    <xf numFmtId="2" fontId="5" fillId="31" borderId="42" xfId="0" applyNumberFormat="1" applyFont="1" applyFill="1" applyBorder="1" applyAlignment="1">
      <alignment horizontal="center"/>
    </xf>
    <xf numFmtId="0" fontId="6" fillId="34" borderId="15" xfId="0" applyFont="1" applyFill="1" applyBorder="1" applyAlignment="1">
      <alignment horizontal="center" vertical="center"/>
    </xf>
    <xf numFmtId="166" fontId="6" fillId="31" borderId="16" xfId="0" applyNumberFormat="1" applyFont="1" applyFill="1" applyBorder="1" applyAlignment="1">
      <alignment horizontal="center"/>
    </xf>
    <xf numFmtId="166" fontId="6" fillId="31" borderId="0" xfId="0" applyNumberFormat="1" applyFont="1" applyFill="1" applyAlignment="1">
      <alignment horizontal="center"/>
    </xf>
    <xf numFmtId="0" fontId="6" fillId="31" borderId="17" xfId="0" applyFont="1" applyFill="1" applyBorder="1" applyAlignment="1">
      <alignment horizontal="center"/>
    </xf>
    <xf numFmtId="0" fontId="5" fillId="6" borderId="1" xfId="6" applyFont="1" applyBorder="1" applyAlignment="1">
      <alignment horizontal="center" vertical="center"/>
    </xf>
    <xf numFmtId="0" fontId="5" fillId="6" borderId="8" xfId="6" applyFont="1" applyBorder="1" applyAlignment="1">
      <alignment horizontal="center" vertical="center"/>
    </xf>
    <xf numFmtId="0" fontId="5" fillId="6" borderId="3" xfId="6" applyFont="1" applyBorder="1" applyAlignment="1">
      <alignment horizontal="center" vertical="center"/>
    </xf>
    <xf numFmtId="0" fontId="5" fillId="6" borderId="2" xfId="6" applyFont="1" applyBorder="1" applyAlignment="1">
      <alignment horizontal="center" vertical="center"/>
    </xf>
    <xf numFmtId="166" fontId="6" fillId="31" borderId="18" xfId="0" applyNumberFormat="1" applyFont="1" applyFill="1" applyBorder="1" applyAlignment="1">
      <alignment horizontal="center"/>
    </xf>
    <xf numFmtId="166" fontId="6" fillId="31" borderId="19" xfId="0" applyNumberFormat="1" applyFont="1" applyFill="1" applyBorder="1" applyAlignment="1">
      <alignment horizontal="center"/>
    </xf>
    <xf numFmtId="0" fontId="6" fillId="31" borderId="20" xfId="0" applyFont="1" applyFill="1" applyBorder="1" applyAlignment="1">
      <alignment horizontal="center"/>
    </xf>
    <xf numFmtId="0" fontId="5" fillId="6" borderId="9" xfId="6" applyFont="1" applyBorder="1" applyAlignment="1">
      <alignment horizontal="center" vertical="center"/>
    </xf>
    <xf numFmtId="0" fontId="5" fillId="11" borderId="12" xfId="3" applyFont="1" applyFill="1" applyBorder="1" applyAlignment="1" applyProtection="1">
      <alignment horizontal="center" vertical="center"/>
      <protection locked="0"/>
    </xf>
    <xf numFmtId="2" fontId="5" fillId="27" borderId="0" xfId="1" applyNumberFormat="1" applyFont="1" applyFill="1" applyBorder="1" applyAlignment="1">
      <alignment horizontal="center"/>
    </xf>
    <xf numFmtId="0" fontId="5" fillId="6" borderId="0" xfId="6" applyFont="1" applyBorder="1" applyAlignment="1">
      <alignment horizontal="center" vertical="center"/>
    </xf>
    <xf numFmtId="2" fontId="5" fillId="6" borderId="10" xfId="6" applyNumberFormat="1" applyFont="1" applyBorder="1" applyAlignment="1">
      <alignment horizontal="center" vertical="center"/>
    </xf>
    <xf numFmtId="0" fontId="6" fillId="7" borderId="1" xfId="8" applyFont="1" applyBorder="1" applyAlignment="1">
      <alignment horizontal="center" vertical="center"/>
    </xf>
    <xf numFmtId="166" fontId="5" fillId="7" borderId="2" xfId="8" applyNumberFormat="1" applyFont="1" applyBorder="1" applyAlignment="1">
      <alignment horizontal="center"/>
    </xf>
    <xf numFmtId="9" fontId="5" fillId="31" borderId="0" xfId="0" applyNumberFormat="1" applyFont="1" applyFill="1" applyAlignment="1">
      <alignment horizontal="center"/>
    </xf>
    <xf numFmtId="0" fontId="5" fillId="5" borderId="9" xfId="5" applyFont="1" applyBorder="1" applyAlignment="1">
      <alignment horizontal="center"/>
    </xf>
    <xf numFmtId="2" fontId="5" fillId="31" borderId="0" xfId="0" applyNumberFormat="1" applyFont="1" applyFill="1"/>
    <xf numFmtId="9" fontId="5" fillId="9" borderId="9" xfId="5" applyNumberFormat="1" applyFont="1" applyFill="1" applyBorder="1" applyAlignment="1">
      <alignment horizontal="center"/>
    </xf>
    <xf numFmtId="0" fontId="5" fillId="9" borderId="0" xfId="5" applyFont="1" applyFill="1" applyBorder="1" applyAlignment="1">
      <alignment horizontal="center"/>
    </xf>
    <xf numFmtId="9" fontId="5" fillId="9" borderId="0" xfId="5" applyNumberFormat="1" applyFont="1" applyFill="1" applyBorder="1" applyAlignment="1">
      <alignment horizontal="center"/>
    </xf>
    <xf numFmtId="0" fontId="5" fillId="7" borderId="45" xfId="8" applyFont="1" applyBorder="1" applyAlignment="1">
      <alignment horizontal="center" vertical="center"/>
    </xf>
    <xf numFmtId="0" fontId="5" fillId="7" borderId="70" xfId="8" applyFont="1" applyBorder="1" applyAlignment="1">
      <alignment horizontal="center" vertical="center"/>
    </xf>
    <xf numFmtId="0" fontId="5" fillId="6" borderId="1" xfId="6" applyFont="1" applyBorder="1" applyAlignment="1">
      <alignment horizontal="right"/>
    </xf>
    <xf numFmtId="0" fontId="5" fillId="6" borderId="11" xfId="6" applyFont="1" applyBorder="1" applyAlignment="1">
      <alignment horizontal="right"/>
    </xf>
    <xf numFmtId="2" fontId="5" fillId="6" borderId="3" xfId="1" applyNumberFormat="1" applyFont="1" applyFill="1" applyBorder="1" applyAlignment="1">
      <alignment horizontal="center"/>
    </xf>
    <xf numFmtId="0" fontId="5" fillId="6" borderId="3" xfId="6" applyFont="1" applyBorder="1"/>
    <xf numFmtId="0" fontId="5" fillId="6" borderId="2" xfId="6" applyFont="1" applyBorder="1"/>
    <xf numFmtId="0" fontId="6" fillId="7" borderId="34" xfId="8" applyFont="1" applyBorder="1" applyAlignment="1">
      <alignment horizontal="center" vertical="center"/>
    </xf>
    <xf numFmtId="164" fontId="5" fillId="7" borderId="42" xfId="1" applyNumberFormat="1" applyFont="1" applyFill="1" applyBorder="1" applyAlignment="1">
      <alignment horizontal="center" vertical="center"/>
    </xf>
    <xf numFmtId="0" fontId="5" fillId="6" borderId="9" xfId="6" applyFont="1" applyBorder="1" applyAlignment="1">
      <alignment horizontal="right"/>
    </xf>
    <xf numFmtId="0" fontId="5" fillId="6" borderId="0" xfId="6" applyFont="1" applyBorder="1" applyAlignment="1">
      <alignment horizontal="right"/>
    </xf>
    <xf numFmtId="0" fontId="5" fillId="6" borderId="0" xfId="6" applyFont="1" applyBorder="1"/>
    <xf numFmtId="0" fontId="6" fillId="9" borderId="0" xfId="4" applyFont="1" applyFill="1" applyBorder="1" applyAlignment="1">
      <alignment horizontal="center" vertical="center"/>
    </xf>
    <xf numFmtId="0" fontId="5" fillId="31" borderId="9" xfId="5" applyFont="1" applyFill="1" applyBorder="1"/>
    <xf numFmtId="0" fontId="5" fillId="6" borderId="6" xfId="6" applyFont="1" applyBorder="1"/>
    <xf numFmtId="0" fontId="5" fillId="6" borderId="11" xfId="6" applyFont="1" applyBorder="1"/>
    <xf numFmtId="0" fontId="5" fillId="6" borderId="7" xfId="6" applyFont="1" applyBorder="1"/>
    <xf numFmtId="0" fontId="5" fillId="7" borderId="6" xfId="8" applyFont="1" applyBorder="1"/>
    <xf numFmtId="0" fontId="5" fillId="7" borderId="11" xfId="8" applyFont="1" applyBorder="1"/>
    <xf numFmtId="0" fontId="5" fillId="9" borderId="11" xfId="8" applyFont="1" applyFill="1" applyBorder="1"/>
    <xf numFmtId="0" fontId="5" fillId="9" borderId="11" xfId="0" applyFont="1" applyFill="1" applyBorder="1"/>
    <xf numFmtId="0" fontId="5" fillId="7" borderId="7" xfId="8" applyFont="1" applyBorder="1"/>
    <xf numFmtId="0" fontId="5" fillId="31" borderId="6" xfId="5" applyFont="1" applyFill="1" applyBorder="1"/>
    <xf numFmtId="0" fontId="5" fillId="31" borderId="11" xfId="0" applyFont="1" applyFill="1" applyBorder="1"/>
    <xf numFmtId="0" fontId="5" fillId="31" borderId="7" xfId="0" applyFont="1" applyFill="1" applyBorder="1"/>
    <xf numFmtId="0" fontId="9" fillId="0" borderId="0" xfId="7" applyFont="1"/>
    <xf numFmtId="0" fontId="6" fillId="10" borderId="0" xfId="4" applyFont="1" applyFill="1" applyBorder="1" applyAlignment="1">
      <alignment vertical="center"/>
    </xf>
    <xf numFmtId="0" fontId="6" fillId="0" borderId="0" xfId="0" applyFont="1" applyAlignment="1">
      <alignment horizontal="center"/>
    </xf>
    <xf numFmtId="0" fontId="5" fillId="0" borderId="0" xfId="0" applyFont="1" applyAlignment="1">
      <alignment vertical="center"/>
    </xf>
    <xf numFmtId="0" fontId="6" fillId="13" borderId="0" xfId="0" applyFont="1" applyFill="1" applyAlignment="1">
      <alignment horizontal="center"/>
    </xf>
    <xf numFmtId="0" fontId="5" fillId="13" borderId="0" xfId="0" applyFont="1" applyFill="1"/>
    <xf numFmtId="0" fontId="6" fillId="9" borderId="0" xfId="0" applyFont="1" applyFill="1" applyAlignment="1">
      <alignment horizontal="center"/>
    </xf>
    <xf numFmtId="0" fontId="5" fillId="10" borderId="0" xfId="0" applyFont="1" applyFill="1" applyAlignment="1">
      <alignment horizontal="center"/>
    </xf>
    <xf numFmtId="0" fontId="6" fillId="36" borderId="0" xfId="0" applyFont="1" applyFill="1" applyAlignment="1">
      <alignment horizontal="center" vertical="center" wrapText="1"/>
    </xf>
    <xf numFmtId="0" fontId="6" fillId="10" borderId="0" xfId="0" applyFont="1" applyFill="1" applyAlignment="1">
      <alignment horizontal="center" wrapText="1"/>
    </xf>
    <xf numFmtId="0" fontId="6" fillId="31" borderId="29" xfId="0" applyFont="1" applyFill="1" applyBorder="1" applyAlignment="1">
      <alignment horizontal="center" wrapText="1"/>
    </xf>
    <xf numFmtId="0" fontId="5" fillId="36" borderId="0" xfId="0" applyFont="1" applyFill="1" applyAlignment="1">
      <alignment horizontal="center" vertical="center" wrapText="1"/>
    </xf>
    <xf numFmtId="10" fontId="5" fillId="33" borderId="29" xfId="1" applyNumberFormat="1" applyFont="1" applyFill="1" applyBorder="1" applyAlignment="1">
      <alignment horizontal="center" vertical="center"/>
    </xf>
    <xf numFmtId="0" fontId="5" fillId="33" borderId="29" xfId="0" applyFont="1" applyFill="1" applyBorder="1" applyAlignment="1">
      <alignment horizontal="center" vertical="center"/>
    </xf>
    <xf numFmtId="2" fontId="5" fillId="33" borderId="29" xfId="0" applyNumberFormat="1" applyFont="1" applyFill="1" applyBorder="1" applyAlignment="1">
      <alignment horizontal="center"/>
    </xf>
    <xf numFmtId="0" fontId="5" fillId="10" borderId="0" xfId="0" applyFont="1" applyFill="1"/>
    <xf numFmtId="164" fontId="5" fillId="33" borderId="29" xfId="1" applyNumberFormat="1" applyFont="1" applyFill="1" applyBorder="1" applyAlignment="1">
      <alignment horizontal="center" vertical="center"/>
    </xf>
    <xf numFmtId="10" fontId="5" fillId="31" borderId="29" xfId="1" applyNumberFormat="1" applyFont="1" applyFill="1" applyBorder="1" applyAlignment="1">
      <alignment horizontal="center"/>
    </xf>
    <xf numFmtId="2" fontId="5" fillId="31" borderId="29" xfId="0" applyNumberFormat="1" applyFont="1" applyFill="1" applyBorder="1" applyAlignment="1">
      <alignment horizontal="center"/>
    </xf>
    <xf numFmtId="9" fontId="5" fillId="33" borderId="29" xfId="1" applyFont="1" applyFill="1" applyBorder="1" applyAlignment="1">
      <alignment horizontal="center" vertical="center"/>
    </xf>
    <xf numFmtId="164" fontId="5" fillId="10" borderId="0" xfId="1" applyNumberFormat="1" applyFont="1" applyFill="1" applyBorder="1" applyAlignment="1">
      <alignment horizontal="center"/>
    </xf>
    <xf numFmtId="164" fontId="5" fillId="10" borderId="0" xfId="0" applyNumberFormat="1" applyFont="1" applyFill="1" applyAlignment="1">
      <alignment horizontal="center"/>
    </xf>
    <xf numFmtId="0" fontId="6" fillId="15" borderId="30" xfId="0" applyFont="1" applyFill="1" applyBorder="1" applyAlignment="1">
      <alignment horizontal="center" wrapText="1"/>
    </xf>
    <xf numFmtId="0" fontId="6" fillId="14" borderId="29" xfId="0" applyFont="1" applyFill="1" applyBorder="1" applyAlignment="1">
      <alignment horizontal="center" vertical="center" wrapText="1"/>
    </xf>
    <xf numFmtId="0" fontId="5" fillId="0" borderId="12" xfId="0" applyFont="1" applyBorder="1" applyAlignment="1" applyProtection="1">
      <alignment horizontal="center"/>
      <protection locked="0"/>
    </xf>
    <xf numFmtId="164" fontId="6" fillId="13" borderId="21" xfId="1" applyNumberFormat="1" applyFont="1" applyFill="1" applyBorder="1" applyAlignment="1">
      <alignment horizontal="center"/>
    </xf>
    <xf numFmtId="164" fontId="6" fillId="9" borderId="29" xfId="1" applyNumberFormat="1" applyFont="1" applyFill="1" applyBorder="1" applyAlignment="1">
      <alignment horizontal="center"/>
    </xf>
    <xf numFmtId="0" fontId="5" fillId="13" borderId="0" xfId="0" applyFont="1" applyFill="1" applyAlignment="1" applyProtection="1">
      <alignment horizontal="center"/>
      <protection locked="0"/>
    </xf>
    <xf numFmtId="164" fontId="6" fillId="13" borderId="0" xfId="1" applyNumberFormat="1" applyFont="1" applyFill="1" applyBorder="1" applyAlignment="1">
      <alignment horizontal="center"/>
    </xf>
    <xf numFmtId="9" fontId="6" fillId="10" borderId="0" xfId="0" applyNumberFormat="1" applyFont="1" applyFill="1" applyAlignment="1">
      <alignment horizontal="center"/>
    </xf>
    <xf numFmtId="164" fontId="6" fillId="10" borderId="0" xfId="0" applyNumberFormat="1" applyFont="1" applyFill="1" applyAlignment="1">
      <alignment horizontal="center"/>
    </xf>
    <xf numFmtId="9" fontId="5" fillId="10" borderId="0" xfId="0" applyNumberFormat="1" applyFont="1" applyFill="1" applyAlignment="1">
      <alignment horizontal="center"/>
    </xf>
    <xf numFmtId="166" fontId="6" fillId="31" borderId="33" xfId="0" applyNumberFormat="1" applyFont="1" applyFill="1" applyBorder="1" applyAlignment="1">
      <alignment horizontal="center"/>
    </xf>
    <xf numFmtId="166" fontId="6" fillId="31" borderId="29" xfId="0" applyNumberFormat="1" applyFont="1" applyFill="1" applyBorder="1" applyAlignment="1">
      <alignment horizontal="center"/>
    </xf>
    <xf numFmtId="0" fontId="6" fillId="31" borderId="40" xfId="0" applyFont="1" applyFill="1" applyBorder="1" applyAlignment="1">
      <alignment horizontal="center"/>
    </xf>
    <xf numFmtId="0" fontId="6" fillId="31" borderId="40" xfId="0" applyFont="1" applyFill="1" applyBorder="1"/>
    <xf numFmtId="164" fontId="6" fillId="10" borderId="29" xfId="1" applyNumberFormat="1" applyFont="1" applyFill="1" applyBorder="1" applyAlignment="1">
      <alignment horizontal="center"/>
    </xf>
    <xf numFmtId="2" fontId="6" fillId="10" borderId="29" xfId="0" applyNumberFormat="1" applyFont="1" applyFill="1" applyBorder="1" applyAlignment="1">
      <alignment horizontal="center"/>
    </xf>
    <xf numFmtId="164" fontId="6" fillId="34" borderId="29" xfId="1" applyNumberFormat="1" applyFont="1" applyFill="1" applyBorder="1" applyAlignment="1">
      <alignment horizontal="center" vertical="center"/>
    </xf>
    <xf numFmtId="166" fontId="6" fillId="31" borderId="34" xfId="0" applyNumberFormat="1" applyFont="1" applyFill="1" applyBorder="1" applyAlignment="1">
      <alignment horizontal="center"/>
    </xf>
    <xf numFmtId="166" fontId="6" fillId="31" borderId="28" xfId="0" applyNumberFormat="1" applyFont="1" applyFill="1" applyBorder="1" applyAlignment="1">
      <alignment horizontal="center"/>
    </xf>
    <xf numFmtId="0" fontId="6" fillId="31" borderId="42" xfId="0" applyFont="1" applyFill="1" applyBorder="1" applyAlignment="1">
      <alignment horizontal="center"/>
    </xf>
    <xf numFmtId="0" fontId="5" fillId="0" borderId="0" xfId="0" applyFont="1" applyAlignment="1">
      <alignment horizontal="center"/>
    </xf>
    <xf numFmtId="164" fontId="5" fillId="9" borderId="0" xfId="1" applyNumberFormat="1" applyFont="1" applyFill="1" applyBorder="1" applyAlignment="1">
      <alignment horizontal="center"/>
    </xf>
    <xf numFmtId="0" fontId="5" fillId="13" borderId="0" xfId="0" applyFont="1" applyFill="1" applyAlignment="1">
      <alignment horizontal="center"/>
    </xf>
    <xf numFmtId="0" fontId="6" fillId="15" borderId="30" xfId="0" applyFont="1" applyFill="1" applyBorder="1" applyAlignment="1">
      <alignment horizontal="center" vertical="center" wrapText="1"/>
    </xf>
    <xf numFmtId="0" fontId="6" fillId="31" borderId="0" xfId="4" applyFont="1" applyFill="1" applyBorder="1" applyAlignment="1">
      <alignment horizontal="center" vertical="center" wrapText="1"/>
    </xf>
    <xf numFmtId="0" fontId="5" fillId="0" borderId="0" xfId="0" applyFont="1" applyAlignment="1">
      <alignment horizontal="center" vertical="center"/>
    </xf>
    <xf numFmtId="0" fontId="10" fillId="0" borderId="0" xfId="10" applyFont="1" applyFill="1" applyBorder="1" applyAlignment="1">
      <alignment horizontal="center" vertical="center"/>
    </xf>
    <xf numFmtId="0" fontId="11" fillId="0" borderId="0" xfId="0" applyFont="1" applyAlignment="1" applyProtection="1">
      <alignment horizontal="center"/>
      <protection locked="0"/>
    </xf>
    <xf numFmtId="165" fontId="5" fillId="0" borderId="0" xfId="0" applyNumberFormat="1" applyFont="1" applyAlignment="1">
      <alignment horizontal="center" vertical="center"/>
    </xf>
    <xf numFmtId="9" fontId="11" fillId="17" borderId="50" xfId="2" applyNumberFormat="1" applyFont="1" applyFill="1" applyBorder="1" applyAlignment="1">
      <alignment horizontal="center"/>
    </xf>
    <xf numFmtId="0" fontId="12" fillId="20" borderId="9" xfId="8" applyFont="1" applyFill="1" applyBorder="1"/>
    <xf numFmtId="0" fontId="12" fillId="20" borderId="0" xfId="8" applyFont="1" applyFill="1" applyBorder="1" applyAlignment="1">
      <alignment horizontal="center" vertical="center"/>
    </xf>
    <xf numFmtId="0" fontId="12" fillId="20" borderId="0" xfId="8" applyFont="1" applyFill="1" applyBorder="1"/>
    <xf numFmtId="0" fontId="12" fillId="20" borderId="10" xfId="8" applyFont="1" applyFill="1" applyBorder="1"/>
    <xf numFmtId="0" fontId="12" fillId="21" borderId="9" xfId="5" applyFont="1" applyFill="1" applyBorder="1"/>
    <xf numFmtId="0" fontId="12" fillId="22" borderId="32" xfId="6" applyFont="1" applyFill="1" applyBorder="1" applyAlignment="1">
      <alignment horizontal="center" wrapText="1"/>
    </xf>
    <xf numFmtId="0" fontId="12" fillId="22" borderId="15" xfId="6" applyFont="1" applyFill="1" applyBorder="1" applyAlignment="1">
      <alignment horizontal="center"/>
    </xf>
    <xf numFmtId="0" fontId="12" fillId="22" borderId="40" xfId="6" applyFont="1" applyFill="1" applyBorder="1" applyAlignment="1">
      <alignment horizontal="center"/>
    </xf>
    <xf numFmtId="0" fontId="12" fillId="22" borderId="49" xfId="6" applyFont="1" applyFill="1" applyBorder="1" applyAlignment="1">
      <alignment horizontal="center"/>
    </xf>
    <xf numFmtId="0" fontId="12" fillId="35" borderId="2" xfId="8" applyFont="1" applyFill="1" applyBorder="1" applyAlignment="1">
      <alignment horizontal="center" vertical="center"/>
    </xf>
    <xf numFmtId="0" fontId="12" fillId="25" borderId="32" xfId="2" applyFont="1" applyFill="1" applyBorder="1" applyAlignment="1">
      <alignment horizontal="center" wrapText="1"/>
    </xf>
    <xf numFmtId="0" fontId="12" fillId="25" borderId="40" xfId="2" applyFont="1" applyFill="1" applyBorder="1" applyAlignment="1">
      <alignment horizontal="center"/>
    </xf>
    <xf numFmtId="0" fontId="12" fillId="25" borderId="32" xfId="6" applyFont="1" applyFill="1" applyBorder="1" applyAlignment="1">
      <alignment horizontal="center" wrapText="1"/>
    </xf>
    <xf numFmtId="0" fontId="12" fillId="25" borderId="40" xfId="6" applyFont="1" applyFill="1" applyBorder="1" applyAlignment="1">
      <alignment horizontal="center"/>
    </xf>
    <xf numFmtId="0" fontId="5" fillId="9" borderId="0" xfId="0" applyFont="1" applyFill="1" applyAlignment="1">
      <alignment horizontal="center" vertical="center"/>
    </xf>
    <xf numFmtId="0" fontId="5" fillId="6" borderId="6" xfId="6" applyFont="1" applyBorder="1" applyAlignment="1">
      <alignment horizontal="right"/>
    </xf>
    <xf numFmtId="2" fontId="5" fillId="6" borderId="11" xfId="1" applyNumberFormat="1" applyFont="1" applyFill="1" applyBorder="1" applyAlignment="1">
      <alignment horizontal="center"/>
    </xf>
    <xf numFmtId="0" fontId="5" fillId="6" borderId="11" xfId="6" applyFont="1" applyBorder="1" applyAlignment="1">
      <alignment horizontal="center"/>
    </xf>
    <xf numFmtId="0" fontId="12" fillId="25" borderId="9" xfId="6" applyFont="1" applyFill="1" applyBorder="1" applyAlignment="1">
      <alignment horizontal="center"/>
    </xf>
    <xf numFmtId="2" fontId="12" fillId="26" borderId="0" xfId="3" applyNumberFormat="1" applyFont="1" applyFill="1" applyBorder="1" applyAlignment="1" applyProtection="1">
      <alignment horizontal="center"/>
      <protection locked="0"/>
    </xf>
    <xf numFmtId="0" fontId="12" fillId="25" borderId="0" xfId="6" applyFont="1" applyFill="1" applyBorder="1" applyAlignment="1">
      <alignment horizontal="center"/>
    </xf>
    <xf numFmtId="0" fontId="12" fillId="25" borderId="10" xfId="6" applyFont="1" applyFill="1" applyBorder="1" applyAlignment="1">
      <alignment horizontal="center"/>
    </xf>
    <xf numFmtId="0" fontId="11" fillId="25" borderId="9" xfId="2" applyFont="1" applyFill="1" applyBorder="1" applyAlignment="1">
      <alignment horizontal="center"/>
    </xf>
    <xf numFmtId="0" fontId="11" fillId="25" borderId="0" xfId="2" applyFont="1" applyFill="1" applyBorder="1" applyAlignment="1">
      <alignment horizontal="center"/>
    </xf>
    <xf numFmtId="0" fontId="11" fillId="25" borderId="10" xfId="2" applyFont="1" applyFill="1" applyBorder="1" applyAlignment="1">
      <alignment horizontal="center"/>
    </xf>
    <xf numFmtId="0" fontId="6" fillId="31" borderId="10" xfId="0" applyFont="1" applyFill="1" applyBorder="1" applyAlignment="1">
      <alignment vertical="center" wrapText="1"/>
    </xf>
    <xf numFmtId="0" fontId="6" fillId="31" borderId="10" xfId="0" applyFont="1" applyFill="1" applyBorder="1"/>
    <xf numFmtId="0" fontId="12" fillId="24" borderId="0" xfId="8" applyFont="1" applyFill="1" applyBorder="1"/>
    <xf numFmtId="0" fontId="12" fillId="25" borderId="6" xfId="6" applyFont="1" applyFill="1" applyBorder="1" applyAlignment="1">
      <alignment horizontal="center"/>
    </xf>
    <xf numFmtId="2" fontId="12" fillId="26" borderId="11" xfId="3" applyNumberFormat="1" applyFont="1" applyFill="1" applyBorder="1" applyAlignment="1" applyProtection="1">
      <alignment horizontal="center"/>
      <protection locked="0"/>
    </xf>
    <xf numFmtId="0" fontId="12" fillId="25" borderId="11" xfId="6" applyFont="1" applyFill="1" applyBorder="1" applyAlignment="1">
      <alignment horizontal="center"/>
    </xf>
    <xf numFmtId="0" fontId="12" fillId="25" borderId="7" xfId="6" applyFont="1" applyFill="1" applyBorder="1" applyAlignment="1">
      <alignment horizontal="center"/>
    </xf>
    <xf numFmtId="0" fontId="12" fillId="20" borderId="6" xfId="8" applyFont="1" applyFill="1" applyBorder="1"/>
    <xf numFmtId="0" fontId="12" fillId="24" borderId="11" xfId="8" applyFont="1" applyFill="1" applyBorder="1" applyAlignment="1">
      <alignment horizontal="center" vertical="center"/>
    </xf>
    <xf numFmtId="0" fontId="5" fillId="9" borderId="11" xfId="0" applyFont="1" applyFill="1" applyBorder="1" applyAlignment="1">
      <alignment horizontal="center" vertical="center"/>
    </xf>
    <xf numFmtId="0" fontId="12" fillId="20" borderId="11" xfId="8" applyFont="1" applyFill="1" applyBorder="1"/>
    <xf numFmtId="0" fontId="12" fillId="20" borderId="7" xfId="8" applyFont="1" applyFill="1" applyBorder="1"/>
    <xf numFmtId="0" fontId="12" fillId="21" borderId="6" xfId="5" applyFont="1" applyFill="1" applyBorder="1"/>
    <xf numFmtId="2" fontId="5" fillId="33" borderId="11" xfId="0" applyNumberFormat="1" applyFont="1" applyFill="1" applyBorder="1" applyAlignment="1">
      <alignment horizontal="center"/>
    </xf>
    <xf numFmtId="0" fontId="6" fillId="31" borderId="11" xfId="0" applyFont="1" applyFill="1" applyBorder="1" applyAlignment="1">
      <alignment horizontal="center" vertical="center" wrapText="1"/>
    </xf>
    <xf numFmtId="2" fontId="5" fillId="0" borderId="0" xfId="0" applyNumberFormat="1" applyFont="1" applyAlignment="1">
      <alignment horizontal="center"/>
    </xf>
    <xf numFmtId="0" fontId="9" fillId="0" borderId="0" xfId="7" applyFont="1" applyBorder="1"/>
    <xf numFmtId="0" fontId="5" fillId="0" borderId="0" xfId="5" applyFont="1" applyFill="1" applyBorder="1"/>
    <xf numFmtId="164" fontId="6" fillId="30" borderId="52" xfId="1" applyNumberFormat="1" applyFont="1" applyFill="1" applyBorder="1" applyAlignment="1">
      <alignment horizontal="center" vertical="center"/>
    </xf>
    <xf numFmtId="0" fontId="5" fillId="9" borderId="0" xfId="0" applyFont="1" applyFill="1" applyAlignment="1">
      <alignment horizontal="center"/>
    </xf>
    <xf numFmtId="0" fontId="11" fillId="24" borderId="0" xfId="4" applyFont="1" applyFill="1" applyBorder="1" applyAlignment="1">
      <alignment horizontal="center" vertical="center"/>
    </xf>
    <xf numFmtId="164" fontId="11" fillId="24" borderId="0" xfId="4" applyNumberFormat="1" applyFont="1" applyFill="1" applyBorder="1" applyAlignment="1">
      <alignment horizontal="center" vertical="center"/>
    </xf>
    <xf numFmtId="0" fontId="5" fillId="7" borderId="40" xfId="8" applyFont="1" applyBorder="1" applyAlignment="1">
      <alignment horizontal="right"/>
    </xf>
    <xf numFmtId="0" fontId="5" fillId="7" borderId="42" xfId="8" applyFont="1" applyBorder="1" applyAlignment="1">
      <alignment horizontal="right"/>
    </xf>
    <xf numFmtId="0" fontId="11" fillId="28" borderId="37" xfId="2" applyFont="1" applyFill="1" applyBorder="1" applyAlignment="1">
      <alignment horizontal="center"/>
    </xf>
    <xf numFmtId="9" fontId="11" fillId="28" borderId="8" xfId="2" applyNumberFormat="1" applyFont="1" applyFill="1" applyBorder="1" applyAlignment="1">
      <alignment horizontal="center" wrapText="1"/>
    </xf>
    <xf numFmtId="0" fontId="11" fillId="28" borderId="39" xfId="6" applyFont="1" applyFill="1" applyBorder="1" applyAlignment="1">
      <alignment horizontal="center"/>
    </xf>
    <xf numFmtId="0" fontId="12" fillId="24" borderId="9" xfId="8" applyFont="1" applyFill="1" applyBorder="1" applyAlignment="1">
      <alignment horizontal="center" vertical="center"/>
    </xf>
    <xf numFmtId="0" fontId="11" fillId="24" borderId="0" xfId="9" applyFont="1" applyFill="1" applyBorder="1" applyAlignment="1">
      <alignment horizontal="center"/>
    </xf>
    <xf numFmtId="0" fontId="12" fillId="24" borderId="10" xfId="8" applyFont="1" applyFill="1" applyBorder="1"/>
    <xf numFmtId="0" fontId="12" fillId="29" borderId="9" xfId="5" applyFont="1" applyFill="1" applyBorder="1"/>
    <xf numFmtId="0" fontId="12" fillId="29" borderId="0" xfId="5" applyFont="1" applyFill="1" applyBorder="1"/>
    <xf numFmtId="0" fontId="12" fillId="21" borderId="0" xfId="5" applyFont="1" applyFill="1" applyBorder="1"/>
    <xf numFmtId="0" fontId="12" fillId="22" borderId="9" xfId="6" applyFont="1" applyFill="1" applyBorder="1" applyAlignment="1">
      <alignment horizontal="center"/>
    </xf>
    <xf numFmtId="164" fontId="12" fillId="22" borderId="10" xfId="1" applyNumberFormat="1" applyFont="1" applyFill="1" applyBorder="1" applyAlignment="1">
      <alignment horizontal="center"/>
    </xf>
    <xf numFmtId="0" fontId="5" fillId="9" borderId="9" xfId="0" applyFont="1" applyFill="1" applyBorder="1" applyAlignment="1">
      <alignment horizontal="center"/>
    </xf>
    <xf numFmtId="0" fontId="5" fillId="9" borderId="10" xfId="0" applyFont="1" applyFill="1" applyBorder="1"/>
    <xf numFmtId="164" fontId="12" fillId="22" borderId="58" xfId="1" applyNumberFormat="1" applyFont="1" applyFill="1" applyBorder="1" applyAlignment="1">
      <alignment horizontal="center"/>
    </xf>
    <xf numFmtId="0" fontId="12" fillId="22" borderId="6" xfId="6" applyFont="1" applyFill="1" applyBorder="1" applyAlignment="1">
      <alignment horizontal="center"/>
    </xf>
    <xf numFmtId="164" fontId="12" fillId="22" borderId="7" xfId="1" applyNumberFormat="1" applyFont="1" applyFill="1" applyBorder="1" applyAlignment="1">
      <alignment horizontal="center"/>
    </xf>
    <xf numFmtId="0" fontId="12" fillId="22" borderId="57" xfId="6" applyFont="1" applyFill="1" applyBorder="1" applyAlignment="1">
      <alignment horizontal="center"/>
    </xf>
    <xf numFmtId="0" fontId="12" fillId="22" borderId="10" xfId="6" applyFont="1" applyFill="1" applyBorder="1" applyAlignment="1">
      <alignment horizontal="center"/>
    </xf>
    <xf numFmtId="0" fontId="12" fillId="24" borderId="44" xfId="8" applyFont="1" applyFill="1" applyBorder="1" applyAlignment="1">
      <alignment horizontal="center" vertical="center"/>
    </xf>
    <xf numFmtId="0" fontId="12" fillId="24" borderId="10" xfId="5" applyFont="1" applyFill="1" applyBorder="1"/>
    <xf numFmtId="0" fontId="12" fillId="25" borderId="9" xfId="2" applyFont="1" applyFill="1" applyBorder="1" applyAlignment="1">
      <alignment horizontal="center" vertical="center" wrapText="1"/>
    </xf>
    <xf numFmtId="0" fontId="12" fillId="25" borderId="0" xfId="2" applyFont="1" applyFill="1" applyBorder="1" applyAlignment="1">
      <alignment horizontal="center" vertical="center" wrapText="1"/>
    </xf>
    <xf numFmtId="2" fontId="12" fillId="27" borderId="10" xfId="3" applyNumberFormat="1" applyFont="1" applyFill="1" applyBorder="1" applyAlignment="1" applyProtection="1">
      <alignment horizontal="center" vertical="center"/>
      <protection locked="0"/>
    </xf>
    <xf numFmtId="0" fontId="12" fillId="20" borderId="9" xfId="8" applyFont="1" applyFill="1" applyBorder="1" applyAlignment="1">
      <alignment horizontal="center" vertical="center"/>
    </xf>
    <xf numFmtId="164" fontId="11" fillId="24" borderId="10" xfId="4" applyNumberFormat="1" applyFont="1" applyFill="1" applyBorder="1" applyAlignment="1">
      <alignment vertical="center"/>
    </xf>
    <xf numFmtId="0" fontId="6" fillId="34" borderId="60" xfId="0" applyFont="1" applyFill="1" applyBorder="1" applyAlignment="1">
      <alignment horizontal="center" vertical="center"/>
    </xf>
    <xf numFmtId="0" fontId="5" fillId="31" borderId="9" xfId="0" applyFont="1" applyFill="1" applyBorder="1"/>
    <xf numFmtId="0" fontId="5" fillId="27" borderId="6" xfId="0" applyFont="1" applyFill="1" applyBorder="1" applyAlignment="1">
      <alignment horizontal="center"/>
    </xf>
    <xf numFmtId="0" fontId="5" fillId="27" borderId="11" xfId="0" applyFont="1" applyFill="1" applyBorder="1" applyAlignment="1">
      <alignment horizontal="center"/>
    </xf>
    <xf numFmtId="0" fontId="5" fillId="27" borderId="7" xfId="0" applyFont="1" applyFill="1" applyBorder="1" applyAlignment="1">
      <alignment horizontal="center"/>
    </xf>
    <xf numFmtId="0" fontId="12" fillId="24" borderId="6" xfId="8" applyFont="1" applyFill="1" applyBorder="1" applyAlignment="1">
      <alignment horizontal="center" vertical="center"/>
    </xf>
    <xf numFmtId="0" fontId="5" fillId="9" borderId="11" xfId="0" applyFont="1" applyFill="1" applyBorder="1" applyAlignment="1">
      <alignment horizontal="center"/>
    </xf>
    <xf numFmtId="0" fontId="5" fillId="31" borderId="6" xfId="0" applyFont="1" applyFill="1" applyBorder="1"/>
    <xf numFmtId="10" fontId="5" fillId="33" borderId="29" xfId="1" applyNumberFormat="1" applyFont="1" applyFill="1" applyBorder="1" applyAlignment="1">
      <alignment horizontal="center"/>
    </xf>
    <xf numFmtId="0" fontId="6" fillId="31" borderId="40" xfId="0" applyFont="1" applyFill="1" applyBorder="1" applyAlignment="1">
      <alignment horizontal="center" vertical="center"/>
    </xf>
    <xf numFmtId="0" fontId="6" fillId="31" borderId="40" xfId="0" applyFont="1" applyFill="1" applyBorder="1" applyAlignment="1">
      <alignment vertical="center"/>
    </xf>
    <xf numFmtId="0" fontId="6" fillId="31" borderId="42" xfId="0" applyFont="1" applyFill="1" applyBorder="1" applyAlignment="1">
      <alignment horizontal="center" vertical="center"/>
    </xf>
    <xf numFmtId="0" fontId="13" fillId="0" borderId="0" xfId="0" applyFont="1"/>
    <xf numFmtId="0" fontId="14" fillId="0" borderId="0" xfId="0" applyFont="1"/>
    <xf numFmtId="0" fontId="14" fillId="0" borderId="0" xfId="0" applyFont="1" applyAlignment="1">
      <alignment horizontal="center"/>
    </xf>
    <xf numFmtId="0" fontId="14" fillId="39" borderId="9" xfId="5" applyFont="1" applyFill="1" applyBorder="1" applyAlignment="1">
      <alignment horizontal="center"/>
    </xf>
    <xf numFmtId="0" fontId="14" fillId="39" borderId="0" xfId="5" applyFont="1" applyFill="1" applyBorder="1" applyAlignment="1">
      <alignment horizontal="center"/>
    </xf>
    <xf numFmtId="0" fontId="14" fillId="40" borderId="9" xfId="0" applyFont="1" applyFill="1" applyBorder="1"/>
    <xf numFmtId="0" fontId="14" fillId="22" borderId="10" xfId="6" applyFont="1" applyFill="1" applyBorder="1"/>
    <xf numFmtId="0" fontId="14" fillId="39" borderId="9" xfId="0" applyFont="1" applyFill="1" applyBorder="1" applyAlignment="1">
      <alignment horizontal="center"/>
    </xf>
    <xf numFmtId="0" fontId="14" fillId="39" borderId="0" xfId="0" applyFont="1" applyFill="1" applyAlignment="1">
      <alignment horizontal="center"/>
    </xf>
    <xf numFmtId="0" fontId="14" fillId="39" borderId="10" xfId="0" applyFont="1" applyFill="1" applyBorder="1" applyAlignment="1">
      <alignment horizontal="center"/>
    </xf>
    <xf numFmtId="0" fontId="14" fillId="40" borderId="0" xfId="0" applyFont="1" applyFill="1"/>
    <xf numFmtId="164" fontId="14" fillId="22" borderId="0" xfId="6" applyNumberFormat="1" applyFont="1" applyFill="1" applyBorder="1" applyAlignment="1">
      <alignment horizontal="center"/>
    </xf>
    <xf numFmtId="0" fontId="14" fillId="40" borderId="4" xfId="0" applyFont="1" applyFill="1" applyBorder="1"/>
    <xf numFmtId="164" fontId="14" fillId="22" borderId="8" xfId="6" applyNumberFormat="1" applyFont="1" applyFill="1" applyBorder="1" applyAlignment="1">
      <alignment horizontal="center"/>
    </xf>
    <xf numFmtId="164" fontId="14" fillId="22" borderId="5" xfId="6" applyNumberFormat="1" applyFont="1" applyFill="1" applyBorder="1" applyAlignment="1">
      <alignment horizontal="center"/>
    </xf>
    <xf numFmtId="0" fontId="14" fillId="40" borderId="9" xfId="0" applyFont="1" applyFill="1" applyBorder="1" applyAlignment="1">
      <alignment horizontal="center"/>
    </xf>
    <xf numFmtId="0" fontId="14" fillId="23" borderId="73" xfId="6" applyFont="1" applyFill="1" applyBorder="1" applyAlignment="1" applyProtection="1">
      <alignment horizontal="center"/>
      <protection locked="0"/>
    </xf>
    <xf numFmtId="0" fontId="14" fillId="40" borderId="6" xfId="0" applyFont="1" applyFill="1" applyBorder="1"/>
    <xf numFmtId="0" fontId="14" fillId="40" borderId="10" xfId="6" applyFont="1" applyFill="1" applyBorder="1"/>
    <xf numFmtId="0" fontId="14" fillId="40" borderId="0" xfId="11" applyFont="1" applyFill="1" applyBorder="1" applyAlignment="1" applyProtection="1">
      <alignment horizontal="center"/>
      <protection locked="0"/>
    </xf>
    <xf numFmtId="0" fontId="14" fillId="40" borderId="8" xfId="2" applyFont="1" applyFill="1" applyBorder="1" applyAlignment="1">
      <alignment horizontal="center" vertical="center"/>
    </xf>
    <xf numFmtId="0" fontId="14" fillId="40" borderId="5" xfId="2" applyFont="1" applyFill="1" applyBorder="1" applyAlignment="1">
      <alignment horizontal="center" vertical="center"/>
    </xf>
    <xf numFmtId="0" fontId="14" fillId="40" borderId="11" xfId="11" applyFont="1" applyFill="1" applyBorder="1" applyAlignment="1" applyProtection="1">
      <alignment horizontal="center"/>
      <protection locked="0"/>
    </xf>
    <xf numFmtId="0" fontId="14" fillId="40" borderId="7" xfId="11" applyFont="1" applyFill="1" applyBorder="1" applyAlignment="1" applyProtection="1">
      <alignment horizontal="center"/>
      <protection locked="0"/>
    </xf>
    <xf numFmtId="0" fontId="19" fillId="38" borderId="77" xfId="0" applyFont="1" applyFill="1" applyBorder="1" applyAlignment="1">
      <alignment horizontal="center" vertical="center"/>
    </xf>
    <xf numFmtId="0" fontId="20" fillId="39" borderId="33" xfId="0" applyFont="1" applyFill="1" applyBorder="1" applyAlignment="1">
      <alignment horizontal="center" vertical="center"/>
    </xf>
    <xf numFmtId="0" fontId="20" fillId="39" borderId="29" xfId="0" applyFont="1" applyFill="1" applyBorder="1" applyAlignment="1">
      <alignment horizontal="center"/>
    </xf>
    <xf numFmtId="166" fontId="20" fillId="39" borderId="29" xfId="1" applyNumberFormat="1" applyFont="1" applyFill="1" applyBorder="1" applyAlignment="1">
      <alignment horizontal="center" vertical="center"/>
    </xf>
    <xf numFmtId="0" fontId="20" fillId="39" borderId="40" xfId="0" applyFont="1" applyFill="1" applyBorder="1" applyAlignment="1">
      <alignment horizontal="center" vertical="center"/>
    </xf>
    <xf numFmtId="0" fontId="20" fillId="39" borderId="33" xfId="0" applyFont="1" applyFill="1" applyBorder="1" applyAlignment="1">
      <alignment horizontal="center"/>
    </xf>
    <xf numFmtId="166" fontId="20" fillId="39" borderId="29" xfId="0" applyNumberFormat="1" applyFont="1" applyFill="1" applyBorder="1" applyAlignment="1">
      <alignment horizontal="center"/>
    </xf>
    <xf numFmtId="0" fontId="20" fillId="39" borderId="40" xfId="0" applyFont="1" applyFill="1" applyBorder="1" applyAlignment="1">
      <alignment horizontal="center"/>
    </xf>
    <xf numFmtId="0" fontId="20" fillId="39" borderId="34" xfId="0" applyFont="1" applyFill="1" applyBorder="1" applyAlignment="1">
      <alignment horizontal="center"/>
    </xf>
    <xf numFmtId="0" fontId="20" fillId="39" borderId="28" xfId="0" applyFont="1" applyFill="1" applyBorder="1" applyAlignment="1">
      <alignment horizontal="center"/>
    </xf>
    <xf numFmtId="166" fontId="20" fillId="39" borderId="28" xfId="0" applyNumberFormat="1" applyFont="1" applyFill="1" applyBorder="1" applyAlignment="1">
      <alignment horizontal="center"/>
    </xf>
    <xf numFmtId="0" fontId="20" fillId="39" borderId="42" xfId="0" applyFont="1" applyFill="1" applyBorder="1" applyAlignment="1">
      <alignment horizontal="center"/>
    </xf>
    <xf numFmtId="0" fontId="14" fillId="40" borderId="11" xfId="0" applyFont="1" applyFill="1" applyBorder="1"/>
    <xf numFmtId="0" fontId="14" fillId="40" borderId="7" xfId="0" applyFont="1" applyFill="1" applyBorder="1"/>
    <xf numFmtId="0" fontId="14" fillId="40" borderId="7" xfId="6" applyFont="1" applyFill="1" applyBorder="1"/>
    <xf numFmtId="0" fontId="14" fillId="0" borderId="0" xfId="6" applyFont="1" applyFill="1" applyBorder="1"/>
    <xf numFmtId="0" fontId="22" fillId="0" borderId="0" xfId="7" applyFont="1" applyFill="1" applyBorder="1"/>
    <xf numFmtId="0" fontId="14" fillId="0" borderId="0" xfId="2" applyFont="1" applyFill="1" applyBorder="1" applyAlignment="1">
      <alignment horizontal="center" wrapText="1"/>
    </xf>
    <xf numFmtId="0" fontId="16" fillId="38" borderId="5" xfId="0" applyFont="1" applyFill="1" applyBorder="1" applyAlignment="1">
      <alignment horizontal="center" vertical="center" wrapText="1"/>
    </xf>
    <xf numFmtId="0" fontId="17" fillId="39" borderId="40" xfId="0" applyFont="1" applyFill="1" applyBorder="1" applyAlignment="1">
      <alignment horizontal="center"/>
    </xf>
    <xf numFmtId="0" fontId="6" fillId="34" borderId="29" xfId="0" applyFont="1" applyFill="1" applyBorder="1" applyAlignment="1">
      <alignment horizontal="center" vertical="center" wrapText="1"/>
    </xf>
    <xf numFmtId="0" fontId="2" fillId="0" borderId="0" xfId="7"/>
    <xf numFmtId="0" fontId="2" fillId="0" borderId="0" xfId="7" applyAlignment="1">
      <alignment horizontal="left"/>
    </xf>
    <xf numFmtId="1" fontId="12" fillId="23" borderId="12" xfId="3" applyNumberFormat="1" applyFont="1" applyFill="1" applyBorder="1" applyAlignment="1" applyProtection="1">
      <alignment horizontal="center"/>
      <protection locked="0"/>
    </xf>
    <xf numFmtId="1" fontId="12" fillId="23" borderId="51" xfId="3" applyNumberFormat="1" applyFont="1" applyFill="1" applyBorder="1" applyAlignment="1" applyProtection="1">
      <alignment horizontal="center"/>
      <protection locked="0"/>
    </xf>
    <xf numFmtId="1" fontId="12" fillId="0" borderId="12" xfId="3" applyNumberFormat="1" applyFont="1" applyFill="1" applyBorder="1" applyAlignment="1" applyProtection="1">
      <alignment horizontal="center"/>
      <protection locked="0"/>
    </xf>
    <xf numFmtId="1" fontId="12" fillId="0" borderId="59" xfId="3" applyNumberFormat="1" applyFont="1" applyFill="1" applyBorder="1" applyAlignment="1" applyProtection="1">
      <alignment horizontal="center"/>
      <protection locked="0"/>
    </xf>
    <xf numFmtId="0" fontId="5" fillId="6" borderId="0" xfId="6" applyFont="1" applyBorder="1" applyAlignment="1">
      <alignment horizontal="center"/>
    </xf>
    <xf numFmtId="0" fontId="5" fillId="6" borderId="10" xfId="6" applyFont="1" applyBorder="1" applyAlignment="1">
      <alignment horizontal="center"/>
    </xf>
    <xf numFmtId="0" fontId="6" fillId="31" borderId="0" xfId="0" applyFont="1" applyFill="1" applyAlignment="1">
      <alignment horizontal="center" vertical="center"/>
    </xf>
    <xf numFmtId="0" fontId="6" fillId="31" borderId="0" xfId="0" applyFont="1" applyFill="1" applyAlignment="1">
      <alignment horizontal="center"/>
    </xf>
    <xf numFmtId="0" fontId="6" fillId="31" borderId="10" xfId="0" applyFont="1" applyFill="1" applyBorder="1" applyAlignment="1">
      <alignment horizontal="center"/>
    </xf>
    <xf numFmtId="0" fontId="6" fillId="10" borderId="0" xfId="0" applyFont="1" applyFill="1" applyAlignment="1">
      <alignment horizontal="center"/>
    </xf>
    <xf numFmtId="0" fontId="6" fillId="31" borderId="29" xfId="0" applyFont="1" applyFill="1" applyBorder="1" applyAlignment="1">
      <alignment horizontal="center"/>
    </xf>
    <xf numFmtId="0" fontId="5" fillId="0" borderId="0" xfId="0" applyFont="1"/>
    <xf numFmtId="0" fontId="6" fillId="34" borderId="5" xfId="0" applyFont="1" applyFill="1" applyBorder="1" applyAlignment="1">
      <alignment horizontal="center" vertical="center"/>
    </xf>
    <xf numFmtId="0" fontId="6" fillId="30" borderId="1" xfId="8" applyFont="1" applyFill="1" applyBorder="1" applyAlignment="1">
      <alignment horizontal="center" vertical="center"/>
    </xf>
    <xf numFmtId="0" fontId="12" fillId="24" borderId="0" xfId="8" applyFont="1" applyFill="1" applyBorder="1" applyAlignment="1">
      <alignment horizontal="center" vertical="center"/>
    </xf>
    <xf numFmtId="0" fontId="11" fillId="17" borderId="4" xfId="2" applyFont="1" applyFill="1" applyBorder="1" applyAlignment="1">
      <alignment horizontal="center"/>
    </xf>
    <xf numFmtId="0" fontId="11" fillId="17" borderId="8" xfId="2" applyFont="1" applyFill="1" applyBorder="1" applyAlignment="1">
      <alignment horizontal="center"/>
    </xf>
    <xf numFmtId="0" fontId="11" fillId="17" borderId="5" xfId="2" applyFont="1" applyFill="1" applyBorder="1" applyAlignment="1">
      <alignment horizontal="center"/>
    </xf>
    <xf numFmtId="0" fontId="5" fillId="27" borderId="9" xfId="0" applyFont="1" applyFill="1" applyBorder="1" applyAlignment="1">
      <alignment horizontal="center" vertical="center" wrapText="1"/>
    </xf>
    <xf numFmtId="0" fontId="5" fillId="27" borderId="0" xfId="0" applyFont="1" applyFill="1" applyAlignment="1">
      <alignment horizontal="center" vertical="center" wrapText="1"/>
    </xf>
    <xf numFmtId="0" fontId="6" fillId="0" borderId="0" xfId="0" applyFont="1"/>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6" fillId="4" borderId="4" xfId="4" applyFont="1" applyBorder="1" applyAlignment="1">
      <alignment horizontal="center" vertical="center"/>
    </xf>
    <xf numFmtId="0" fontId="6" fillId="4" borderId="8" xfId="4" applyFont="1" applyBorder="1" applyAlignment="1">
      <alignment horizontal="center" vertical="center"/>
    </xf>
    <xf numFmtId="0" fontId="6" fillId="4" borderId="5" xfId="4" applyFont="1" applyBorder="1" applyAlignment="1">
      <alignment horizontal="center" vertical="center"/>
    </xf>
    <xf numFmtId="0" fontId="6" fillId="34" borderId="4" xfId="4" applyFont="1" applyFill="1" applyBorder="1" applyAlignment="1">
      <alignment horizontal="center" vertical="center"/>
    </xf>
    <xf numFmtId="0" fontId="6" fillId="34" borderId="8" xfId="4" applyFont="1" applyFill="1" applyBorder="1" applyAlignment="1">
      <alignment horizontal="center" vertical="center"/>
    </xf>
    <xf numFmtId="0" fontId="6" fillId="34" borderId="5" xfId="4" applyFont="1" applyFill="1" applyBorder="1" applyAlignment="1">
      <alignment horizontal="center" vertical="center"/>
    </xf>
    <xf numFmtId="0" fontId="6" fillId="34" borderId="6" xfId="4" applyFont="1" applyFill="1" applyBorder="1" applyAlignment="1">
      <alignment horizontal="center" vertical="center"/>
    </xf>
    <xf numFmtId="0" fontId="6" fillId="34" borderId="11" xfId="4" applyFont="1" applyFill="1" applyBorder="1" applyAlignment="1">
      <alignment horizontal="center" vertical="center"/>
    </xf>
    <xf numFmtId="0" fontId="6" fillId="34" borderId="7" xfId="4" applyFont="1" applyFill="1" applyBorder="1" applyAlignment="1">
      <alignment horizontal="center" vertical="center"/>
    </xf>
    <xf numFmtId="0" fontId="6" fillId="34" borderId="23" xfId="4" applyFont="1" applyFill="1" applyBorder="1" applyAlignment="1">
      <alignment horizontal="center" vertical="center"/>
    </xf>
    <xf numFmtId="0" fontId="6" fillId="34" borderId="31" xfId="4" applyFont="1" applyFill="1" applyBorder="1" applyAlignment="1">
      <alignment horizontal="center" vertical="center"/>
    </xf>
    <xf numFmtId="0" fontId="6" fillId="34" borderId="13" xfId="0" applyFont="1" applyFill="1" applyBorder="1" applyAlignment="1">
      <alignment horizontal="center" vertical="center" wrapText="1"/>
    </xf>
    <xf numFmtId="0" fontId="5" fillId="34" borderId="14" xfId="0" applyFont="1" applyFill="1" applyBorder="1" applyAlignment="1">
      <alignment horizontal="center" vertical="center" wrapText="1"/>
    </xf>
    <xf numFmtId="0" fontId="5" fillId="34" borderId="15"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8"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9" xfId="0" applyFont="1" applyFill="1" applyBorder="1" applyAlignment="1">
      <alignment horizontal="center" vertical="center" wrapText="1"/>
    </xf>
    <xf numFmtId="0" fontId="6" fillId="34" borderId="0" xfId="0" applyFont="1" applyFill="1" applyAlignment="1">
      <alignment horizontal="center" vertical="center" wrapText="1"/>
    </xf>
    <xf numFmtId="0" fontId="6" fillId="34" borderId="10" xfId="0" applyFont="1" applyFill="1" applyBorder="1" applyAlignment="1">
      <alignment horizontal="center" vertical="center" wrapText="1"/>
    </xf>
    <xf numFmtId="0" fontId="6" fillId="34" borderId="66" xfId="0" applyFont="1" applyFill="1" applyBorder="1" applyAlignment="1">
      <alignment horizontal="center" vertical="center" wrapText="1"/>
    </xf>
    <xf numFmtId="0" fontId="6" fillId="34" borderId="19" xfId="0" applyFont="1" applyFill="1" applyBorder="1" applyAlignment="1">
      <alignment horizontal="center" vertical="center" wrapText="1"/>
    </xf>
    <xf numFmtId="0" fontId="6" fillId="34" borderId="67" xfId="0" applyFont="1" applyFill="1" applyBorder="1" applyAlignment="1">
      <alignment horizontal="center" vertical="center" wrapText="1"/>
    </xf>
    <xf numFmtId="0" fontId="6" fillId="31" borderId="68" xfId="0" applyFont="1" applyFill="1" applyBorder="1" applyAlignment="1">
      <alignment horizontal="center" vertical="center"/>
    </xf>
    <xf numFmtId="0" fontId="6" fillId="31" borderId="22" xfId="0" applyFont="1" applyFill="1" applyBorder="1" applyAlignment="1">
      <alignment horizontal="center" vertical="center"/>
    </xf>
    <xf numFmtId="0" fontId="6" fillId="31" borderId="69" xfId="0" applyFont="1" applyFill="1" applyBorder="1" applyAlignment="1">
      <alignment horizontal="center" vertical="center"/>
    </xf>
    <xf numFmtId="0" fontId="6" fillId="31" borderId="9" xfId="0" applyFont="1" applyFill="1" applyBorder="1" applyAlignment="1">
      <alignment horizontal="center" vertical="center"/>
    </xf>
    <xf numFmtId="0" fontId="6" fillId="31" borderId="0" xfId="0" applyFont="1" applyFill="1" applyAlignment="1">
      <alignment horizontal="center" vertical="center"/>
    </xf>
    <xf numFmtId="0" fontId="6" fillId="31" borderId="10" xfId="0" applyFont="1" applyFill="1" applyBorder="1" applyAlignment="1">
      <alignment horizontal="center" vertical="center"/>
    </xf>
    <xf numFmtId="0" fontId="6" fillId="31" borderId="6" xfId="0" applyFont="1" applyFill="1" applyBorder="1" applyAlignment="1">
      <alignment horizontal="center" vertical="center"/>
    </xf>
    <xf numFmtId="0" fontId="6" fillId="31" borderId="11" xfId="0" applyFont="1" applyFill="1" applyBorder="1" applyAlignment="1">
      <alignment horizontal="center" vertical="center"/>
    </xf>
    <xf numFmtId="0" fontId="6" fillId="31" borderId="7" xfId="0" applyFont="1" applyFill="1" applyBorder="1" applyAlignment="1">
      <alignment horizontal="center" vertical="center"/>
    </xf>
    <xf numFmtId="0" fontId="5" fillId="6" borderId="9" xfId="6" applyFont="1" applyBorder="1" applyAlignment="1">
      <alignment horizontal="center"/>
    </xf>
    <xf numFmtId="0" fontId="5" fillId="6" borderId="0" xfId="6" applyFont="1" applyBorder="1" applyAlignment="1">
      <alignment horizontal="center"/>
    </xf>
    <xf numFmtId="0" fontId="5" fillId="6" borderId="10" xfId="6" applyFont="1" applyBorder="1" applyAlignment="1">
      <alignment horizontal="center"/>
    </xf>
    <xf numFmtId="0" fontId="6" fillId="2" borderId="37" xfId="2" applyFont="1" applyBorder="1" applyAlignment="1">
      <alignment horizontal="center"/>
    </xf>
    <xf numFmtId="0" fontId="6" fillId="2" borderId="38" xfId="2" applyFont="1" applyBorder="1" applyAlignment="1">
      <alignment horizontal="center"/>
    </xf>
    <xf numFmtId="0" fontId="6" fillId="2" borderId="39" xfId="2" applyFont="1" applyBorder="1" applyAlignment="1">
      <alignment horizontal="center"/>
    </xf>
    <xf numFmtId="0" fontId="6" fillId="2" borderId="4" xfId="2" applyFont="1" applyBorder="1" applyAlignment="1">
      <alignment horizontal="center" vertical="center"/>
    </xf>
    <xf numFmtId="0" fontId="6" fillId="2" borderId="8" xfId="2" applyFont="1" applyBorder="1" applyAlignment="1">
      <alignment horizontal="center" vertical="center"/>
    </xf>
    <xf numFmtId="0" fontId="6" fillId="2" borderId="5" xfId="2" applyFont="1" applyBorder="1" applyAlignment="1">
      <alignment horizontal="center" vertical="center"/>
    </xf>
    <xf numFmtId="0" fontId="5" fillId="6" borderId="36" xfId="6" applyFont="1" applyBorder="1" applyAlignment="1">
      <alignment horizontal="center"/>
    </xf>
    <xf numFmtId="0" fontId="5" fillId="30" borderId="37" xfId="8" applyFont="1" applyFill="1" applyBorder="1" applyAlignment="1">
      <alignment horizontal="center"/>
    </xf>
    <xf numFmtId="0" fontId="5" fillId="30" borderId="38" xfId="8" applyFont="1" applyFill="1" applyBorder="1" applyAlignment="1">
      <alignment horizontal="center"/>
    </xf>
    <xf numFmtId="0" fontId="5" fillId="30" borderId="39" xfId="8" applyFont="1" applyFill="1" applyBorder="1" applyAlignment="1">
      <alignment horizontal="center"/>
    </xf>
    <xf numFmtId="0" fontId="5" fillId="30" borderId="4" xfId="8" applyFont="1" applyFill="1" applyBorder="1" applyAlignment="1">
      <alignment horizontal="center" wrapText="1"/>
    </xf>
    <xf numFmtId="0" fontId="5" fillId="30" borderId="5" xfId="8" applyFont="1" applyFill="1" applyBorder="1" applyAlignment="1">
      <alignment horizontal="center" wrapText="1"/>
    </xf>
    <xf numFmtId="0" fontId="5" fillId="30" borderId="6" xfId="8" applyFont="1" applyFill="1" applyBorder="1" applyAlignment="1">
      <alignment horizontal="center" wrapText="1"/>
    </xf>
    <xf numFmtId="0" fontId="5" fillId="30" borderId="7" xfId="8" applyFont="1" applyFill="1" applyBorder="1" applyAlignment="1">
      <alignment horizontal="center" wrapText="1"/>
    </xf>
    <xf numFmtId="0" fontId="5" fillId="6" borderId="0" xfId="6" applyFont="1" applyBorder="1" applyAlignment="1">
      <alignment horizontal="center" wrapText="1"/>
    </xf>
    <xf numFmtId="0" fontId="5" fillId="0" borderId="27" xfId="6" applyFont="1" applyFill="1" applyBorder="1" applyAlignment="1" applyProtection="1">
      <alignment horizontal="center"/>
      <protection locked="0"/>
    </xf>
    <xf numFmtId="0" fontId="5" fillId="0" borderId="24" xfId="6" applyFont="1" applyFill="1" applyBorder="1" applyAlignment="1" applyProtection="1">
      <alignment horizontal="center"/>
      <protection locked="0"/>
    </xf>
    <xf numFmtId="0" fontId="5" fillId="27" borderId="9" xfId="0" applyFont="1" applyFill="1" applyBorder="1" applyAlignment="1">
      <alignment horizontal="center" wrapText="1"/>
    </xf>
    <xf numFmtId="0" fontId="5" fillId="27" borderId="0" xfId="0" applyFont="1" applyFill="1" applyAlignment="1">
      <alignment horizontal="center" wrapText="1"/>
    </xf>
    <xf numFmtId="0" fontId="5" fillId="33" borderId="33" xfId="0" applyFont="1" applyFill="1" applyBorder="1" applyAlignment="1">
      <alignment horizontal="center" vertical="center" wrapText="1"/>
    </xf>
    <xf numFmtId="0" fontId="5" fillId="33" borderId="33" xfId="0" applyFont="1" applyFill="1" applyBorder="1" applyAlignment="1">
      <alignment horizontal="center" vertical="center"/>
    </xf>
    <xf numFmtId="0" fontId="5" fillId="7" borderId="0" xfId="8" applyFont="1" applyBorder="1" applyAlignment="1">
      <alignment horizontal="center" wrapText="1"/>
    </xf>
    <xf numFmtId="0" fontId="6" fillId="30" borderId="23" xfId="4" applyFont="1" applyFill="1" applyBorder="1" applyAlignment="1">
      <alignment horizontal="center" vertical="center"/>
    </xf>
    <xf numFmtId="0" fontId="6" fillId="30" borderId="31" xfId="4" applyFont="1" applyFill="1" applyBorder="1" applyAlignment="1">
      <alignment horizontal="center" vertical="center"/>
    </xf>
    <xf numFmtId="0" fontId="6" fillId="30" borderId="4" xfId="4" applyFont="1" applyFill="1" applyBorder="1" applyAlignment="1">
      <alignment horizontal="center" vertical="center"/>
    </xf>
    <xf numFmtId="0" fontId="6" fillId="30" borderId="8" xfId="4" applyFont="1" applyFill="1" applyBorder="1" applyAlignment="1">
      <alignment horizontal="center" vertical="center"/>
    </xf>
    <xf numFmtId="0" fontId="6" fillId="30" borderId="5" xfId="4" applyFont="1" applyFill="1" applyBorder="1" applyAlignment="1">
      <alignment horizontal="center" vertical="center"/>
    </xf>
    <xf numFmtId="0" fontId="6" fillId="30" borderId="6" xfId="4" applyFont="1" applyFill="1" applyBorder="1" applyAlignment="1">
      <alignment horizontal="center" vertical="center"/>
    </xf>
    <xf numFmtId="0" fontId="6" fillId="30" borderId="11" xfId="4" applyFont="1" applyFill="1" applyBorder="1" applyAlignment="1">
      <alignment horizontal="center" vertical="center"/>
    </xf>
    <xf numFmtId="0" fontId="6" fillId="30" borderId="7" xfId="4" applyFont="1" applyFill="1" applyBorder="1" applyAlignment="1">
      <alignment horizontal="center" vertical="center"/>
    </xf>
    <xf numFmtId="0" fontId="6" fillId="30" borderId="1" xfId="4" applyFont="1" applyFill="1" applyBorder="1" applyAlignment="1">
      <alignment horizontal="center" vertical="center"/>
    </xf>
    <xf numFmtId="0" fontId="6" fillId="30" borderId="3" xfId="4" applyFont="1" applyFill="1" applyBorder="1" applyAlignment="1">
      <alignment horizontal="center" vertical="center"/>
    </xf>
    <xf numFmtId="0" fontId="5" fillId="33" borderId="43" xfId="0" applyFont="1" applyFill="1" applyBorder="1" applyAlignment="1">
      <alignment horizontal="center" vertical="center" wrapText="1"/>
    </xf>
    <xf numFmtId="0" fontId="5" fillId="33" borderId="44" xfId="0" applyFont="1" applyFill="1" applyBorder="1" applyAlignment="1">
      <alignment horizontal="center" vertical="center" wrapText="1"/>
    </xf>
    <xf numFmtId="0" fontId="5" fillId="33" borderId="45" xfId="0" applyFont="1" applyFill="1" applyBorder="1" applyAlignment="1">
      <alignment horizontal="center" vertical="center" wrapText="1"/>
    </xf>
    <xf numFmtId="0" fontId="6" fillId="8" borderId="37" xfId="9" applyFont="1" applyBorder="1" applyAlignment="1">
      <alignment horizontal="center" vertical="center"/>
    </xf>
    <xf numFmtId="0" fontId="6" fillId="8" borderId="38" xfId="9" applyFont="1" applyBorder="1" applyAlignment="1">
      <alignment horizontal="center" vertical="center"/>
    </xf>
    <xf numFmtId="0" fontId="6" fillId="8" borderId="39" xfId="9" applyFont="1" applyBorder="1" applyAlignment="1">
      <alignment horizontal="center" vertical="center"/>
    </xf>
    <xf numFmtId="0" fontId="5" fillId="32" borderId="1" xfId="0" applyFont="1" applyFill="1" applyBorder="1" applyAlignment="1">
      <alignment horizontal="center" vertical="center"/>
    </xf>
    <xf numFmtId="0" fontId="5" fillId="32" borderId="3" xfId="0" applyFont="1" applyFill="1" applyBorder="1" applyAlignment="1">
      <alignment horizontal="center" vertical="center"/>
    </xf>
    <xf numFmtId="0" fontId="5" fillId="32" borderId="2" xfId="0" applyFont="1" applyFill="1" applyBorder="1" applyAlignment="1">
      <alignment horizontal="center" vertical="center"/>
    </xf>
    <xf numFmtId="0" fontId="6" fillId="31" borderId="38" xfId="0" applyFont="1" applyFill="1" applyBorder="1" applyAlignment="1">
      <alignment horizontal="center"/>
    </xf>
    <xf numFmtId="0" fontId="6" fillId="30" borderId="4" xfId="0" applyFont="1" applyFill="1" applyBorder="1" applyAlignment="1">
      <alignment horizontal="center" vertical="center"/>
    </xf>
    <xf numFmtId="0" fontId="6" fillId="30" borderId="8" xfId="0" applyFont="1" applyFill="1" applyBorder="1" applyAlignment="1">
      <alignment horizontal="center" vertical="center"/>
    </xf>
    <xf numFmtId="0" fontId="6" fillId="30" borderId="9" xfId="0" applyFont="1" applyFill="1" applyBorder="1" applyAlignment="1">
      <alignment horizontal="center" vertical="center"/>
    </xf>
    <xf numFmtId="0" fontId="6" fillId="30" borderId="0" xfId="0" applyFont="1" applyFill="1" applyAlignment="1">
      <alignment horizontal="center" vertical="center"/>
    </xf>
    <xf numFmtId="0" fontId="6" fillId="30" borderId="6" xfId="0" applyFont="1" applyFill="1" applyBorder="1" applyAlignment="1">
      <alignment horizontal="center" vertical="center"/>
    </xf>
    <xf numFmtId="0" fontId="6" fillId="30" borderId="11" xfId="0" applyFont="1" applyFill="1" applyBorder="1" applyAlignment="1">
      <alignment horizontal="center" vertical="center"/>
    </xf>
    <xf numFmtId="0" fontId="6" fillId="30" borderId="46" xfId="0" applyFont="1" applyFill="1" applyBorder="1" applyAlignment="1">
      <alignment horizontal="center" vertical="center" wrapText="1"/>
    </xf>
    <xf numFmtId="0" fontId="6" fillId="30" borderId="48" xfId="0" applyFont="1" applyFill="1" applyBorder="1" applyAlignment="1">
      <alignment horizontal="center" vertical="center" wrapText="1"/>
    </xf>
    <xf numFmtId="0" fontId="6" fillId="30" borderId="47" xfId="0" applyFont="1" applyFill="1" applyBorder="1" applyAlignment="1">
      <alignment horizontal="center" vertical="center" wrapText="1"/>
    </xf>
    <xf numFmtId="0" fontId="6" fillId="30" borderId="4" xfId="4" applyFont="1" applyFill="1" applyBorder="1" applyAlignment="1">
      <alignment horizontal="center" vertical="center" wrapText="1"/>
    </xf>
    <xf numFmtId="0" fontId="6" fillId="30" borderId="8" xfId="4" applyFont="1" applyFill="1" applyBorder="1" applyAlignment="1">
      <alignment horizontal="center" vertical="center" wrapText="1"/>
    </xf>
    <xf numFmtId="0" fontId="6" fillId="30" borderId="25" xfId="4" applyFont="1" applyFill="1" applyBorder="1" applyAlignment="1">
      <alignment horizontal="center" vertical="center" wrapText="1"/>
    </xf>
    <xf numFmtId="0" fontId="6" fillId="30" borderId="9" xfId="4" applyFont="1" applyFill="1" applyBorder="1" applyAlignment="1">
      <alignment horizontal="center" vertical="center" wrapText="1"/>
    </xf>
    <xf numFmtId="0" fontId="6" fillId="30" borderId="0" xfId="4" applyFont="1" applyFill="1" applyBorder="1" applyAlignment="1">
      <alignment horizontal="center" vertical="center" wrapText="1"/>
    </xf>
    <xf numFmtId="0" fontId="6" fillId="30" borderId="17" xfId="4" applyFont="1" applyFill="1" applyBorder="1" applyAlignment="1">
      <alignment horizontal="center" vertical="center" wrapText="1"/>
    </xf>
    <xf numFmtId="0" fontId="6" fillId="30" borderId="6" xfId="4" applyFont="1" applyFill="1" applyBorder="1" applyAlignment="1">
      <alignment horizontal="center" vertical="center" wrapText="1"/>
    </xf>
    <xf numFmtId="0" fontId="6" fillId="30" borderId="11" xfId="4" applyFont="1" applyFill="1" applyBorder="1" applyAlignment="1">
      <alignment horizontal="center" vertical="center" wrapText="1"/>
    </xf>
    <xf numFmtId="0" fontId="6" fillId="30" borderId="26" xfId="4" applyFont="1" applyFill="1" applyBorder="1" applyAlignment="1">
      <alignment horizontal="center" vertical="center" wrapText="1"/>
    </xf>
    <xf numFmtId="0" fontId="6" fillId="30" borderId="10" xfId="4" applyFont="1" applyFill="1" applyBorder="1" applyAlignment="1">
      <alignment horizontal="center" vertical="center"/>
    </xf>
    <xf numFmtId="0" fontId="6" fillId="34" borderId="4" xfId="4" applyFont="1" applyFill="1" applyBorder="1" applyAlignment="1">
      <alignment horizontal="center" vertical="center" wrapText="1"/>
    </xf>
    <xf numFmtId="0" fontId="6" fillId="34" borderId="8" xfId="4" applyFont="1" applyFill="1" applyBorder="1" applyAlignment="1">
      <alignment horizontal="center" vertical="center" wrapText="1"/>
    </xf>
    <xf numFmtId="0" fontId="6" fillId="34" borderId="25" xfId="4" applyFont="1" applyFill="1" applyBorder="1" applyAlignment="1">
      <alignment horizontal="center" vertical="center" wrapText="1"/>
    </xf>
    <xf numFmtId="0" fontId="6" fillId="34" borderId="9" xfId="4" applyFont="1" applyFill="1" applyBorder="1" applyAlignment="1">
      <alignment horizontal="center" vertical="center" wrapText="1"/>
    </xf>
    <xf numFmtId="0" fontId="6" fillId="34" borderId="0" xfId="4" applyFont="1" applyFill="1" applyBorder="1" applyAlignment="1">
      <alignment horizontal="center" vertical="center" wrapText="1"/>
    </xf>
    <xf numFmtId="0" fontId="6" fillId="34" borderId="17" xfId="4" applyFont="1" applyFill="1" applyBorder="1" applyAlignment="1">
      <alignment horizontal="center" vertical="center" wrapText="1"/>
    </xf>
    <xf numFmtId="0" fontId="6" fillId="34" borderId="6" xfId="4" applyFont="1" applyFill="1" applyBorder="1" applyAlignment="1">
      <alignment horizontal="center" vertical="center" wrapText="1"/>
    </xf>
    <xf numFmtId="0" fontId="6" fillId="34" borderId="11" xfId="4" applyFont="1" applyFill="1" applyBorder="1" applyAlignment="1">
      <alignment horizontal="center" vertical="center" wrapText="1"/>
    </xf>
    <xf numFmtId="0" fontId="6" fillId="34" borderId="26" xfId="4" applyFont="1" applyFill="1" applyBorder="1" applyAlignment="1">
      <alignment horizontal="center" vertical="center" wrapText="1"/>
    </xf>
    <xf numFmtId="0" fontId="6" fillId="34" borderId="10" xfId="4" applyFont="1" applyFill="1" applyBorder="1" applyAlignment="1">
      <alignment horizontal="center" vertical="center"/>
    </xf>
    <xf numFmtId="0" fontId="6" fillId="34" borderId="4" xfId="0" applyFont="1" applyFill="1" applyBorder="1" applyAlignment="1">
      <alignment horizontal="center" vertical="center"/>
    </xf>
    <xf numFmtId="0" fontId="6" fillId="34" borderId="8" xfId="0" applyFont="1" applyFill="1" applyBorder="1" applyAlignment="1">
      <alignment horizontal="center" vertical="center"/>
    </xf>
    <xf numFmtId="0" fontId="6" fillId="34" borderId="25" xfId="0" applyFont="1" applyFill="1" applyBorder="1" applyAlignment="1">
      <alignment horizontal="center" vertical="center"/>
    </xf>
    <xf numFmtId="0" fontId="6" fillId="34" borderId="6" xfId="0" applyFont="1" applyFill="1" applyBorder="1" applyAlignment="1">
      <alignment horizontal="center" vertical="center"/>
    </xf>
    <xf numFmtId="0" fontId="6" fillId="34" borderId="11" xfId="0" applyFont="1" applyFill="1" applyBorder="1" applyAlignment="1">
      <alignment horizontal="center" vertical="center"/>
    </xf>
    <xf numFmtId="0" fontId="6" fillId="34" borderId="26" xfId="0" applyFont="1" applyFill="1" applyBorder="1" applyAlignment="1">
      <alignment horizontal="center" vertical="center"/>
    </xf>
    <xf numFmtId="0" fontId="6" fillId="34" borderId="46" xfId="0" applyFont="1" applyFill="1" applyBorder="1" applyAlignment="1">
      <alignment horizontal="center" vertical="center" wrapText="1"/>
    </xf>
    <xf numFmtId="0" fontId="6" fillId="34" borderId="47" xfId="0" applyFont="1" applyFill="1" applyBorder="1" applyAlignment="1">
      <alignment horizontal="center" vertical="center" wrapText="1"/>
    </xf>
    <xf numFmtId="0" fontId="6" fillId="15" borderId="0" xfId="0" applyFont="1" applyFill="1" applyAlignment="1">
      <alignment horizontal="center"/>
    </xf>
    <xf numFmtId="0" fontId="6" fillId="10" borderId="0" xfId="0" applyFont="1" applyFill="1" applyAlignment="1">
      <alignment horizontal="center" vertical="center" wrapText="1"/>
    </xf>
    <xf numFmtId="0" fontId="5" fillId="10" borderId="0" xfId="0" applyFont="1" applyFill="1" applyAlignment="1">
      <alignment horizontal="center" vertical="center" wrapText="1"/>
    </xf>
    <xf numFmtId="0" fontId="6" fillId="32" borderId="4" xfId="0" applyFont="1" applyFill="1" applyBorder="1" applyAlignment="1">
      <alignment horizontal="center" vertical="center" wrapText="1"/>
    </xf>
    <xf numFmtId="0" fontId="6" fillId="32" borderId="8" xfId="0" applyFont="1" applyFill="1" applyBorder="1" applyAlignment="1">
      <alignment horizontal="center" vertical="center" wrapText="1"/>
    </xf>
    <xf numFmtId="0" fontId="6" fillId="32" borderId="5" xfId="0" applyFont="1" applyFill="1" applyBorder="1" applyAlignment="1">
      <alignment horizontal="center" vertical="center" wrapText="1"/>
    </xf>
    <xf numFmtId="0" fontId="6" fillId="31" borderId="29" xfId="0" applyFont="1" applyFill="1" applyBorder="1" applyAlignment="1">
      <alignment horizontal="center"/>
    </xf>
    <xf numFmtId="0" fontId="5" fillId="33" borderId="29" xfId="0" applyFont="1" applyFill="1" applyBorder="1" applyAlignment="1">
      <alignment horizontal="center" vertical="center" wrapText="1"/>
    </xf>
    <xf numFmtId="0" fontId="6" fillId="34" borderId="5" xfId="0" applyFont="1" applyFill="1" applyBorder="1" applyAlignment="1">
      <alignment horizontal="center" vertical="center"/>
    </xf>
    <xf numFmtId="0" fontId="6" fillId="14" borderId="0" xfId="0" applyFont="1" applyFill="1" applyAlignment="1">
      <alignment horizontal="center"/>
    </xf>
    <xf numFmtId="0" fontId="6" fillId="16" borderId="0" xfId="0" applyFont="1" applyFill="1" applyAlignment="1">
      <alignment horizontal="center"/>
    </xf>
    <xf numFmtId="2" fontId="6" fillId="10" borderId="6" xfId="1" applyNumberFormat="1" applyFont="1" applyFill="1" applyBorder="1" applyAlignment="1">
      <alignment horizontal="center"/>
    </xf>
    <xf numFmtId="2" fontId="6" fillId="10" borderId="11" xfId="1" applyNumberFormat="1" applyFont="1" applyFill="1" applyBorder="1" applyAlignment="1">
      <alignment horizontal="center"/>
    </xf>
    <xf numFmtId="2" fontId="6" fillId="10" borderId="7" xfId="1" applyNumberFormat="1" applyFont="1" applyFill="1" applyBorder="1" applyAlignment="1">
      <alignment horizontal="center"/>
    </xf>
    <xf numFmtId="0" fontId="5" fillId="34" borderId="8" xfId="0" applyFont="1" applyFill="1" applyBorder="1" applyAlignment="1">
      <alignment horizontal="center" vertical="center" wrapText="1"/>
    </xf>
    <xf numFmtId="0" fontId="6" fillId="34" borderId="6" xfId="0" applyFont="1" applyFill="1" applyBorder="1" applyAlignment="1">
      <alignment horizontal="center" vertical="center" wrapText="1"/>
    </xf>
    <xf numFmtId="0" fontId="6" fillId="34" borderId="11" xfId="0" applyFont="1" applyFill="1" applyBorder="1" applyAlignment="1">
      <alignment horizontal="center" vertical="center" wrapText="1"/>
    </xf>
    <xf numFmtId="0" fontId="6" fillId="34" borderId="7" xfId="0" applyFont="1" applyFill="1" applyBorder="1" applyAlignment="1">
      <alignment horizontal="center" vertical="center" wrapText="1"/>
    </xf>
    <xf numFmtId="0" fontId="6" fillId="31" borderId="9" xfId="0" applyFont="1" applyFill="1" applyBorder="1" applyAlignment="1">
      <alignment horizontal="center"/>
    </xf>
    <xf numFmtId="0" fontId="6" fillId="31" borderId="0" xfId="0" applyFont="1" applyFill="1" applyAlignment="1">
      <alignment horizontal="center"/>
    </xf>
    <xf numFmtId="0" fontId="6" fillId="31" borderId="10" xfId="0" applyFont="1" applyFill="1" applyBorder="1" applyAlignment="1">
      <alignment horizontal="center"/>
    </xf>
    <xf numFmtId="0" fontId="6" fillId="31" borderId="6" xfId="0" applyFont="1" applyFill="1" applyBorder="1" applyAlignment="1">
      <alignment horizontal="center"/>
    </xf>
    <xf numFmtId="0" fontId="6" fillId="31" borderId="11" xfId="0" applyFont="1" applyFill="1" applyBorder="1" applyAlignment="1">
      <alignment horizontal="center"/>
    </xf>
    <xf numFmtId="0" fontId="6" fillId="31" borderId="7" xfId="0" applyFont="1" applyFill="1" applyBorder="1" applyAlignment="1">
      <alignment horizontal="center"/>
    </xf>
    <xf numFmtId="0" fontId="6" fillId="10" borderId="0" xfId="0" applyFont="1" applyFill="1" applyAlignment="1">
      <alignment horizontal="center"/>
    </xf>
    <xf numFmtId="0" fontId="6" fillId="10" borderId="0" xfId="0" applyFont="1" applyFill="1" applyAlignment="1">
      <alignment horizontal="center" vertical="center"/>
    </xf>
    <xf numFmtId="0" fontId="5" fillId="10" borderId="0" xfId="0" applyFont="1" applyFill="1" applyAlignment="1">
      <alignment horizontal="center" vertical="center"/>
    </xf>
    <xf numFmtId="0" fontId="6" fillId="34" borderId="37" xfId="0" applyFont="1" applyFill="1" applyBorder="1" applyAlignment="1">
      <alignment horizontal="center" vertical="center" wrapText="1"/>
    </xf>
    <xf numFmtId="0" fontId="6" fillId="34" borderId="38" xfId="0" applyFont="1" applyFill="1" applyBorder="1" applyAlignment="1">
      <alignment horizontal="center" vertical="center" wrapText="1"/>
    </xf>
    <xf numFmtId="0" fontId="11" fillId="17" borderId="1" xfId="2" applyFont="1" applyFill="1" applyBorder="1" applyAlignment="1">
      <alignment horizontal="center"/>
    </xf>
    <xf numFmtId="0" fontId="11" fillId="17" borderId="3" xfId="2" applyFont="1" applyFill="1" applyBorder="1" applyAlignment="1">
      <alignment horizontal="center"/>
    </xf>
    <xf numFmtId="0" fontId="11" fillId="17" borderId="2" xfId="2" applyFont="1" applyFill="1" applyBorder="1" applyAlignment="1">
      <alignment horizontal="center"/>
    </xf>
    <xf numFmtId="0" fontId="11" fillId="18" borderId="1" xfId="9" applyFont="1" applyFill="1" applyBorder="1" applyAlignment="1">
      <alignment horizontal="center"/>
    </xf>
    <xf numFmtId="0" fontId="11" fillId="18" borderId="3" xfId="9" applyFont="1" applyFill="1" applyBorder="1" applyAlignment="1">
      <alignment horizontal="center"/>
    </xf>
    <xf numFmtId="0" fontId="11" fillId="18" borderId="2" xfId="9" applyFont="1" applyFill="1" applyBorder="1" applyAlignment="1">
      <alignment horizontal="center"/>
    </xf>
    <xf numFmtId="0" fontId="11" fillId="35" borderId="1" xfId="8" applyFont="1" applyFill="1" applyBorder="1" applyAlignment="1">
      <alignment horizontal="center" vertical="center"/>
    </xf>
    <xf numFmtId="0" fontId="11" fillId="35" borderId="2" xfId="8" applyFont="1" applyFill="1" applyBorder="1" applyAlignment="1">
      <alignment horizontal="center" vertical="center"/>
    </xf>
    <xf numFmtId="0" fontId="11" fillId="25" borderId="29" xfId="8" applyFont="1" applyFill="1" applyBorder="1" applyAlignment="1">
      <alignment horizontal="center" vertical="center" wrapText="1"/>
    </xf>
    <xf numFmtId="0" fontId="11" fillId="25" borderId="13" xfId="8" applyFont="1" applyFill="1" applyBorder="1" applyAlignment="1">
      <alignment horizontal="center" vertical="center" wrapText="1"/>
    </xf>
    <xf numFmtId="0" fontId="11" fillId="19" borderId="1" xfId="4" applyFont="1" applyFill="1" applyBorder="1" applyAlignment="1">
      <alignment horizontal="center"/>
    </xf>
    <xf numFmtId="0" fontId="11" fillId="19" borderId="3" xfId="4" applyFont="1" applyFill="1" applyBorder="1" applyAlignment="1">
      <alignment horizontal="center"/>
    </xf>
    <xf numFmtId="0" fontId="11" fillId="19" borderId="2" xfId="4" applyFont="1" applyFill="1" applyBorder="1" applyAlignment="1">
      <alignment horizontal="center"/>
    </xf>
    <xf numFmtId="0" fontId="6" fillId="30" borderId="1" xfId="8" applyFont="1" applyFill="1" applyBorder="1" applyAlignment="1">
      <alignment horizontal="center" vertical="center"/>
    </xf>
    <xf numFmtId="0" fontId="6" fillId="30" borderId="2" xfId="8" applyFont="1" applyFill="1" applyBorder="1" applyAlignment="1">
      <alignment horizontal="center" vertical="center"/>
    </xf>
    <xf numFmtId="0" fontId="12" fillId="24" borderId="0" xfId="8" applyFont="1" applyFill="1" applyBorder="1" applyAlignment="1">
      <alignment horizontal="center" vertical="center"/>
    </xf>
    <xf numFmtId="0" fontId="11" fillId="17" borderId="4" xfId="2" applyFont="1" applyFill="1" applyBorder="1" applyAlignment="1">
      <alignment horizontal="center"/>
    </xf>
    <xf numFmtId="0" fontId="11" fillId="17" borderId="8" xfId="2" applyFont="1" applyFill="1" applyBorder="1" applyAlignment="1">
      <alignment horizontal="center"/>
    </xf>
    <xf numFmtId="0" fontId="11" fillId="17" borderId="5" xfId="2" applyFont="1" applyFill="1" applyBorder="1" applyAlignment="1">
      <alignment horizontal="center"/>
    </xf>
    <xf numFmtId="0" fontId="11" fillId="18" borderId="37" xfId="9" applyFont="1" applyFill="1" applyBorder="1" applyAlignment="1">
      <alignment horizontal="center"/>
    </xf>
    <xf numFmtId="0" fontId="11" fillId="18" borderId="38" xfId="9" applyFont="1" applyFill="1" applyBorder="1" applyAlignment="1">
      <alignment horizontal="center"/>
    </xf>
    <xf numFmtId="0" fontId="11" fillId="18" borderId="39" xfId="9" applyFont="1" applyFill="1" applyBorder="1" applyAlignment="1">
      <alignment horizontal="center"/>
    </xf>
    <xf numFmtId="0" fontId="6" fillId="30" borderId="34" xfId="8" applyFont="1" applyFill="1" applyBorder="1" applyAlignment="1">
      <alignment horizontal="center" vertical="center"/>
    </xf>
    <xf numFmtId="0" fontId="6" fillId="30" borderId="28" xfId="8" applyFont="1" applyFill="1" applyBorder="1" applyAlignment="1">
      <alignment horizontal="center" vertical="center"/>
    </xf>
    <xf numFmtId="0" fontId="6" fillId="30" borderId="53" xfId="8" applyFont="1" applyFill="1" applyBorder="1" applyAlignment="1">
      <alignment horizontal="center" vertical="center"/>
    </xf>
    <xf numFmtId="1" fontId="12" fillId="0" borderId="63" xfId="3" applyNumberFormat="1" applyFont="1" applyFill="1" applyBorder="1" applyAlignment="1" applyProtection="1">
      <alignment horizontal="center" vertical="center"/>
      <protection locked="0"/>
    </xf>
    <xf numFmtId="1" fontId="12" fillId="0" borderId="64" xfId="3" applyNumberFormat="1" applyFont="1" applyFill="1" applyBorder="1" applyAlignment="1" applyProtection="1">
      <alignment horizontal="center" vertical="center"/>
      <protection locked="0"/>
    </xf>
    <xf numFmtId="0" fontId="12" fillId="25" borderId="4" xfId="2" applyFont="1" applyFill="1" applyBorder="1" applyAlignment="1">
      <alignment horizontal="center" vertical="center" wrapText="1"/>
    </xf>
    <xf numFmtId="0" fontId="12" fillId="25" borderId="8" xfId="2" applyFont="1" applyFill="1" applyBorder="1" applyAlignment="1">
      <alignment horizontal="center" vertical="center" wrapText="1"/>
    </xf>
    <xf numFmtId="0" fontId="12" fillId="25" borderId="6" xfId="2" applyFont="1" applyFill="1" applyBorder="1" applyAlignment="1">
      <alignment horizontal="center" vertical="center" wrapText="1"/>
    </xf>
    <xf numFmtId="0" fontId="12" fillId="25" borderId="11" xfId="2" applyFont="1" applyFill="1" applyBorder="1" applyAlignment="1">
      <alignment horizontal="center" vertical="center" wrapText="1"/>
    </xf>
    <xf numFmtId="0" fontId="5" fillId="27" borderId="4" xfId="0" applyFont="1" applyFill="1" applyBorder="1" applyAlignment="1">
      <alignment horizontal="center" vertical="center"/>
    </xf>
    <xf numFmtId="0" fontId="5" fillId="27" borderId="55" xfId="0" applyFont="1" applyFill="1" applyBorder="1" applyAlignment="1">
      <alignment horizontal="center" vertical="center"/>
    </xf>
    <xf numFmtId="0" fontId="5" fillId="27" borderId="6" xfId="0" applyFont="1" applyFill="1" applyBorder="1" applyAlignment="1">
      <alignment horizontal="center" vertical="center"/>
    </xf>
    <xf numFmtId="0" fontId="5" fillId="27" borderId="56" xfId="0" applyFont="1" applyFill="1" applyBorder="1" applyAlignment="1">
      <alignment horizontal="center" vertical="center"/>
    </xf>
    <xf numFmtId="1" fontId="12" fillId="0" borderId="54" xfId="3" applyNumberFormat="1" applyFont="1" applyFill="1" applyBorder="1" applyAlignment="1" applyProtection="1">
      <alignment horizontal="center" vertical="center"/>
      <protection locked="0"/>
    </xf>
    <xf numFmtId="1" fontId="12" fillId="0" borderId="62" xfId="3" applyNumberFormat="1" applyFont="1" applyFill="1" applyBorder="1" applyAlignment="1" applyProtection="1">
      <alignment horizontal="center" vertical="center"/>
      <protection locked="0"/>
    </xf>
    <xf numFmtId="0" fontId="11" fillId="35" borderId="4" xfId="4" applyFont="1" applyFill="1" applyBorder="1" applyAlignment="1">
      <alignment horizontal="center" vertical="center"/>
    </xf>
    <xf numFmtId="0" fontId="11" fillId="35" borderId="8" xfId="4" applyFont="1" applyFill="1" applyBorder="1" applyAlignment="1">
      <alignment horizontal="center" vertical="center"/>
    </xf>
    <xf numFmtId="0" fontId="11" fillId="35" borderId="5" xfId="4" applyFont="1" applyFill="1" applyBorder="1" applyAlignment="1">
      <alignment horizontal="center" vertical="center"/>
    </xf>
    <xf numFmtId="0" fontId="11" fillId="35" borderId="6" xfId="4" applyFont="1" applyFill="1" applyBorder="1" applyAlignment="1">
      <alignment horizontal="center" vertical="center"/>
    </xf>
    <xf numFmtId="0" fontId="11" fillId="35" borderId="11" xfId="4" applyFont="1" applyFill="1" applyBorder="1" applyAlignment="1">
      <alignment horizontal="center" vertical="center"/>
    </xf>
    <xf numFmtId="0" fontId="11" fillId="35" borderId="7" xfId="4" applyFont="1" applyFill="1" applyBorder="1" applyAlignment="1">
      <alignment horizontal="center" vertical="center"/>
    </xf>
    <xf numFmtId="164" fontId="11" fillId="35" borderId="5" xfId="4" applyNumberFormat="1" applyFont="1" applyFill="1" applyBorder="1" applyAlignment="1">
      <alignment horizontal="center" vertical="center"/>
    </xf>
    <xf numFmtId="164" fontId="11" fillId="35" borderId="7" xfId="4" applyNumberFormat="1" applyFont="1" applyFill="1" applyBorder="1" applyAlignment="1">
      <alignment horizontal="center" vertical="center"/>
    </xf>
    <xf numFmtId="0" fontId="12" fillId="25" borderId="4" xfId="6" applyFont="1" applyFill="1" applyBorder="1" applyAlignment="1">
      <alignment horizontal="center" vertical="center" wrapText="1"/>
    </xf>
    <xf numFmtId="0" fontId="12" fillId="25" borderId="8" xfId="6" applyFont="1" applyFill="1" applyBorder="1" applyAlignment="1">
      <alignment horizontal="center" vertical="center" wrapText="1"/>
    </xf>
    <xf numFmtId="0" fontId="12" fillId="25" borderId="9" xfId="6" applyFont="1" applyFill="1" applyBorder="1" applyAlignment="1">
      <alignment horizontal="center" vertical="center" wrapText="1"/>
    </xf>
    <xf numFmtId="0" fontId="12" fillId="25" borderId="0" xfId="6" applyFont="1" applyFill="1" applyBorder="1" applyAlignment="1">
      <alignment horizontal="center" vertical="center" wrapText="1"/>
    </xf>
    <xf numFmtId="1" fontId="12" fillId="0" borderId="65" xfId="3" applyNumberFormat="1" applyFont="1" applyFill="1" applyBorder="1" applyAlignment="1" applyProtection="1">
      <alignment horizontal="center" vertical="center"/>
      <protection locked="0"/>
    </xf>
    <xf numFmtId="1" fontId="12" fillId="0" borderId="58" xfId="3" applyNumberFormat="1" applyFont="1" applyFill="1" applyBorder="1" applyAlignment="1" applyProtection="1">
      <alignment horizontal="center" vertical="center"/>
      <protection locked="0"/>
    </xf>
    <xf numFmtId="0" fontId="5" fillId="27" borderId="9" xfId="0" applyFont="1" applyFill="1" applyBorder="1" applyAlignment="1">
      <alignment horizontal="center" vertical="center" wrapText="1"/>
    </xf>
    <xf numFmtId="0" fontId="5" fillId="27" borderId="0" xfId="0" applyFont="1" applyFill="1" applyAlignment="1">
      <alignment horizontal="center" vertical="center" wrapText="1"/>
    </xf>
    <xf numFmtId="0" fontId="5" fillId="27" borderId="6" xfId="0" applyFont="1" applyFill="1" applyBorder="1" applyAlignment="1">
      <alignment horizontal="center" vertical="center" wrapText="1"/>
    </xf>
    <xf numFmtId="0" fontId="5" fillId="27" borderId="11" xfId="0" applyFont="1" applyFill="1" applyBorder="1" applyAlignment="1">
      <alignment horizontal="center" vertical="center" wrapText="1"/>
    </xf>
    <xf numFmtId="0" fontId="11" fillId="19" borderId="4" xfId="4" applyFont="1" applyFill="1" applyBorder="1" applyAlignment="1">
      <alignment horizontal="center"/>
    </xf>
    <xf numFmtId="0" fontId="11" fillId="19" borderId="8" xfId="4" applyFont="1" applyFill="1" applyBorder="1" applyAlignment="1">
      <alignment horizontal="center"/>
    </xf>
    <xf numFmtId="0" fontId="11" fillId="19" borderId="5" xfId="4" applyFont="1" applyFill="1" applyBorder="1" applyAlignment="1">
      <alignment horizontal="center"/>
    </xf>
    <xf numFmtId="0" fontId="6" fillId="34" borderId="5" xfId="4" applyFont="1" applyFill="1" applyBorder="1" applyAlignment="1">
      <alignment horizontal="center" vertical="center" wrapText="1"/>
    </xf>
    <xf numFmtId="0" fontId="6" fillId="34" borderId="10" xfId="4" applyFont="1" applyFill="1" applyBorder="1" applyAlignment="1">
      <alignment horizontal="center" vertical="center" wrapText="1"/>
    </xf>
    <xf numFmtId="0" fontId="6" fillId="30" borderId="37" xfId="8" applyFont="1" applyFill="1" applyBorder="1" applyAlignment="1">
      <alignment horizontal="center"/>
    </xf>
    <xf numFmtId="0" fontId="6" fillId="30" borderId="38" xfId="8" applyFont="1" applyFill="1" applyBorder="1" applyAlignment="1">
      <alignment horizontal="center"/>
    </xf>
    <xf numFmtId="0" fontId="6" fillId="30" borderId="39" xfId="8" applyFont="1" applyFill="1" applyBorder="1" applyAlignment="1">
      <alignment horizontal="center"/>
    </xf>
    <xf numFmtId="0" fontId="5" fillId="7" borderId="32" xfId="8" applyFont="1" applyBorder="1" applyAlignment="1">
      <alignment horizontal="center"/>
    </xf>
    <xf numFmtId="0" fontId="5" fillId="7" borderId="15" xfId="8" applyFont="1" applyBorder="1" applyAlignment="1">
      <alignment horizontal="center"/>
    </xf>
    <xf numFmtId="0" fontId="5" fillId="7" borderId="61" xfId="8" applyFont="1" applyBorder="1" applyAlignment="1">
      <alignment horizontal="center"/>
    </xf>
    <xf numFmtId="0" fontId="5" fillId="7" borderId="41" xfId="8" applyFont="1" applyBorder="1" applyAlignment="1">
      <alignment horizontal="center"/>
    </xf>
    <xf numFmtId="2" fontId="6" fillId="34" borderId="5" xfId="4" applyNumberFormat="1" applyFont="1" applyFill="1" applyBorder="1" applyAlignment="1">
      <alignment horizontal="center" vertical="center"/>
    </xf>
    <xf numFmtId="2" fontId="6" fillId="34" borderId="7" xfId="4" applyNumberFormat="1" applyFont="1" applyFill="1" applyBorder="1" applyAlignment="1">
      <alignment horizontal="center" vertical="center"/>
    </xf>
    <xf numFmtId="0" fontId="6" fillId="31" borderId="1" xfId="0" applyFont="1" applyFill="1" applyBorder="1" applyAlignment="1">
      <alignment horizontal="center"/>
    </xf>
    <xf numFmtId="0" fontId="6" fillId="31" borderId="3" xfId="0" applyFont="1" applyFill="1" applyBorder="1" applyAlignment="1">
      <alignment horizontal="center"/>
    </xf>
    <xf numFmtId="0" fontId="6" fillId="31" borderId="2" xfId="0" applyFont="1" applyFill="1" applyBorder="1" applyAlignment="1">
      <alignment horizontal="center"/>
    </xf>
    <xf numFmtId="0" fontId="16" fillId="17" borderId="1" xfId="2" applyFont="1" applyFill="1" applyBorder="1" applyAlignment="1">
      <alignment horizontal="center"/>
    </xf>
    <xf numFmtId="0" fontId="16" fillId="17" borderId="3" xfId="2" applyFont="1" applyFill="1" applyBorder="1" applyAlignment="1">
      <alignment horizontal="center"/>
    </xf>
    <xf numFmtId="0" fontId="16" fillId="17" borderId="2" xfId="2" applyFont="1" applyFill="1" applyBorder="1" applyAlignment="1">
      <alignment horizontal="center"/>
    </xf>
    <xf numFmtId="0" fontId="16" fillId="38" borderId="1" xfId="4" applyFont="1" applyFill="1" applyBorder="1" applyAlignment="1">
      <alignment horizontal="center"/>
    </xf>
    <xf numFmtId="0" fontId="16" fillId="38" borderId="3" xfId="4" applyFont="1" applyFill="1" applyBorder="1" applyAlignment="1">
      <alignment horizontal="center"/>
    </xf>
    <xf numFmtId="0" fontId="16" fillId="38" borderId="2" xfId="4" applyFont="1" applyFill="1" applyBorder="1" applyAlignment="1">
      <alignment horizontal="center"/>
    </xf>
    <xf numFmtId="0" fontId="14" fillId="17" borderId="9" xfId="2" applyFont="1" applyFill="1" applyBorder="1" applyAlignment="1">
      <alignment horizontal="center" wrapText="1"/>
    </xf>
    <xf numFmtId="0" fontId="14" fillId="17" borderId="0" xfId="2" applyFont="1" applyFill="1" applyBorder="1" applyAlignment="1">
      <alignment horizontal="center" wrapText="1"/>
    </xf>
    <xf numFmtId="0" fontId="14" fillId="17" borderId="10" xfId="2" applyFont="1" applyFill="1" applyBorder="1" applyAlignment="1">
      <alignment horizontal="center" wrapText="1"/>
    </xf>
    <xf numFmtId="0" fontId="16" fillId="38" borderId="38" xfId="0" applyFont="1" applyFill="1" applyBorder="1" applyAlignment="1">
      <alignment horizontal="center" vertical="center" wrapText="1"/>
    </xf>
    <xf numFmtId="167" fontId="17" fillId="39" borderId="13" xfId="1" applyNumberFormat="1" applyFont="1" applyFill="1" applyBorder="1" applyAlignment="1">
      <alignment horizontal="center"/>
    </xf>
    <xf numFmtId="167" fontId="17" fillId="39" borderId="15" xfId="1" applyNumberFormat="1" applyFont="1" applyFill="1" applyBorder="1" applyAlignment="1">
      <alignment horizontal="center"/>
    </xf>
    <xf numFmtId="0" fontId="14" fillId="40" borderId="71" xfId="6" applyFont="1" applyFill="1" applyBorder="1" applyAlignment="1">
      <alignment horizontal="center"/>
    </xf>
    <xf numFmtId="0" fontId="14" fillId="40" borderId="72" xfId="6" applyFont="1" applyFill="1" applyBorder="1" applyAlignment="1">
      <alignment horizontal="center"/>
    </xf>
    <xf numFmtId="2" fontId="14" fillId="23" borderId="59" xfId="11" applyNumberFormat="1" applyFont="1" applyFill="1" applyBorder="1" applyAlignment="1" applyProtection="1">
      <alignment horizontal="center"/>
      <protection locked="0"/>
    </xf>
    <xf numFmtId="2" fontId="14" fillId="23" borderId="74" xfId="11" applyNumberFormat="1" applyFont="1" applyFill="1" applyBorder="1" applyAlignment="1" applyProtection="1">
      <alignment horizontal="center"/>
      <protection locked="0"/>
    </xf>
    <xf numFmtId="164" fontId="14" fillId="22" borderId="11" xfId="6" applyNumberFormat="1" applyFont="1" applyFill="1" applyBorder="1" applyAlignment="1">
      <alignment horizontal="center"/>
    </xf>
    <xf numFmtId="164" fontId="14" fillId="22" borderId="7" xfId="6" applyNumberFormat="1" applyFont="1" applyFill="1" applyBorder="1" applyAlignment="1">
      <alignment horizontal="center"/>
    </xf>
    <xf numFmtId="0" fontId="18" fillId="39" borderId="9" xfId="5" applyFont="1" applyFill="1" applyBorder="1" applyAlignment="1">
      <alignment horizontal="center" wrapText="1"/>
    </xf>
    <xf numFmtId="0" fontId="18" fillId="39" borderId="17" xfId="5" applyFont="1" applyFill="1" applyBorder="1" applyAlignment="1">
      <alignment horizontal="center" wrapText="1"/>
    </xf>
    <xf numFmtId="0" fontId="16" fillId="38" borderId="4" xfId="0" applyFont="1" applyFill="1" applyBorder="1" applyAlignment="1">
      <alignment horizontal="center" vertical="center" wrapText="1"/>
    </xf>
    <xf numFmtId="0" fontId="16" fillId="38" borderId="8" xfId="0" applyFont="1" applyFill="1" applyBorder="1" applyAlignment="1">
      <alignment horizontal="center" vertical="center" wrapText="1"/>
    </xf>
    <xf numFmtId="0" fontId="21" fillId="38" borderId="4" xfId="0" applyFont="1" applyFill="1" applyBorder="1" applyAlignment="1">
      <alignment horizontal="center" vertical="center"/>
    </xf>
    <xf numFmtId="0" fontId="21" fillId="38" borderId="8" xfId="0" applyFont="1" applyFill="1" applyBorder="1" applyAlignment="1">
      <alignment horizontal="center" vertical="center"/>
    </xf>
    <xf numFmtId="0" fontId="21" fillId="38" borderId="5" xfId="0" applyFont="1" applyFill="1" applyBorder="1" applyAlignment="1">
      <alignment horizontal="center" vertical="center"/>
    </xf>
    <xf numFmtId="0" fontId="21" fillId="38" borderId="9" xfId="0" applyFont="1" applyFill="1" applyBorder="1" applyAlignment="1">
      <alignment horizontal="center" vertical="center"/>
    </xf>
    <xf numFmtId="0" fontId="21" fillId="38" borderId="0" xfId="0" applyFont="1" applyFill="1" applyAlignment="1">
      <alignment horizontal="center" vertical="center"/>
    </xf>
    <xf numFmtId="0" fontId="21" fillId="38" borderId="10" xfId="0" applyFont="1" applyFill="1" applyBorder="1" applyAlignment="1">
      <alignment horizontal="center" vertical="center"/>
    </xf>
    <xf numFmtId="0" fontId="21" fillId="38" borderId="6" xfId="0" applyFont="1" applyFill="1" applyBorder="1" applyAlignment="1">
      <alignment horizontal="center" vertical="center"/>
    </xf>
    <xf numFmtId="0" fontId="21" fillId="38" borderId="11" xfId="0" applyFont="1" applyFill="1" applyBorder="1" applyAlignment="1">
      <alignment horizontal="center" vertical="center"/>
    </xf>
    <xf numFmtId="0" fontId="21" fillId="38" borderId="7" xfId="0" applyFont="1" applyFill="1" applyBorder="1" applyAlignment="1">
      <alignment horizontal="center" vertical="center"/>
    </xf>
    <xf numFmtId="0" fontId="14" fillId="22" borderId="0" xfId="6" applyFont="1" applyFill="1" applyBorder="1" applyAlignment="1">
      <alignment horizontal="center"/>
    </xf>
    <xf numFmtId="0" fontId="14" fillId="22" borderId="10" xfId="6" applyFont="1" applyFill="1" applyBorder="1" applyAlignment="1">
      <alignment horizontal="center"/>
    </xf>
    <xf numFmtId="2" fontId="14" fillId="23" borderId="75" xfId="1" applyNumberFormat="1" applyFont="1" applyFill="1" applyBorder="1" applyAlignment="1" applyProtection="1">
      <alignment horizontal="center"/>
      <protection locked="0"/>
    </xf>
    <xf numFmtId="2" fontId="14" fillId="23" borderId="74" xfId="1" applyNumberFormat="1" applyFont="1" applyFill="1" applyBorder="1" applyAlignment="1" applyProtection="1">
      <alignment horizontal="center"/>
      <protection locked="0"/>
    </xf>
    <xf numFmtId="0" fontId="19" fillId="38" borderId="37" xfId="0" applyFont="1" applyFill="1" applyBorder="1" applyAlignment="1">
      <alignment horizontal="center" vertical="center"/>
    </xf>
    <xf numFmtId="0" fontId="19" fillId="38" borderId="38" xfId="0" applyFont="1" applyFill="1" applyBorder="1" applyAlignment="1">
      <alignment horizontal="center" vertical="center"/>
    </xf>
    <xf numFmtId="0" fontId="19" fillId="38" borderId="76" xfId="0" applyFont="1" applyFill="1" applyBorder="1" applyAlignment="1">
      <alignment horizontal="center" vertical="center"/>
    </xf>
    <xf numFmtId="0" fontId="17" fillId="39" borderId="78" xfId="0" applyFont="1" applyFill="1" applyBorder="1" applyAlignment="1">
      <alignment horizontal="center"/>
    </xf>
    <xf numFmtId="0" fontId="17" fillId="39" borderId="47" xfId="0" applyFont="1" applyFill="1" applyBorder="1" applyAlignment="1">
      <alignment horizontal="center"/>
    </xf>
    <xf numFmtId="0" fontId="14" fillId="17" borderId="9" xfId="2" applyFont="1" applyFill="1" applyBorder="1" applyAlignment="1">
      <alignment horizontal="center" vertical="center"/>
    </xf>
    <xf numFmtId="0" fontId="14" fillId="17" borderId="0" xfId="2" applyFont="1" applyFill="1" applyBorder="1" applyAlignment="1">
      <alignment horizontal="center" vertical="center"/>
    </xf>
    <xf numFmtId="0" fontId="14" fillId="17" borderId="10" xfId="2" applyFont="1" applyFill="1" applyBorder="1" applyAlignment="1">
      <alignment horizontal="center" vertical="center"/>
    </xf>
    <xf numFmtId="0" fontId="18" fillId="39" borderId="9" xfId="5" applyFont="1" applyFill="1" applyBorder="1" applyAlignment="1">
      <alignment horizontal="center"/>
    </xf>
    <xf numFmtId="0" fontId="18" fillId="39" borderId="0" xfId="5" applyFont="1" applyFill="1" applyBorder="1" applyAlignment="1">
      <alignment horizontal="center"/>
    </xf>
    <xf numFmtId="0" fontId="18" fillId="39" borderId="17" xfId="5" applyFont="1" applyFill="1" applyBorder="1" applyAlignment="1">
      <alignment horizontal="center"/>
    </xf>
    <xf numFmtId="0" fontId="18" fillId="39" borderId="6" xfId="5" applyFont="1" applyFill="1" applyBorder="1" applyAlignment="1">
      <alignment horizontal="center"/>
    </xf>
    <xf numFmtId="0" fontId="18" fillId="39" borderId="11" xfId="5" applyFont="1" applyFill="1" applyBorder="1" applyAlignment="1">
      <alignment horizontal="center"/>
    </xf>
    <xf numFmtId="0" fontId="18" fillId="39" borderId="26" xfId="5" applyFont="1" applyFill="1" applyBorder="1" applyAlignment="1">
      <alignment horizontal="center"/>
    </xf>
    <xf numFmtId="0" fontId="14" fillId="41" borderId="9" xfId="2" applyFont="1" applyFill="1" applyBorder="1" applyAlignment="1">
      <alignment horizontal="center" vertical="center"/>
    </xf>
    <xf numFmtId="0" fontId="14" fillId="41" borderId="0" xfId="2" applyFont="1" applyFill="1" applyBorder="1" applyAlignment="1">
      <alignment horizontal="center" vertical="center"/>
    </xf>
    <xf numFmtId="0" fontId="14" fillId="41" borderId="10" xfId="2" applyFont="1" applyFill="1" applyBorder="1" applyAlignment="1">
      <alignment horizontal="center" vertical="center"/>
    </xf>
    <xf numFmtId="0" fontId="14" fillId="22" borderId="0" xfId="6" applyFont="1" applyFill="1" applyBorder="1" applyAlignment="1">
      <alignment horizontal="center" wrapText="1"/>
    </xf>
    <xf numFmtId="0" fontId="14" fillId="22" borderId="10" xfId="6" applyFont="1" applyFill="1" applyBorder="1" applyAlignment="1">
      <alignment horizontal="center" wrapText="1"/>
    </xf>
    <xf numFmtId="0" fontId="21" fillId="38" borderId="4" xfId="0" applyFont="1" applyFill="1" applyBorder="1" applyAlignment="1">
      <alignment horizontal="center"/>
    </xf>
    <xf numFmtId="0" fontId="21" fillId="38" borderId="8" xfId="0" applyFont="1" applyFill="1" applyBorder="1" applyAlignment="1">
      <alignment horizontal="center"/>
    </xf>
    <xf numFmtId="0" fontId="21" fillId="38" borderId="5" xfId="0" applyFont="1" applyFill="1" applyBorder="1" applyAlignment="1">
      <alignment horizontal="center"/>
    </xf>
    <xf numFmtId="0" fontId="21" fillId="38" borderId="9" xfId="0" applyFont="1" applyFill="1" applyBorder="1" applyAlignment="1">
      <alignment horizontal="center"/>
    </xf>
    <xf numFmtId="0" fontId="21" fillId="38" borderId="0" xfId="0" applyFont="1" applyFill="1" applyAlignment="1">
      <alignment horizontal="center"/>
    </xf>
    <xf numFmtId="0" fontId="21" fillId="38" borderId="10" xfId="0" applyFont="1" applyFill="1" applyBorder="1" applyAlignment="1">
      <alignment horizontal="center"/>
    </xf>
    <xf numFmtId="0" fontId="21" fillId="38" borderId="6" xfId="0" applyFont="1" applyFill="1" applyBorder="1" applyAlignment="1">
      <alignment horizontal="center"/>
    </xf>
    <xf numFmtId="0" fontId="21" fillId="38" borderId="11" xfId="0" applyFont="1" applyFill="1" applyBorder="1" applyAlignment="1">
      <alignment horizontal="center"/>
    </xf>
    <xf numFmtId="0" fontId="21" fillId="38" borderId="7" xfId="0" applyFont="1" applyFill="1" applyBorder="1" applyAlignment="1">
      <alignment horizontal="center"/>
    </xf>
    <xf numFmtId="0" fontId="5" fillId="0" borderId="0" xfId="0" applyFont="1" applyAlignment="1"/>
  </cellXfs>
  <cellStyles count="12">
    <cellStyle name="20% - Accent4" xfId="8" builtinId="42"/>
    <cellStyle name="40% - Accent1" xfId="6" builtinId="31"/>
    <cellStyle name="40% - Accent3" xfId="11" builtinId="39"/>
    <cellStyle name="40% - Accent4" xfId="9" builtinId="43"/>
    <cellStyle name="40% - Accent6" xfId="5" builtinId="51"/>
    <cellStyle name="60% - Accent1" xfId="2" builtinId="32"/>
    <cellStyle name="60% - Accent3" xfId="3" builtinId="40"/>
    <cellStyle name="60% - Accent6" xfId="4" builtinId="52"/>
    <cellStyle name="Bad" xfId="10" builtinId="27"/>
    <cellStyle name="Hyperlink" xfId="7" builtinId="8"/>
    <cellStyle name="Normal" xfId="0" builtinId="0"/>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0</xdr:colOff>
      <xdr:row>33</xdr:row>
      <xdr:rowOff>0</xdr:rowOff>
    </xdr:from>
    <xdr:to>
      <xdr:col>6</xdr:col>
      <xdr:colOff>0</xdr:colOff>
      <xdr:row>33</xdr:row>
      <xdr:rowOff>0</xdr:rowOff>
    </xdr:to>
    <xdr:cxnSp macro="">
      <xdr:nvCxnSpPr>
        <xdr:cNvPr id="3" name="Straight Arrow Connector 2">
          <a:extLst>
            <a:ext uri="{FF2B5EF4-FFF2-40B4-BE49-F238E27FC236}">
              <a16:creationId xmlns:a16="http://schemas.microsoft.com/office/drawing/2014/main" id="{08562F33-B373-7EEB-AA7D-60E9A4AF7970}"/>
            </a:ext>
          </a:extLst>
        </xdr:cNvPr>
        <xdr:cNvCxnSpPr/>
      </xdr:nvCxnSpPr>
      <xdr:spPr>
        <a:xfrm>
          <a:off x="6372225" y="914400"/>
          <a:ext cx="609600" cy="0"/>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0</xdr:colOff>
      <xdr:row>34</xdr:row>
      <xdr:rowOff>0</xdr:rowOff>
    </xdr:from>
    <xdr:to>
      <xdr:col>7</xdr:col>
      <xdr:colOff>0</xdr:colOff>
      <xdr:row>37</xdr:row>
      <xdr:rowOff>0</xdr:rowOff>
    </xdr:to>
    <xdr:cxnSp macro="">
      <xdr:nvCxnSpPr>
        <xdr:cNvPr id="5" name="Straight Arrow Connector 4">
          <a:extLst>
            <a:ext uri="{FF2B5EF4-FFF2-40B4-BE49-F238E27FC236}">
              <a16:creationId xmlns:a16="http://schemas.microsoft.com/office/drawing/2014/main" id="{86D81EC1-71A7-4168-BD13-99746E0B1D91}"/>
            </a:ext>
          </a:extLst>
        </xdr:cNvPr>
        <xdr:cNvCxnSpPr/>
      </xdr:nvCxnSpPr>
      <xdr:spPr>
        <a:xfrm>
          <a:off x="9867900" y="1123950"/>
          <a:ext cx="0" cy="628650"/>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0</xdr:colOff>
      <xdr:row>37</xdr:row>
      <xdr:rowOff>158750</xdr:rowOff>
    </xdr:from>
    <xdr:to>
      <xdr:col>9</xdr:col>
      <xdr:colOff>596900</xdr:colOff>
      <xdr:row>37</xdr:row>
      <xdr:rowOff>180975</xdr:rowOff>
    </xdr:to>
    <xdr:cxnSp macro="">
      <xdr:nvCxnSpPr>
        <xdr:cNvPr id="2" name="Straight Arrow Connector 1">
          <a:extLst>
            <a:ext uri="{FF2B5EF4-FFF2-40B4-BE49-F238E27FC236}">
              <a16:creationId xmlns:a16="http://schemas.microsoft.com/office/drawing/2014/main" id="{247E4BC5-136A-49C8-9C1E-451CEC7110CF}"/>
            </a:ext>
          </a:extLst>
        </xdr:cNvPr>
        <xdr:cNvCxnSpPr/>
      </xdr:nvCxnSpPr>
      <xdr:spPr>
        <a:xfrm flipV="1">
          <a:off x="11379200" y="5715000"/>
          <a:ext cx="1206500" cy="22225"/>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0</xdr:colOff>
      <xdr:row>43</xdr:row>
      <xdr:rowOff>0</xdr:rowOff>
    </xdr:from>
    <xdr:to>
      <xdr:col>12</xdr:col>
      <xdr:colOff>0</xdr:colOff>
      <xdr:row>47</xdr:row>
      <xdr:rowOff>0</xdr:rowOff>
    </xdr:to>
    <xdr:cxnSp macro="">
      <xdr:nvCxnSpPr>
        <xdr:cNvPr id="7" name="Straight Arrow Connector 6">
          <a:extLst>
            <a:ext uri="{FF2B5EF4-FFF2-40B4-BE49-F238E27FC236}">
              <a16:creationId xmlns:a16="http://schemas.microsoft.com/office/drawing/2014/main" id="{8A0C7CA1-1999-4965-9C74-8AA1BC07D622}"/>
            </a:ext>
          </a:extLst>
        </xdr:cNvPr>
        <xdr:cNvCxnSpPr/>
      </xdr:nvCxnSpPr>
      <xdr:spPr>
        <a:xfrm>
          <a:off x="13582650" y="2571750"/>
          <a:ext cx="0" cy="790575"/>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0</xdr:colOff>
      <xdr:row>13</xdr:row>
      <xdr:rowOff>0</xdr:rowOff>
    </xdr:from>
    <xdr:to>
      <xdr:col>12</xdr:col>
      <xdr:colOff>6350</xdr:colOff>
      <xdr:row>14</xdr:row>
      <xdr:rowOff>158750</xdr:rowOff>
    </xdr:to>
    <xdr:cxnSp macro="">
      <xdr:nvCxnSpPr>
        <xdr:cNvPr id="6" name="Straight Arrow Connector 5">
          <a:extLst>
            <a:ext uri="{FF2B5EF4-FFF2-40B4-BE49-F238E27FC236}">
              <a16:creationId xmlns:a16="http://schemas.microsoft.com/office/drawing/2014/main" id="{93437615-B085-4011-A818-D68EC492C858}"/>
            </a:ext>
          </a:extLst>
        </xdr:cNvPr>
        <xdr:cNvCxnSpPr/>
      </xdr:nvCxnSpPr>
      <xdr:spPr>
        <a:xfrm>
          <a:off x="13817600" y="3016250"/>
          <a:ext cx="6350" cy="342900"/>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0</xdr:colOff>
      <xdr:row>10</xdr:row>
      <xdr:rowOff>85725</xdr:rowOff>
    </xdr:from>
    <xdr:to>
      <xdr:col>9</xdr:col>
      <xdr:colOff>596900</xdr:colOff>
      <xdr:row>10</xdr:row>
      <xdr:rowOff>88900</xdr:rowOff>
    </xdr:to>
    <xdr:cxnSp macro="">
      <xdr:nvCxnSpPr>
        <xdr:cNvPr id="9" name="Straight Arrow Connector 8">
          <a:extLst>
            <a:ext uri="{FF2B5EF4-FFF2-40B4-BE49-F238E27FC236}">
              <a16:creationId xmlns:a16="http://schemas.microsoft.com/office/drawing/2014/main" id="{32881071-CD00-4EF4-817E-AC76E2D0D835}"/>
            </a:ext>
          </a:extLst>
        </xdr:cNvPr>
        <xdr:cNvCxnSpPr/>
      </xdr:nvCxnSpPr>
      <xdr:spPr>
        <a:xfrm>
          <a:off x="11379200" y="2536825"/>
          <a:ext cx="1206500" cy="3175"/>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34</xdr:col>
      <xdr:colOff>0</xdr:colOff>
      <xdr:row>29</xdr:row>
      <xdr:rowOff>0</xdr:rowOff>
    </xdr:from>
    <xdr:to>
      <xdr:col>35</xdr:col>
      <xdr:colOff>0</xdr:colOff>
      <xdr:row>30</xdr:row>
      <xdr:rowOff>0</xdr:rowOff>
    </xdr:to>
    <xdr:cxnSp macro="">
      <xdr:nvCxnSpPr>
        <xdr:cNvPr id="4" name="Straight Arrow Connector 3">
          <a:extLst>
            <a:ext uri="{FF2B5EF4-FFF2-40B4-BE49-F238E27FC236}">
              <a16:creationId xmlns:a16="http://schemas.microsoft.com/office/drawing/2014/main" id="{0A65F8B1-E100-4B9A-9020-BB8C4CF4DFC4}"/>
            </a:ext>
          </a:extLst>
        </xdr:cNvPr>
        <xdr:cNvCxnSpPr/>
      </xdr:nvCxnSpPr>
      <xdr:spPr>
        <a:xfrm>
          <a:off x="12534900" y="2609850"/>
          <a:ext cx="1657350" cy="2476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0</xdr:colOff>
      <xdr:row>30</xdr:row>
      <xdr:rowOff>0</xdr:rowOff>
    </xdr:from>
    <xdr:to>
      <xdr:col>35</xdr:col>
      <xdr:colOff>0</xdr:colOff>
      <xdr:row>32</xdr:row>
      <xdr:rowOff>0</xdr:rowOff>
    </xdr:to>
    <xdr:cxnSp macro="">
      <xdr:nvCxnSpPr>
        <xdr:cNvPr id="8" name="Straight Arrow Connector 7">
          <a:extLst>
            <a:ext uri="{FF2B5EF4-FFF2-40B4-BE49-F238E27FC236}">
              <a16:creationId xmlns:a16="http://schemas.microsoft.com/office/drawing/2014/main" id="{AA7361FE-6496-473A-8CF8-8AAD67F96F0E}"/>
            </a:ext>
          </a:extLst>
        </xdr:cNvPr>
        <xdr:cNvCxnSpPr/>
      </xdr:nvCxnSpPr>
      <xdr:spPr>
        <a:xfrm flipV="1">
          <a:off x="27744615" y="6146474"/>
          <a:ext cx="610577" cy="488462"/>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36</xdr:col>
      <xdr:colOff>0</xdr:colOff>
      <xdr:row>30</xdr:row>
      <xdr:rowOff>0</xdr:rowOff>
    </xdr:from>
    <xdr:to>
      <xdr:col>38</xdr:col>
      <xdr:colOff>0</xdr:colOff>
      <xdr:row>30</xdr:row>
      <xdr:rowOff>0</xdr:rowOff>
    </xdr:to>
    <xdr:cxnSp macro="">
      <xdr:nvCxnSpPr>
        <xdr:cNvPr id="10" name="Straight Arrow Connector 9">
          <a:extLst>
            <a:ext uri="{FF2B5EF4-FFF2-40B4-BE49-F238E27FC236}">
              <a16:creationId xmlns:a16="http://schemas.microsoft.com/office/drawing/2014/main" id="{3728AE9F-3A30-4BAD-8B79-28477A2D263E}"/>
            </a:ext>
          </a:extLst>
        </xdr:cNvPr>
        <xdr:cNvCxnSpPr/>
      </xdr:nvCxnSpPr>
      <xdr:spPr>
        <a:xfrm>
          <a:off x="16325850" y="2857500"/>
          <a:ext cx="952500"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341923</xdr:colOff>
      <xdr:row>18</xdr:row>
      <xdr:rowOff>0</xdr:rowOff>
    </xdr:from>
    <xdr:to>
      <xdr:col>15</xdr:col>
      <xdr:colOff>350064</xdr:colOff>
      <xdr:row>19</xdr:row>
      <xdr:rowOff>195385</xdr:rowOff>
    </xdr:to>
    <xdr:cxnSp macro="">
      <xdr:nvCxnSpPr>
        <xdr:cNvPr id="11" name="Straight Arrow Connector 10">
          <a:extLst>
            <a:ext uri="{FF2B5EF4-FFF2-40B4-BE49-F238E27FC236}">
              <a16:creationId xmlns:a16="http://schemas.microsoft.com/office/drawing/2014/main" id="{54F76B0E-0EC4-4581-9869-ACAD63842256}"/>
            </a:ext>
          </a:extLst>
        </xdr:cNvPr>
        <xdr:cNvCxnSpPr/>
      </xdr:nvCxnSpPr>
      <xdr:spPr>
        <a:xfrm flipH="1">
          <a:off x="15215577" y="3590192"/>
          <a:ext cx="8141" cy="398911"/>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5861</xdr:colOff>
      <xdr:row>20</xdr:row>
      <xdr:rowOff>113975</xdr:rowOff>
    </xdr:from>
    <xdr:to>
      <xdr:col>17</xdr:col>
      <xdr:colOff>561731</xdr:colOff>
      <xdr:row>25</xdr:row>
      <xdr:rowOff>22143</xdr:rowOff>
    </xdr:to>
    <xdr:cxnSp macro="">
      <xdr:nvCxnSpPr>
        <xdr:cNvPr id="12" name="Straight Arrow Connector 11">
          <a:extLst>
            <a:ext uri="{FF2B5EF4-FFF2-40B4-BE49-F238E27FC236}">
              <a16:creationId xmlns:a16="http://schemas.microsoft.com/office/drawing/2014/main" id="{D5DA974B-7851-4584-8264-E2C99F336413}"/>
            </a:ext>
          </a:extLst>
        </xdr:cNvPr>
        <xdr:cNvCxnSpPr/>
      </xdr:nvCxnSpPr>
      <xdr:spPr>
        <a:xfrm flipV="1">
          <a:off x="15571502" y="4054231"/>
          <a:ext cx="1166447" cy="893233"/>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3582</xdr:colOff>
      <xdr:row>42</xdr:row>
      <xdr:rowOff>46567</xdr:rowOff>
    </xdr:from>
    <xdr:to>
      <xdr:col>17</xdr:col>
      <xdr:colOff>559452</xdr:colOff>
      <xdr:row>47</xdr:row>
      <xdr:rowOff>3582</xdr:rowOff>
    </xdr:to>
    <xdr:cxnSp macro="">
      <xdr:nvCxnSpPr>
        <xdr:cNvPr id="14" name="Straight Arrow Connector 13">
          <a:extLst>
            <a:ext uri="{FF2B5EF4-FFF2-40B4-BE49-F238E27FC236}">
              <a16:creationId xmlns:a16="http://schemas.microsoft.com/office/drawing/2014/main" id="{1E8853D8-53AF-43DF-B3D4-F0DA1E554EE5}"/>
            </a:ext>
          </a:extLst>
        </xdr:cNvPr>
        <xdr:cNvCxnSpPr/>
      </xdr:nvCxnSpPr>
      <xdr:spPr>
        <a:xfrm flipV="1">
          <a:off x="15569223" y="8757464"/>
          <a:ext cx="1166447" cy="893233"/>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603738</xdr:colOff>
      <xdr:row>32</xdr:row>
      <xdr:rowOff>219808</xdr:rowOff>
    </xdr:from>
    <xdr:to>
      <xdr:col>31</xdr:col>
      <xdr:colOff>594295</xdr:colOff>
      <xdr:row>39</xdr:row>
      <xdr:rowOff>155982</xdr:rowOff>
    </xdr:to>
    <xdr:cxnSp macro="">
      <xdr:nvCxnSpPr>
        <xdr:cNvPr id="15" name="Straight Arrow Connector 14">
          <a:extLst>
            <a:ext uri="{FF2B5EF4-FFF2-40B4-BE49-F238E27FC236}">
              <a16:creationId xmlns:a16="http://schemas.microsoft.com/office/drawing/2014/main" id="{3370F29B-0B2A-4D64-B4A0-0D6479FEF409}"/>
            </a:ext>
          </a:extLst>
        </xdr:cNvPr>
        <xdr:cNvCxnSpPr/>
      </xdr:nvCxnSpPr>
      <xdr:spPr>
        <a:xfrm flipV="1">
          <a:off x="25173353" y="6928013"/>
          <a:ext cx="1211711" cy="1442264"/>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0</xdr:colOff>
      <xdr:row>21</xdr:row>
      <xdr:rowOff>32564</xdr:rowOff>
    </xdr:from>
    <xdr:to>
      <xdr:col>32</xdr:col>
      <xdr:colOff>16282</xdr:colOff>
      <xdr:row>28</xdr:row>
      <xdr:rowOff>24423</xdr:rowOff>
    </xdr:to>
    <xdr:cxnSp macro="">
      <xdr:nvCxnSpPr>
        <xdr:cNvPr id="18" name="Straight Arrow Connector 17">
          <a:extLst>
            <a:ext uri="{FF2B5EF4-FFF2-40B4-BE49-F238E27FC236}">
              <a16:creationId xmlns:a16="http://schemas.microsoft.com/office/drawing/2014/main" id="{38FC1B31-C5BA-496C-8EF3-8203732A9987}"/>
            </a:ext>
          </a:extLst>
        </xdr:cNvPr>
        <xdr:cNvCxnSpPr/>
      </xdr:nvCxnSpPr>
      <xdr:spPr>
        <a:xfrm>
          <a:off x="25180192" y="4233333"/>
          <a:ext cx="1237436" cy="1530513"/>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16282</xdr:colOff>
      <xdr:row>12</xdr:row>
      <xdr:rowOff>0</xdr:rowOff>
    </xdr:from>
    <xdr:to>
      <xdr:col>24</xdr:col>
      <xdr:colOff>8141</xdr:colOff>
      <xdr:row>12</xdr:row>
      <xdr:rowOff>8141</xdr:rowOff>
    </xdr:to>
    <xdr:cxnSp macro="">
      <xdr:nvCxnSpPr>
        <xdr:cNvPr id="21" name="Straight Arrow Connector 20">
          <a:extLst>
            <a:ext uri="{FF2B5EF4-FFF2-40B4-BE49-F238E27FC236}">
              <a16:creationId xmlns:a16="http://schemas.microsoft.com/office/drawing/2014/main" id="{3F27BF80-78E7-47D1-A9C3-AE94C5A756EE}"/>
            </a:ext>
          </a:extLst>
        </xdr:cNvPr>
        <xdr:cNvCxnSpPr/>
      </xdr:nvCxnSpPr>
      <xdr:spPr>
        <a:xfrm flipV="1">
          <a:off x="20922436" y="2360897"/>
          <a:ext cx="602436" cy="8141"/>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317500</xdr:colOff>
      <xdr:row>13</xdr:row>
      <xdr:rowOff>0</xdr:rowOff>
    </xdr:from>
    <xdr:to>
      <xdr:col>29</xdr:col>
      <xdr:colOff>333782</xdr:colOff>
      <xdr:row>13</xdr:row>
      <xdr:rowOff>187244</xdr:rowOff>
    </xdr:to>
    <xdr:cxnSp macro="">
      <xdr:nvCxnSpPr>
        <xdr:cNvPr id="25" name="Straight Arrow Connector 24">
          <a:extLst>
            <a:ext uri="{FF2B5EF4-FFF2-40B4-BE49-F238E27FC236}">
              <a16:creationId xmlns:a16="http://schemas.microsoft.com/office/drawing/2014/main" id="{61F76E7B-3DD6-434F-99B1-C69C4F28E070}"/>
            </a:ext>
          </a:extLst>
        </xdr:cNvPr>
        <xdr:cNvCxnSpPr/>
      </xdr:nvCxnSpPr>
      <xdr:spPr>
        <a:xfrm flipH="1">
          <a:off x="24887115" y="2564423"/>
          <a:ext cx="16282" cy="187244"/>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307079</xdr:colOff>
      <xdr:row>16</xdr:row>
      <xdr:rowOff>22143</xdr:rowOff>
    </xdr:from>
    <xdr:to>
      <xdr:col>29</xdr:col>
      <xdr:colOff>309359</xdr:colOff>
      <xdr:row>17</xdr:row>
      <xdr:rowOff>195384</xdr:rowOff>
    </xdr:to>
    <xdr:cxnSp macro="">
      <xdr:nvCxnSpPr>
        <xdr:cNvPr id="30" name="Straight Arrow Connector 29">
          <a:extLst>
            <a:ext uri="{FF2B5EF4-FFF2-40B4-BE49-F238E27FC236}">
              <a16:creationId xmlns:a16="http://schemas.microsoft.com/office/drawing/2014/main" id="{2C6A9251-3387-4821-A925-F66DB1EC6D86}"/>
            </a:ext>
          </a:extLst>
        </xdr:cNvPr>
        <xdr:cNvCxnSpPr/>
      </xdr:nvCxnSpPr>
      <xdr:spPr>
        <a:xfrm>
          <a:off x="24876694" y="3197143"/>
          <a:ext cx="2280" cy="376767"/>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331503</xdr:colOff>
      <xdr:row>22</xdr:row>
      <xdr:rowOff>193105</xdr:rowOff>
    </xdr:from>
    <xdr:to>
      <xdr:col>15</xdr:col>
      <xdr:colOff>339644</xdr:colOff>
      <xdr:row>24</xdr:row>
      <xdr:rowOff>193106</xdr:rowOff>
    </xdr:to>
    <xdr:cxnSp macro="">
      <xdr:nvCxnSpPr>
        <xdr:cNvPr id="34" name="Straight Arrow Connector 33">
          <a:extLst>
            <a:ext uri="{FF2B5EF4-FFF2-40B4-BE49-F238E27FC236}">
              <a16:creationId xmlns:a16="http://schemas.microsoft.com/office/drawing/2014/main" id="{36F41CF8-E2E8-44BF-B3F9-C7AB3ADC3A35}"/>
            </a:ext>
          </a:extLst>
        </xdr:cNvPr>
        <xdr:cNvCxnSpPr/>
      </xdr:nvCxnSpPr>
      <xdr:spPr>
        <a:xfrm flipH="1">
          <a:off x="15205157" y="4589259"/>
          <a:ext cx="8141" cy="398911"/>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593766</xdr:colOff>
      <xdr:row>31</xdr:row>
      <xdr:rowOff>46305</xdr:rowOff>
    </xdr:from>
    <xdr:to>
      <xdr:col>31</xdr:col>
      <xdr:colOff>9195</xdr:colOff>
      <xdr:row>35</xdr:row>
      <xdr:rowOff>222663</xdr:rowOff>
    </xdr:to>
    <xdr:cxnSp macro="">
      <xdr:nvCxnSpPr>
        <xdr:cNvPr id="7" name="Straight Arrow Connector 6">
          <a:extLst>
            <a:ext uri="{FF2B5EF4-FFF2-40B4-BE49-F238E27FC236}">
              <a16:creationId xmlns:a16="http://schemas.microsoft.com/office/drawing/2014/main" id="{E29B913E-08E6-4AFC-9EC9-DEFE4A21375E}"/>
            </a:ext>
          </a:extLst>
        </xdr:cNvPr>
        <xdr:cNvCxnSpPr/>
      </xdr:nvCxnSpPr>
      <xdr:spPr>
        <a:xfrm flipH="1">
          <a:off x="32595292" y="8025039"/>
          <a:ext cx="21565" cy="1264929"/>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27915</xdr:colOff>
      <xdr:row>28</xdr:row>
      <xdr:rowOff>173182</xdr:rowOff>
    </xdr:from>
    <xdr:to>
      <xdr:col>28</xdr:col>
      <xdr:colOff>1187532</xdr:colOff>
      <xdr:row>29</xdr:row>
      <xdr:rowOff>37109</xdr:rowOff>
    </xdr:to>
    <xdr:cxnSp macro="">
      <xdr:nvCxnSpPr>
        <xdr:cNvPr id="10" name="Straight Arrow Connector 9">
          <a:extLst>
            <a:ext uri="{FF2B5EF4-FFF2-40B4-BE49-F238E27FC236}">
              <a16:creationId xmlns:a16="http://schemas.microsoft.com/office/drawing/2014/main" id="{89E0F6EA-4B28-4AA5-A762-E2D8B603195D}"/>
            </a:ext>
          </a:extLst>
        </xdr:cNvPr>
        <xdr:cNvCxnSpPr/>
      </xdr:nvCxnSpPr>
      <xdr:spPr>
        <a:xfrm flipV="1">
          <a:off x="29877038" y="7446818"/>
          <a:ext cx="1468871" cy="9896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1564986</xdr:colOff>
      <xdr:row>29</xdr:row>
      <xdr:rowOff>123701</xdr:rowOff>
    </xdr:from>
    <xdr:to>
      <xdr:col>23</xdr:col>
      <xdr:colOff>457694</xdr:colOff>
      <xdr:row>31</xdr:row>
      <xdr:rowOff>111330</xdr:rowOff>
    </xdr:to>
    <xdr:cxnSp macro="">
      <xdr:nvCxnSpPr>
        <xdr:cNvPr id="12" name="Straight Arrow Connector 11">
          <a:extLst>
            <a:ext uri="{FF2B5EF4-FFF2-40B4-BE49-F238E27FC236}">
              <a16:creationId xmlns:a16="http://schemas.microsoft.com/office/drawing/2014/main" id="{165EA3B3-E28E-4A5E-A96D-367FEDD76AE1}"/>
            </a:ext>
          </a:extLst>
        </xdr:cNvPr>
        <xdr:cNvCxnSpPr/>
      </xdr:nvCxnSpPr>
      <xdr:spPr>
        <a:xfrm flipV="1">
          <a:off x="27010343" y="7632370"/>
          <a:ext cx="463715" cy="457694"/>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37110</xdr:colOff>
      <xdr:row>28</xdr:row>
      <xdr:rowOff>136072</xdr:rowOff>
    </xdr:from>
    <xdr:to>
      <xdr:col>24</xdr:col>
      <xdr:colOff>0</xdr:colOff>
      <xdr:row>29</xdr:row>
      <xdr:rowOff>98961</xdr:rowOff>
    </xdr:to>
    <xdr:cxnSp macro="">
      <xdr:nvCxnSpPr>
        <xdr:cNvPr id="14" name="Straight Arrow Connector 13">
          <a:extLst>
            <a:ext uri="{FF2B5EF4-FFF2-40B4-BE49-F238E27FC236}">
              <a16:creationId xmlns:a16="http://schemas.microsoft.com/office/drawing/2014/main" id="{2000699A-8224-4656-8CEB-8A799C0221C0}"/>
            </a:ext>
          </a:extLst>
        </xdr:cNvPr>
        <xdr:cNvCxnSpPr/>
      </xdr:nvCxnSpPr>
      <xdr:spPr>
        <a:xfrm>
          <a:off x="27053474" y="7409708"/>
          <a:ext cx="445325" cy="197922"/>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27915</xdr:colOff>
      <xdr:row>28</xdr:row>
      <xdr:rowOff>123702</xdr:rowOff>
    </xdr:from>
    <xdr:to>
      <xdr:col>22</xdr:col>
      <xdr:colOff>0</xdr:colOff>
      <xdr:row>28</xdr:row>
      <xdr:rowOff>126877</xdr:rowOff>
    </xdr:to>
    <xdr:cxnSp macro="">
      <xdr:nvCxnSpPr>
        <xdr:cNvPr id="19" name="Straight Arrow Connector 18">
          <a:extLst>
            <a:ext uri="{FF2B5EF4-FFF2-40B4-BE49-F238E27FC236}">
              <a16:creationId xmlns:a16="http://schemas.microsoft.com/office/drawing/2014/main" id="{B4861C14-EDF3-47E5-9058-7B7BCACE692A}"/>
            </a:ext>
          </a:extLst>
        </xdr:cNvPr>
        <xdr:cNvCxnSpPr/>
      </xdr:nvCxnSpPr>
      <xdr:spPr>
        <a:xfrm flipV="1">
          <a:off x="24990837" y="7397338"/>
          <a:ext cx="454520" cy="31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6350</xdr:colOff>
      <xdr:row>31</xdr:row>
      <xdr:rowOff>102136</xdr:rowOff>
    </xdr:from>
    <xdr:to>
      <xdr:col>21</xdr:col>
      <xdr:colOff>454520</xdr:colOff>
      <xdr:row>31</xdr:row>
      <xdr:rowOff>102136</xdr:rowOff>
    </xdr:to>
    <xdr:cxnSp macro="">
      <xdr:nvCxnSpPr>
        <xdr:cNvPr id="22" name="Straight Arrow Connector 21">
          <a:extLst>
            <a:ext uri="{FF2B5EF4-FFF2-40B4-BE49-F238E27FC236}">
              <a16:creationId xmlns:a16="http://schemas.microsoft.com/office/drawing/2014/main" id="{43491409-BFAD-4861-BC53-570F67699071}"/>
            </a:ext>
          </a:extLst>
        </xdr:cNvPr>
        <xdr:cNvCxnSpPr/>
      </xdr:nvCxnSpPr>
      <xdr:spPr>
        <a:xfrm flipV="1">
          <a:off x="24969272" y="8080870"/>
          <a:ext cx="448170"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869085</xdr:colOff>
      <xdr:row>31</xdr:row>
      <xdr:rowOff>238125</xdr:rowOff>
    </xdr:from>
    <xdr:to>
      <xdr:col>22</xdr:col>
      <xdr:colOff>779860</xdr:colOff>
      <xdr:row>40</xdr:row>
      <xdr:rowOff>702469</xdr:rowOff>
    </xdr:to>
    <xdr:cxnSp macro="">
      <xdr:nvCxnSpPr>
        <xdr:cNvPr id="23" name="Straight Arrow Connector 22">
          <a:extLst>
            <a:ext uri="{FF2B5EF4-FFF2-40B4-BE49-F238E27FC236}">
              <a16:creationId xmlns:a16="http://schemas.microsoft.com/office/drawing/2014/main" id="{136402A6-46A0-4FF5-B0EE-8DD345FFB940}"/>
            </a:ext>
          </a:extLst>
        </xdr:cNvPr>
        <xdr:cNvCxnSpPr/>
      </xdr:nvCxnSpPr>
      <xdr:spPr>
        <a:xfrm flipH="1" flipV="1">
          <a:off x="24348210" y="8495109"/>
          <a:ext cx="1875306" cy="2738438"/>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878280</xdr:colOff>
      <xdr:row>19</xdr:row>
      <xdr:rowOff>37111</xdr:rowOff>
    </xdr:from>
    <xdr:to>
      <xdr:col>22</xdr:col>
      <xdr:colOff>841169</xdr:colOff>
      <xdr:row>26</xdr:row>
      <xdr:rowOff>197923</xdr:rowOff>
    </xdr:to>
    <xdr:cxnSp macro="">
      <xdr:nvCxnSpPr>
        <xdr:cNvPr id="26" name="Straight Arrow Connector 25">
          <a:extLst>
            <a:ext uri="{FF2B5EF4-FFF2-40B4-BE49-F238E27FC236}">
              <a16:creationId xmlns:a16="http://schemas.microsoft.com/office/drawing/2014/main" id="{F7D40D78-25FD-447E-8D23-CD877A0C64A4}"/>
            </a:ext>
          </a:extLst>
        </xdr:cNvPr>
        <xdr:cNvCxnSpPr/>
      </xdr:nvCxnSpPr>
      <xdr:spPr>
        <a:xfrm flipH="1">
          <a:off x="24356786" y="5195455"/>
          <a:ext cx="1929740" cy="1806039"/>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xdr:colOff>
      <xdr:row>42</xdr:row>
      <xdr:rowOff>0</xdr:rowOff>
    </xdr:from>
    <xdr:to>
      <xdr:col>19</xdr:col>
      <xdr:colOff>470065</xdr:colOff>
      <xdr:row>42</xdr:row>
      <xdr:rowOff>9194</xdr:rowOff>
    </xdr:to>
    <xdr:cxnSp macro="">
      <xdr:nvCxnSpPr>
        <xdr:cNvPr id="29" name="Straight Arrow Connector 28">
          <a:extLst>
            <a:ext uri="{FF2B5EF4-FFF2-40B4-BE49-F238E27FC236}">
              <a16:creationId xmlns:a16="http://schemas.microsoft.com/office/drawing/2014/main" id="{FCCDF7F2-3A56-431F-A25C-FDA4AA176DAA}"/>
            </a:ext>
          </a:extLst>
        </xdr:cNvPr>
        <xdr:cNvCxnSpPr/>
      </xdr:nvCxnSpPr>
      <xdr:spPr>
        <a:xfrm flipV="1">
          <a:off x="22513637" y="10959935"/>
          <a:ext cx="952499" cy="9194"/>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1</xdr:colOff>
      <xdr:row>18</xdr:row>
      <xdr:rowOff>9195</xdr:rowOff>
    </xdr:from>
    <xdr:to>
      <xdr:col>19</xdr:col>
      <xdr:colOff>470065</xdr:colOff>
      <xdr:row>18</xdr:row>
      <xdr:rowOff>12370</xdr:rowOff>
    </xdr:to>
    <xdr:cxnSp macro="">
      <xdr:nvCxnSpPr>
        <xdr:cNvPr id="31" name="Straight Arrow Connector 30">
          <a:extLst>
            <a:ext uri="{FF2B5EF4-FFF2-40B4-BE49-F238E27FC236}">
              <a16:creationId xmlns:a16="http://schemas.microsoft.com/office/drawing/2014/main" id="{2AEE709B-572E-4DB9-91E5-45E6A87995CE}"/>
            </a:ext>
          </a:extLst>
        </xdr:cNvPr>
        <xdr:cNvCxnSpPr/>
      </xdr:nvCxnSpPr>
      <xdr:spPr>
        <a:xfrm>
          <a:off x="22513637" y="4920137"/>
          <a:ext cx="952499" cy="317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31090</xdr:colOff>
      <xdr:row>17</xdr:row>
      <xdr:rowOff>160812</xdr:rowOff>
    </xdr:from>
    <xdr:to>
      <xdr:col>5</xdr:col>
      <xdr:colOff>12370</xdr:colOff>
      <xdr:row>17</xdr:row>
      <xdr:rowOff>173182</xdr:rowOff>
    </xdr:to>
    <xdr:cxnSp macro="">
      <xdr:nvCxnSpPr>
        <xdr:cNvPr id="33" name="Straight Arrow Connector 32">
          <a:extLst>
            <a:ext uri="{FF2B5EF4-FFF2-40B4-BE49-F238E27FC236}">
              <a16:creationId xmlns:a16="http://schemas.microsoft.com/office/drawing/2014/main" id="{EFC4F9D8-F27E-4A61-8171-97525D167417}"/>
            </a:ext>
          </a:extLst>
        </xdr:cNvPr>
        <xdr:cNvCxnSpPr/>
      </xdr:nvCxnSpPr>
      <xdr:spPr>
        <a:xfrm flipV="1">
          <a:off x="9197356" y="4762500"/>
          <a:ext cx="698748" cy="1237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6524</xdr:colOff>
      <xdr:row>41</xdr:row>
      <xdr:rowOff>136072</xdr:rowOff>
    </xdr:from>
    <xdr:to>
      <xdr:col>4</xdr:col>
      <xdr:colOff>330819</xdr:colOff>
      <xdr:row>41</xdr:row>
      <xdr:rowOff>150051</xdr:rowOff>
    </xdr:to>
    <xdr:cxnSp macro="">
      <xdr:nvCxnSpPr>
        <xdr:cNvPr id="35" name="Straight Arrow Connector 34">
          <a:extLst>
            <a:ext uri="{FF2B5EF4-FFF2-40B4-BE49-F238E27FC236}">
              <a16:creationId xmlns:a16="http://schemas.microsoft.com/office/drawing/2014/main" id="{E06B4723-653A-4CD5-B212-338C1DC9C773}"/>
            </a:ext>
          </a:extLst>
        </xdr:cNvPr>
        <xdr:cNvCxnSpPr/>
      </xdr:nvCxnSpPr>
      <xdr:spPr>
        <a:xfrm flipV="1">
          <a:off x="9179229" y="10900627"/>
          <a:ext cx="686376" cy="13979"/>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1264928</xdr:colOff>
      <xdr:row>17</xdr:row>
      <xdr:rowOff>120855</xdr:rowOff>
    </xdr:from>
    <xdr:to>
      <xdr:col>10</xdr:col>
      <xdr:colOff>0</xdr:colOff>
      <xdr:row>17</xdr:row>
      <xdr:rowOff>123702</xdr:rowOff>
    </xdr:to>
    <xdr:cxnSp macro="">
      <xdr:nvCxnSpPr>
        <xdr:cNvPr id="38" name="Straight Arrow Connector 37">
          <a:extLst>
            <a:ext uri="{FF2B5EF4-FFF2-40B4-BE49-F238E27FC236}">
              <a16:creationId xmlns:a16="http://schemas.microsoft.com/office/drawing/2014/main" id="{73E76693-D21E-43BA-B495-E53DAB63E948}"/>
            </a:ext>
          </a:extLst>
        </xdr:cNvPr>
        <xdr:cNvCxnSpPr/>
      </xdr:nvCxnSpPr>
      <xdr:spPr>
        <a:xfrm>
          <a:off x="13597947" y="4722543"/>
          <a:ext cx="1283319" cy="2847"/>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1255733</xdr:colOff>
      <xdr:row>41</xdr:row>
      <xdr:rowOff>124031</xdr:rowOff>
    </xdr:from>
    <xdr:to>
      <xdr:col>9</xdr:col>
      <xdr:colOff>1255403</xdr:colOff>
      <xdr:row>41</xdr:row>
      <xdr:rowOff>126878</xdr:rowOff>
    </xdr:to>
    <xdr:cxnSp macro="">
      <xdr:nvCxnSpPr>
        <xdr:cNvPr id="40" name="Straight Arrow Connector 39">
          <a:extLst>
            <a:ext uri="{FF2B5EF4-FFF2-40B4-BE49-F238E27FC236}">
              <a16:creationId xmlns:a16="http://schemas.microsoft.com/office/drawing/2014/main" id="{59185C22-3E33-4D63-AC5F-8B6152B3E2BC}"/>
            </a:ext>
          </a:extLst>
        </xdr:cNvPr>
        <xdr:cNvCxnSpPr/>
      </xdr:nvCxnSpPr>
      <xdr:spPr>
        <a:xfrm>
          <a:off x="13588752" y="10836563"/>
          <a:ext cx="1273794" cy="2847"/>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2205103</xdr:colOff>
      <xdr:row>18</xdr:row>
      <xdr:rowOff>13048</xdr:rowOff>
    </xdr:from>
    <xdr:to>
      <xdr:col>11</xdr:col>
      <xdr:colOff>126876</xdr:colOff>
      <xdr:row>25</xdr:row>
      <xdr:rowOff>210292</xdr:rowOff>
    </xdr:to>
    <xdr:cxnSp macro="">
      <xdr:nvCxnSpPr>
        <xdr:cNvPr id="3" name="Connector: Elbow 2">
          <a:extLst>
            <a:ext uri="{FF2B5EF4-FFF2-40B4-BE49-F238E27FC236}">
              <a16:creationId xmlns:a16="http://schemas.microsoft.com/office/drawing/2014/main" id="{E73F4191-E668-3AE7-C188-D34CC922C13C}"/>
            </a:ext>
          </a:extLst>
        </xdr:cNvPr>
        <xdr:cNvCxnSpPr/>
      </xdr:nvCxnSpPr>
      <xdr:spPr>
        <a:xfrm>
          <a:off x="6758836" y="4919075"/>
          <a:ext cx="9540968" cy="1873905"/>
        </a:xfrm>
        <a:prstGeom prst="bentConnector3">
          <a:avLst>
            <a:gd name="adj1" fmla="val 255"/>
          </a:avLst>
        </a:prstGeom>
        <a:ln w="28575"/>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2296438</xdr:colOff>
      <xdr:row>31</xdr:row>
      <xdr:rowOff>229012</xdr:rowOff>
    </xdr:from>
    <xdr:to>
      <xdr:col>11</xdr:col>
      <xdr:colOff>126876</xdr:colOff>
      <xdr:row>40</xdr:row>
      <xdr:rowOff>0</xdr:rowOff>
    </xdr:to>
    <xdr:cxnSp macro="">
      <xdr:nvCxnSpPr>
        <xdr:cNvPr id="11" name="Connector: Elbow 10">
          <a:extLst>
            <a:ext uri="{FF2B5EF4-FFF2-40B4-BE49-F238E27FC236}">
              <a16:creationId xmlns:a16="http://schemas.microsoft.com/office/drawing/2014/main" id="{FD7615E8-D7B6-476A-9075-F71DE2B8E761}"/>
            </a:ext>
          </a:extLst>
        </xdr:cNvPr>
        <xdr:cNvCxnSpPr/>
      </xdr:nvCxnSpPr>
      <xdr:spPr>
        <a:xfrm flipV="1">
          <a:off x="6850171" y="8240450"/>
          <a:ext cx="9449633" cy="2047855"/>
        </a:xfrm>
        <a:prstGeom prst="bentConnector3">
          <a:avLst>
            <a:gd name="adj1" fmla="val 84"/>
          </a:avLst>
        </a:prstGeom>
        <a:ln w="28575"/>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120855</xdr:colOff>
      <xdr:row>16</xdr:row>
      <xdr:rowOff>37111</xdr:rowOff>
    </xdr:from>
    <xdr:to>
      <xdr:col>13</xdr:col>
      <xdr:colOff>24741</xdr:colOff>
      <xdr:row>25</xdr:row>
      <xdr:rowOff>210620</xdr:rowOff>
    </xdr:to>
    <xdr:cxnSp macro="">
      <xdr:nvCxnSpPr>
        <xdr:cNvPr id="16" name="Straight Arrow Connector 15">
          <a:extLst>
            <a:ext uri="{FF2B5EF4-FFF2-40B4-BE49-F238E27FC236}">
              <a16:creationId xmlns:a16="http://schemas.microsoft.com/office/drawing/2014/main" id="{52DB6B9F-3EE4-43C4-A4D7-FD5B2F4FC868}"/>
            </a:ext>
          </a:extLst>
        </xdr:cNvPr>
        <xdr:cNvCxnSpPr/>
      </xdr:nvCxnSpPr>
      <xdr:spPr>
        <a:xfrm flipV="1">
          <a:off x="16276245" y="4156364"/>
          <a:ext cx="2452132" cy="262279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117432</xdr:colOff>
      <xdr:row>31</xdr:row>
      <xdr:rowOff>228339</xdr:rowOff>
    </xdr:from>
    <xdr:to>
      <xdr:col>12</xdr:col>
      <xdr:colOff>1275436</xdr:colOff>
      <xdr:row>42</xdr:row>
      <xdr:rowOff>74221</xdr:rowOff>
    </xdr:to>
    <xdr:cxnSp macro="">
      <xdr:nvCxnSpPr>
        <xdr:cNvPr id="18" name="Straight Arrow Connector 17">
          <a:extLst>
            <a:ext uri="{FF2B5EF4-FFF2-40B4-BE49-F238E27FC236}">
              <a16:creationId xmlns:a16="http://schemas.microsoft.com/office/drawing/2014/main" id="{835656C6-DA30-43BB-AEA6-B202EE16153B}"/>
            </a:ext>
          </a:extLst>
        </xdr:cNvPr>
        <xdr:cNvCxnSpPr/>
      </xdr:nvCxnSpPr>
      <xdr:spPr>
        <a:xfrm>
          <a:off x="16290360" y="8239777"/>
          <a:ext cx="2433441" cy="284691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10</xdr:row>
      <xdr:rowOff>294312</xdr:rowOff>
    </xdr:from>
    <xdr:to>
      <xdr:col>12</xdr:col>
      <xdr:colOff>583968</xdr:colOff>
      <xdr:row>15</xdr:row>
      <xdr:rowOff>26406</xdr:rowOff>
    </xdr:to>
    <xdr:cxnSp macro="">
      <xdr:nvCxnSpPr>
        <xdr:cNvPr id="10" name="Straight Arrow Connector 9">
          <a:extLst>
            <a:ext uri="{FF2B5EF4-FFF2-40B4-BE49-F238E27FC236}">
              <a16:creationId xmlns:a16="http://schemas.microsoft.com/office/drawing/2014/main" id="{C7C991EA-3294-429E-920C-43EB095F3558}"/>
            </a:ext>
          </a:extLst>
        </xdr:cNvPr>
        <xdr:cNvCxnSpPr/>
      </xdr:nvCxnSpPr>
      <xdr:spPr>
        <a:xfrm>
          <a:off x="13158413" y="3810000"/>
          <a:ext cx="3238125" cy="1492614"/>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8</xdr:col>
      <xdr:colOff>418170</xdr:colOff>
      <xdr:row>8</xdr:row>
      <xdr:rowOff>543854</xdr:rowOff>
    </xdr:from>
    <xdr:to>
      <xdr:col>8</xdr:col>
      <xdr:colOff>435672</xdr:colOff>
      <xdr:row>10</xdr:row>
      <xdr:rowOff>0</xdr:rowOff>
    </xdr:to>
    <xdr:cxnSp macro="">
      <xdr:nvCxnSpPr>
        <xdr:cNvPr id="12" name="Straight Arrow Connector 11">
          <a:extLst>
            <a:ext uri="{FF2B5EF4-FFF2-40B4-BE49-F238E27FC236}">
              <a16:creationId xmlns:a16="http://schemas.microsoft.com/office/drawing/2014/main" id="{EF170191-AECB-48B4-B5CE-148FFB3C7CAE}"/>
            </a:ext>
          </a:extLst>
        </xdr:cNvPr>
        <xdr:cNvCxnSpPr/>
      </xdr:nvCxnSpPr>
      <xdr:spPr>
        <a:xfrm flipH="1">
          <a:off x="12754207" y="3029647"/>
          <a:ext cx="17502" cy="571268"/>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3</xdr:col>
      <xdr:colOff>952500</xdr:colOff>
      <xdr:row>8</xdr:row>
      <xdr:rowOff>522713</xdr:rowOff>
    </xdr:from>
    <xdr:to>
      <xdr:col>5</xdr:col>
      <xdr:colOff>592409</xdr:colOff>
      <xdr:row>12</xdr:row>
      <xdr:rowOff>107717</xdr:rowOff>
    </xdr:to>
    <xdr:cxnSp macro="">
      <xdr:nvCxnSpPr>
        <xdr:cNvPr id="15" name="Straight Arrow Connector 14">
          <a:extLst>
            <a:ext uri="{FF2B5EF4-FFF2-40B4-BE49-F238E27FC236}">
              <a16:creationId xmlns:a16="http://schemas.microsoft.com/office/drawing/2014/main" id="{DAD28A36-2F8D-4659-A4F2-44AFAE44BDC6}"/>
            </a:ext>
          </a:extLst>
        </xdr:cNvPr>
        <xdr:cNvCxnSpPr/>
      </xdr:nvCxnSpPr>
      <xdr:spPr>
        <a:xfrm flipV="1">
          <a:off x="7852317" y="3008506"/>
          <a:ext cx="1626220" cy="1815248"/>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18</xdr:col>
      <xdr:colOff>38100</xdr:colOff>
      <xdr:row>15</xdr:row>
      <xdr:rowOff>0</xdr:rowOff>
    </xdr:from>
    <xdr:to>
      <xdr:col>20</xdr:col>
      <xdr:colOff>8141</xdr:colOff>
      <xdr:row>15</xdr:row>
      <xdr:rowOff>0</xdr:rowOff>
    </xdr:to>
    <xdr:cxnSp macro="">
      <xdr:nvCxnSpPr>
        <xdr:cNvPr id="13" name="Straight Arrow Connector 12">
          <a:extLst>
            <a:ext uri="{FF2B5EF4-FFF2-40B4-BE49-F238E27FC236}">
              <a16:creationId xmlns:a16="http://schemas.microsoft.com/office/drawing/2014/main" id="{3C75778F-9A0E-45A3-A1BB-5E9A377E1584}"/>
            </a:ext>
          </a:extLst>
        </xdr:cNvPr>
        <xdr:cNvCxnSpPr/>
      </xdr:nvCxnSpPr>
      <xdr:spPr>
        <a:xfrm>
          <a:off x="26416000" y="5372100"/>
          <a:ext cx="2408441"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320914</xdr:colOff>
      <xdr:row>16</xdr:row>
      <xdr:rowOff>11616</xdr:rowOff>
    </xdr:from>
    <xdr:to>
      <xdr:col>22</xdr:col>
      <xdr:colOff>325244</xdr:colOff>
      <xdr:row>19</xdr:row>
      <xdr:rowOff>181180</xdr:rowOff>
    </xdr:to>
    <xdr:cxnSp macro="">
      <xdr:nvCxnSpPr>
        <xdr:cNvPr id="18" name="Straight Arrow Connector 17">
          <a:extLst>
            <a:ext uri="{FF2B5EF4-FFF2-40B4-BE49-F238E27FC236}">
              <a16:creationId xmlns:a16="http://schemas.microsoft.com/office/drawing/2014/main" id="{839CE700-94FE-4330-B853-34612D2391E5}"/>
            </a:ext>
          </a:extLst>
        </xdr:cNvPr>
        <xdr:cNvCxnSpPr/>
      </xdr:nvCxnSpPr>
      <xdr:spPr>
        <a:xfrm flipH="1">
          <a:off x="27176768" y="5575610"/>
          <a:ext cx="4330" cy="72712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6828</xdr:colOff>
      <xdr:row>22</xdr:row>
      <xdr:rowOff>129732</xdr:rowOff>
    </xdr:from>
    <xdr:to>
      <xdr:col>24</xdr:col>
      <xdr:colOff>600860</xdr:colOff>
      <xdr:row>22</xdr:row>
      <xdr:rowOff>136559</xdr:rowOff>
    </xdr:to>
    <xdr:cxnSp macro="">
      <xdr:nvCxnSpPr>
        <xdr:cNvPr id="22" name="Straight Arrow Connector 21">
          <a:extLst>
            <a:ext uri="{FF2B5EF4-FFF2-40B4-BE49-F238E27FC236}">
              <a16:creationId xmlns:a16="http://schemas.microsoft.com/office/drawing/2014/main" id="{D1AC8680-DCF1-47A7-A88D-1283BB9CE3B5}"/>
            </a:ext>
          </a:extLst>
        </xdr:cNvPr>
        <xdr:cNvCxnSpPr/>
      </xdr:nvCxnSpPr>
      <xdr:spPr>
        <a:xfrm>
          <a:off x="31155968" y="6944033"/>
          <a:ext cx="594032" cy="6827"/>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1139825</xdr:colOff>
      <xdr:row>6</xdr:row>
      <xdr:rowOff>257175</xdr:rowOff>
    </xdr:from>
    <xdr:to>
      <xdr:col>3</xdr:col>
      <xdr:colOff>1085850</xdr:colOff>
      <xdr:row>13</xdr:row>
      <xdr:rowOff>158750</xdr:rowOff>
    </xdr:to>
    <xdr:cxnSp macro="">
      <xdr:nvCxnSpPr>
        <xdr:cNvPr id="5" name="Straight Arrow Connector 4">
          <a:extLst>
            <a:ext uri="{FF2B5EF4-FFF2-40B4-BE49-F238E27FC236}">
              <a16:creationId xmlns:a16="http://schemas.microsoft.com/office/drawing/2014/main" id="{E06E7901-4411-4148-9D1C-2132778450DC}"/>
            </a:ext>
          </a:extLst>
        </xdr:cNvPr>
        <xdr:cNvCxnSpPr/>
      </xdr:nvCxnSpPr>
      <xdr:spPr>
        <a:xfrm flipV="1">
          <a:off x="4397375" y="1647825"/>
          <a:ext cx="1108075" cy="1501775"/>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15</xdr:col>
      <xdr:colOff>38100</xdr:colOff>
      <xdr:row>10</xdr:row>
      <xdr:rowOff>0</xdr:rowOff>
    </xdr:from>
    <xdr:to>
      <xdr:col>16</xdr:col>
      <xdr:colOff>584200</xdr:colOff>
      <xdr:row>15</xdr:row>
      <xdr:rowOff>0</xdr:rowOff>
    </xdr:to>
    <xdr:cxnSp macro="">
      <xdr:nvCxnSpPr>
        <xdr:cNvPr id="3" name="Straight Arrow Connector 2">
          <a:extLst>
            <a:ext uri="{FF2B5EF4-FFF2-40B4-BE49-F238E27FC236}">
              <a16:creationId xmlns:a16="http://schemas.microsoft.com/office/drawing/2014/main" id="{872067B5-CBBA-4349-8A4E-3EC48A9B02DD}"/>
            </a:ext>
          </a:extLst>
        </xdr:cNvPr>
        <xdr:cNvCxnSpPr/>
      </xdr:nvCxnSpPr>
      <xdr:spPr>
        <a:xfrm flipV="1">
          <a:off x="16040100" y="2247900"/>
          <a:ext cx="1181100" cy="114300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23045</xdr:colOff>
      <xdr:row>7</xdr:row>
      <xdr:rowOff>0</xdr:rowOff>
    </xdr:from>
    <xdr:to>
      <xdr:col>9</xdr:col>
      <xdr:colOff>802481</xdr:colOff>
      <xdr:row>13</xdr:row>
      <xdr:rowOff>150833</xdr:rowOff>
    </xdr:to>
    <xdr:cxnSp macro="">
      <xdr:nvCxnSpPr>
        <xdr:cNvPr id="4" name="Straight Arrow Connector 3">
          <a:extLst>
            <a:ext uri="{FF2B5EF4-FFF2-40B4-BE49-F238E27FC236}">
              <a16:creationId xmlns:a16="http://schemas.microsoft.com/office/drawing/2014/main" id="{E5DE72E2-EC45-419E-AA2C-B8A334DFC413}"/>
            </a:ext>
          </a:extLst>
        </xdr:cNvPr>
        <xdr:cNvCxnSpPr/>
      </xdr:nvCxnSpPr>
      <xdr:spPr>
        <a:xfrm>
          <a:off x="10216331" y="1620786"/>
          <a:ext cx="1877884" cy="1495087"/>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6828</xdr:colOff>
      <xdr:row>22</xdr:row>
      <xdr:rowOff>129732</xdr:rowOff>
    </xdr:from>
    <xdr:to>
      <xdr:col>21</xdr:col>
      <xdr:colOff>600860</xdr:colOff>
      <xdr:row>22</xdr:row>
      <xdr:rowOff>136559</xdr:rowOff>
    </xdr:to>
    <xdr:cxnSp macro="">
      <xdr:nvCxnSpPr>
        <xdr:cNvPr id="6" name="Straight Arrow Connector 5">
          <a:extLst>
            <a:ext uri="{FF2B5EF4-FFF2-40B4-BE49-F238E27FC236}">
              <a16:creationId xmlns:a16="http://schemas.microsoft.com/office/drawing/2014/main" id="{7B82269C-C930-4814-833E-39A52CC99F38}"/>
            </a:ext>
          </a:extLst>
        </xdr:cNvPr>
        <xdr:cNvCxnSpPr/>
      </xdr:nvCxnSpPr>
      <xdr:spPr>
        <a:xfrm>
          <a:off x="31213903" y="6917882"/>
          <a:ext cx="587682" cy="13177"/>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1158875</xdr:colOff>
      <xdr:row>10</xdr:row>
      <xdr:rowOff>171450</xdr:rowOff>
    </xdr:from>
    <xdr:to>
      <xdr:col>4</xdr:col>
      <xdr:colOff>9525</xdr:colOff>
      <xdr:row>21</xdr:row>
      <xdr:rowOff>0</xdr:rowOff>
    </xdr:to>
    <xdr:cxnSp macro="">
      <xdr:nvCxnSpPr>
        <xdr:cNvPr id="7" name="Straight Arrow Connector 6">
          <a:extLst>
            <a:ext uri="{FF2B5EF4-FFF2-40B4-BE49-F238E27FC236}">
              <a16:creationId xmlns:a16="http://schemas.microsoft.com/office/drawing/2014/main" id="{935CC6E4-69A9-4546-93C2-263AF07AA7E0}"/>
            </a:ext>
          </a:extLst>
        </xdr:cNvPr>
        <xdr:cNvCxnSpPr/>
      </xdr:nvCxnSpPr>
      <xdr:spPr>
        <a:xfrm flipV="1">
          <a:off x="4416425" y="2438400"/>
          <a:ext cx="1108075" cy="2324100"/>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20</xdr:col>
      <xdr:colOff>600205</xdr:colOff>
      <xdr:row>16</xdr:row>
      <xdr:rowOff>28326</xdr:rowOff>
    </xdr:from>
    <xdr:to>
      <xdr:col>22</xdr:col>
      <xdr:colOff>265337</xdr:colOff>
      <xdr:row>20</xdr:row>
      <xdr:rowOff>91335</xdr:rowOff>
    </xdr:to>
    <xdr:cxnSp macro="">
      <xdr:nvCxnSpPr>
        <xdr:cNvPr id="34" name="Straight Arrow Connector 33">
          <a:extLst>
            <a:ext uri="{FF2B5EF4-FFF2-40B4-BE49-F238E27FC236}">
              <a16:creationId xmlns:a16="http://schemas.microsoft.com/office/drawing/2014/main" id="{66D0A640-5F15-4616-AB02-59B754E9CC00}"/>
            </a:ext>
          </a:extLst>
        </xdr:cNvPr>
        <xdr:cNvCxnSpPr/>
      </xdr:nvCxnSpPr>
      <xdr:spPr>
        <a:xfrm flipH="1">
          <a:off x="19480582" y="3629559"/>
          <a:ext cx="891639" cy="104160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317500</xdr:colOff>
      <xdr:row>10</xdr:row>
      <xdr:rowOff>0</xdr:rowOff>
    </xdr:from>
    <xdr:to>
      <xdr:col>22</xdr:col>
      <xdr:colOff>333782</xdr:colOff>
      <xdr:row>10</xdr:row>
      <xdr:rowOff>187244</xdr:rowOff>
    </xdr:to>
    <xdr:cxnSp macro="">
      <xdr:nvCxnSpPr>
        <xdr:cNvPr id="8" name="Straight Arrow Connector 7">
          <a:extLst>
            <a:ext uri="{FF2B5EF4-FFF2-40B4-BE49-F238E27FC236}">
              <a16:creationId xmlns:a16="http://schemas.microsoft.com/office/drawing/2014/main" id="{FB96046B-B1DC-48EE-97F2-44C1E2893A8A}"/>
            </a:ext>
          </a:extLst>
        </xdr:cNvPr>
        <xdr:cNvCxnSpPr/>
      </xdr:nvCxnSpPr>
      <xdr:spPr>
        <a:xfrm flipH="1">
          <a:off x="24850725" y="2571750"/>
          <a:ext cx="16282" cy="184069"/>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11076</xdr:colOff>
      <xdr:row>6</xdr:row>
      <xdr:rowOff>87939</xdr:rowOff>
    </xdr:from>
    <xdr:to>
      <xdr:col>4</xdr:col>
      <xdr:colOff>0</xdr:colOff>
      <xdr:row>6</xdr:row>
      <xdr:rowOff>88605</xdr:rowOff>
    </xdr:to>
    <xdr:cxnSp macro="">
      <xdr:nvCxnSpPr>
        <xdr:cNvPr id="2" name="Straight Arrow Connector 1">
          <a:extLst>
            <a:ext uri="{FF2B5EF4-FFF2-40B4-BE49-F238E27FC236}">
              <a16:creationId xmlns:a16="http://schemas.microsoft.com/office/drawing/2014/main" id="{7C895CE4-CF81-4CC7-9459-C0DF9C277CFD}"/>
            </a:ext>
          </a:extLst>
        </xdr:cNvPr>
        <xdr:cNvCxnSpPr/>
      </xdr:nvCxnSpPr>
      <xdr:spPr>
        <a:xfrm flipV="1">
          <a:off x="2135151" y="3459789"/>
          <a:ext cx="1203185" cy="666"/>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3</xdr:col>
      <xdr:colOff>6267</xdr:colOff>
      <xdr:row>31</xdr:row>
      <xdr:rowOff>119062</xdr:rowOff>
    </xdr:from>
    <xdr:to>
      <xdr:col>4</xdr:col>
      <xdr:colOff>0</xdr:colOff>
      <xdr:row>31</xdr:row>
      <xdr:rowOff>122195</xdr:rowOff>
    </xdr:to>
    <xdr:cxnSp macro="">
      <xdr:nvCxnSpPr>
        <xdr:cNvPr id="4" name="Straight Arrow Connector 3">
          <a:extLst>
            <a:ext uri="{FF2B5EF4-FFF2-40B4-BE49-F238E27FC236}">
              <a16:creationId xmlns:a16="http://schemas.microsoft.com/office/drawing/2014/main" id="{761EA4B8-1B91-4EEA-8384-6C849B56561B}"/>
            </a:ext>
          </a:extLst>
        </xdr:cNvPr>
        <xdr:cNvCxnSpPr/>
      </xdr:nvCxnSpPr>
      <xdr:spPr>
        <a:xfrm flipV="1">
          <a:off x="2130342" y="23341012"/>
          <a:ext cx="1216067" cy="3133"/>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3</xdr:col>
      <xdr:colOff>6267</xdr:colOff>
      <xdr:row>22</xdr:row>
      <xdr:rowOff>109663</xdr:rowOff>
    </xdr:from>
    <xdr:to>
      <xdr:col>4</xdr:col>
      <xdr:colOff>0</xdr:colOff>
      <xdr:row>22</xdr:row>
      <xdr:rowOff>119063</xdr:rowOff>
    </xdr:to>
    <xdr:cxnSp macro="">
      <xdr:nvCxnSpPr>
        <xdr:cNvPr id="5" name="Straight Arrow Connector 4">
          <a:extLst>
            <a:ext uri="{FF2B5EF4-FFF2-40B4-BE49-F238E27FC236}">
              <a16:creationId xmlns:a16="http://schemas.microsoft.com/office/drawing/2014/main" id="{F9C209F9-3374-4BA5-9ED0-6C9594359412}"/>
            </a:ext>
          </a:extLst>
        </xdr:cNvPr>
        <xdr:cNvCxnSpPr/>
      </xdr:nvCxnSpPr>
      <xdr:spPr>
        <a:xfrm>
          <a:off x="2130342" y="17854738"/>
          <a:ext cx="1214311" cy="9400"/>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3</xdr:col>
      <xdr:colOff>9400</xdr:colOff>
      <xdr:row>14</xdr:row>
      <xdr:rowOff>109663</xdr:rowOff>
    </xdr:from>
    <xdr:to>
      <xdr:col>4</xdr:col>
      <xdr:colOff>0</xdr:colOff>
      <xdr:row>14</xdr:row>
      <xdr:rowOff>112796</xdr:rowOff>
    </xdr:to>
    <xdr:cxnSp macro="">
      <xdr:nvCxnSpPr>
        <xdr:cNvPr id="6" name="Straight Arrow Connector 5">
          <a:extLst>
            <a:ext uri="{FF2B5EF4-FFF2-40B4-BE49-F238E27FC236}">
              <a16:creationId xmlns:a16="http://schemas.microsoft.com/office/drawing/2014/main" id="{D4BEAD9B-DE41-493A-BF05-D493F5A6AD70}"/>
            </a:ext>
          </a:extLst>
        </xdr:cNvPr>
        <xdr:cNvCxnSpPr/>
      </xdr:nvCxnSpPr>
      <xdr:spPr>
        <a:xfrm>
          <a:off x="2133475" y="12034963"/>
          <a:ext cx="1216067" cy="3133"/>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7</xdr:col>
      <xdr:colOff>1020535</xdr:colOff>
      <xdr:row>12</xdr:row>
      <xdr:rowOff>19050</xdr:rowOff>
    </xdr:from>
    <xdr:to>
      <xdr:col>7</xdr:col>
      <xdr:colOff>1028700</xdr:colOff>
      <xdr:row>15</xdr:row>
      <xdr:rowOff>190500</xdr:rowOff>
    </xdr:to>
    <xdr:cxnSp macro="">
      <xdr:nvCxnSpPr>
        <xdr:cNvPr id="12" name="Straight Arrow Connector 11">
          <a:extLst>
            <a:ext uri="{FF2B5EF4-FFF2-40B4-BE49-F238E27FC236}">
              <a16:creationId xmlns:a16="http://schemas.microsoft.com/office/drawing/2014/main" id="{B4F2BC7F-F3B6-4F2F-9293-3113D7A2BC46}"/>
            </a:ext>
          </a:extLst>
        </xdr:cNvPr>
        <xdr:cNvCxnSpPr/>
      </xdr:nvCxnSpPr>
      <xdr:spPr>
        <a:xfrm flipH="1">
          <a:off x="22537510" y="11734800"/>
          <a:ext cx="8165" cy="1752600"/>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twoCellAnchor>
    <xdr:from>
      <xdr:col>7</xdr:col>
      <xdr:colOff>1104899</xdr:colOff>
      <xdr:row>26</xdr:row>
      <xdr:rowOff>43543</xdr:rowOff>
    </xdr:from>
    <xdr:to>
      <xdr:col>7</xdr:col>
      <xdr:colOff>1115785</xdr:colOff>
      <xdr:row>30</xdr:row>
      <xdr:rowOff>27214</xdr:rowOff>
    </xdr:to>
    <xdr:cxnSp macro="">
      <xdr:nvCxnSpPr>
        <xdr:cNvPr id="13" name="Straight Arrow Connector 12">
          <a:extLst>
            <a:ext uri="{FF2B5EF4-FFF2-40B4-BE49-F238E27FC236}">
              <a16:creationId xmlns:a16="http://schemas.microsoft.com/office/drawing/2014/main" id="{E6B7A68D-73DA-402E-A681-691A086696D2}"/>
            </a:ext>
          </a:extLst>
        </xdr:cNvPr>
        <xdr:cNvCxnSpPr/>
      </xdr:nvCxnSpPr>
      <xdr:spPr>
        <a:xfrm>
          <a:off x="22621874" y="16245568"/>
          <a:ext cx="10886" cy="745671"/>
        </a:xfrm>
        <a:prstGeom prst="straightConnector1">
          <a:avLst/>
        </a:prstGeom>
        <a:noFill/>
        <a:ln w="28575"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ducation.ohio.gov/Topics/Data/Report-Card-Resources/Resources-and-Technical-Document/Career-Technical-Planning-District-Report-Card-Tec/Achievement-Component" TargetMode="External"/><Relationship Id="rId1" Type="http://schemas.openxmlformats.org/officeDocument/2006/relationships/hyperlink" Target="https://education.ohio.gov/Topics/Data/Report-Card-Resources/Resources-and-Technical-Document"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ducation.ohio.gov/Topics/Data/Report-Card-Resources/Resources-and-Technical-Document/CTPD/Graduation-Component" TargetMode="External"/><Relationship Id="rId1" Type="http://schemas.openxmlformats.org/officeDocument/2006/relationships/hyperlink" Target="https://education.ohio.gov/Topics/Data/Report-Card-Resources/Resources-and-Technical-Document"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ducation.ohio.gov/Topics/Data/Report-Card-Resources/Resources-and-Technical-Document/CTPD/Career-and-Postsecondary-Readiness-Component" TargetMode="External"/><Relationship Id="rId1" Type="http://schemas.openxmlformats.org/officeDocument/2006/relationships/hyperlink" Target="https://education.ohio.gov/Topics/Data/Report-Card-Resources/Resources-and-Technical-Document"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education.ohio.gov/Topics/Data/Report-Card-Resources/Resources-and-Technical-Document/CTPD/Post-Program-Outcomes-Component" TargetMode="External"/><Relationship Id="rId1" Type="http://schemas.openxmlformats.org/officeDocument/2006/relationships/hyperlink" Target="https://education.ohio.gov/Topics/Data/Report-Card-Resources/Resources-and-Technical-Documen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education.ohio.gov/getattachment/Topics/Data/Report-Card-Resources/Resources-and-Technical-Document/2022-2023-CTPD-Report-Card-Technical-Documentation.pdf.aspx?lang=en-US" TargetMode="External"/><Relationship Id="rId1" Type="http://schemas.openxmlformats.org/officeDocument/2006/relationships/hyperlink" Target="https://education.ohio.gov/Topics/Data/Report-Card-Resources/Resources-and-Technical-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AE684-F274-4980-A90E-43F0E900E5C1}">
  <dimension ref="A1:M16"/>
  <sheetViews>
    <sheetView tabSelected="1" workbookViewId="0">
      <selection activeCell="A17" sqref="A17"/>
    </sheetView>
  </sheetViews>
  <sheetFormatPr defaultRowHeight="15"/>
  <cols>
    <col min="1" max="1" width="73.42578125" customWidth="1"/>
  </cols>
  <sheetData>
    <row r="1" spans="1:13">
      <c r="A1" s="321" t="s">
        <v>0</v>
      </c>
      <c r="B1" s="322"/>
      <c r="C1" s="322"/>
      <c r="D1" s="322"/>
      <c r="E1" s="322"/>
      <c r="F1" s="322"/>
      <c r="G1" s="322"/>
      <c r="H1" s="322"/>
      <c r="I1" s="322"/>
      <c r="J1" s="322"/>
      <c r="K1" s="322"/>
      <c r="L1" s="322"/>
      <c r="M1" s="323"/>
    </row>
    <row r="2" spans="1:13">
      <c r="A2" s="324"/>
      <c r="B2" s="325"/>
      <c r="C2" s="325"/>
      <c r="D2" s="325"/>
      <c r="E2" s="325"/>
      <c r="F2" s="325"/>
      <c r="G2" s="325"/>
      <c r="H2" s="325"/>
      <c r="I2" s="325"/>
      <c r="J2" s="325"/>
      <c r="K2" s="325"/>
      <c r="L2" s="325"/>
      <c r="M2" s="326"/>
    </row>
    <row r="3" spans="1:13">
      <c r="A3" s="324"/>
      <c r="B3" s="325"/>
      <c r="C3" s="325"/>
      <c r="D3" s="325"/>
      <c r="E3" s="325"/>
      <c r="F3" s="325"/>
      <c r="G3" s="325"/>
      <c r="H3" s="325"/>
      <c r="I3" s="325"/>
      <c r="J3" s="325"/>
      <c r="K3" s="325"/>
      <c r="L3" s="325"/>
      <c r="M3" s="326"/>
    </row>
    <row r="4" spans="1:13">
      <c r="A4" s="324"/>
      <c r="B4" s="325"/>
      <c r="C4" s="325"/>
      <c r="D4" s="325"/>
      <c r="E4" s="325"/>
      <c r="F4" s="325"/>
      <c r="G4" s="325"/>
      <c r="H4" s="325"/>
      <c r="I4" s="325"/>
      <c r="J4" s="325"/>
      <c r="K4" s="325"/>
      <c r="L4" s="325"/>
      <c r="M4" s="326"/>
    </row>
    <row r="5" spans="1:13">
      <c r="A5" s="324"/>
      <c r="B5" s="325"/>
      <c r="C5" s="325"/>
      <c r="D5" s="325"/>
      <c r="E5" s="325"/>
      <c r="F5" s="325"/>
      <c r="G5" s="325"/>
      <c r="H5" s="325"/>
      <c r="I5" s="325"/>
      <c r="J5" s="325"/>
      <c r="K5" s="325"/>
      <c r="L5" s="325"/>
      <c r="M5" s="326"/>
    </row>
    <row r="6" spans="1:13" ht="15" hidden="1" customHeight="1">
      <c r="A6" s="324"/>
      <c r="B6" s="325"/>
      <c r="C6" s="325"/>
      <c r="D6" s="325"/>
      <c r="E6" s="325"/>
      <c r="F6" s="325"/>
      <c r="G6" s="325"/>
      <c r="H6" s="325"/>
      <c r="I6" s="325"/>
      <c r="J6" s="325"/>
      <c r="K6" s="325"/>
      <c r="L6" s="325"/>
      <c r="M6" s="326"/>
    </row>
    <row r="7" spans="1:13" ht="15" hidden="1" customHeight="1">
      <c r="A7" s="324"/>
      <c r="B7" s="325"/>
      <c r="C7" s="325"/>
      <c r="D7" s="325"/>
      <c r="E7" s="325"/>
      <c r="F7" s="325"/>
      <c r="G7" s="325"/>
      <c r="H7" s="325"/>
      <c r="I7" s="325"/>
      <c r="J7" s="325"/>
      <c r="K7" s="325"/>
      <c r="L7" s="325"/>
      <c r="M7" s="326"/>
    </row>
    <row r="8" spans="1:13" ht="15" hidden="1" customHeight="1">
      <c r="A8" s="324"/>
      <c r="B8" s="325"/>
      <c r="C8" s="325"/>
      <c r="D8" s="325"/>
      <c r="E8" s="325"/>
      <c r="F8" s="325"/>
      <c r="G8" s="325"/>
      <c r="H8" s="325"/>
      <c r="I8" s="325"/>
      <c r="J8" s="325"/>
      <c r="K8" s="325"/>
      <c r="L8" s="325"/>
      <c r="M8" s="326"/>
    </row>
    <row r="9" spans="1:13" ht="6.75" hidden="1" customHeight="1">
      <c r="A9" s="324"/>
      <c r="B9" s="325"/>
      <c r="C9" s="325"/>
      <c r="D9" s="325"/>
      <c r="E9" s="325"/>
      <c r="F9" s="325"/>
      <c r="G9" s="325"/>
      <c r="H9" s="325"/>
      <c r="I9" s="325"/>
      <c r="J9" s="325"/>
      <c r="K9" s="325"/>
      <c r="L9" s="325"/>
      <c r="M9" s="326"/>
    </row>
    <row r="10" spans="1:13" ht="15" hidden="1" customHeight="1">
      <c r="A10" s="324"/>
      <c r="B10" s="325"/>
      <c r="C10" s="325"/>
      <c r="D10" s="325"/>
      <c r="E10" s="325"/>
      <c r="F10" s="325"/>
      <c r="G10" s="325"/>
      <c r="H10" s="325"/>
      <c r="I10" s="325"/>
      <c r="J10" s="325"/>
      <c r="K10" s="325"/>
      <c r="L10" s="325"/>
      <c r="M10" s="326"/>
    </row>
    <row r="11" spans="1:13" ht="15" hidden="1" customHeight="1">
      <c r="A11" s="324"/>
      <c r="B11" s="325"/>
      <c r="C11" s="325"/>
      <c r="D11" s="325"/>
      <c r="E11" s="325"/>
      <c r="F11" s="325"/>
      <c r="G11" s="325"/>
      <c r="H11" s="325"/>
      <c r="I11" s="325"/>
      <c r="J11" s="325"/>
      <c r="K11" s="325"/>
      <c r="L11" s="325"/>
      <c r="M11" s="326"/>
    </row>
    <row r="12" spans="1:13" ht="15" hidden="1" customHeight="1">
      <c r="A12" s="324"/>
      <c r="B12" s="325"/>
      <c r="C12" s="325"/>
      <c r="D12" s="325"/>
      <c r="E12" s="325"/>
      <c r="F12" s="325"/>
      <c r="G12" s="325"/>
      <c r="H12" s="325"/>
      <c r="I12" s="325"/>
      <c r="J12" s="325"/>
      <c r="K12" s="325"/>
      <c r="L12" s="325"/>
      <c r="M12" s="326"/>
    </row>
    <row r="13" spans="1:13" ht="15" hidden="1" customHeight="1">
      <c r="A13" s="324"/>
      <c r="B13" s="325"/>
      <c r="C13" s="325"/>
      <c r="D13" s="325"/>
      <c r="E13" s="325"/>
      <c r="F13" s="325"/>
      <c r="G13" s="325"/>
      <c r="H13" s="325"/>
      <c r="I13" s="325"/>
      <c r="J13" s="325"/>
      <c r="K13" s="325"/>
      <c r="L13" s="325"/>
      <c r="M13" s="326"/>
    </row>
    <row r="14" spans="1:13" ht="15.75" thickBot="1">
      <c r="A14" s="327"/>
      <c r="B14" s="328"/>
      <c r="C14" s="328"/>
      <c r="D14" s="328"/>
      <c r="E14" s="328"/>
      <c r="F14" s="328"/>
      <c r="G14" s="328"/>
      <c r="H14" s="328"/>
      <c r="I14" s="328"/>
      <c r="J14" s="328"/>
      <c r="K14" s="328"/>
      <c r="L14" s="328"/>
      <c r="M14" s="329"/>
    </row>
    <row r="16" spans="1:13" ht="15.75">
      <c r="A16" s="117" t="s">
        <v>1</v>
      </c>
      <c r="B16" s="320" t="s">
        <v>2</v>
      </c>
    </row>
  </sheetData>
  <mergeCells count="1">
    <mergeCell ref="A1:M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2AEF5-7DD5-42EF-95FA-3FECD8100074}">
  <dimension ref="A1:AU59"/>
  <sheetViews>
    <sheetView zoomScale="95" zoomScaleNormal="95" workbookViewId="0">
      <selection activeCell="C41" sqref="C41"/>
    </sheetView>
  </sheetViews>
  <sheetFormatPr defaultColWidth="8.7109375" defaultRowHeight="15.75"/>
  <cols>
    <col min="1" max="1" width="18.28515625" style="22" bestFit="1" customWidth="1"/>
    <col min="2" max="2" width="18.28515625" style="22" customWidth="1"/>
    <col min="3" max="3" width="21.140625" style="22" customWidth="1"/>
    <col min="4" max="4" width="18.7109375" style="22" bestFit="1" customWidth="1"/>
    <col min="5" max="5" width="15.28515625" style="22" bestFit="1" customWidth="1"/>
    <col min="6" max="6" width="8.7109375" style="22"/>
    <col min="7" max="7" width="37.42578125" style="22" bestFit="1" customWidth="1"/>
    <col min="8" max="8" width="19.140625" style="22" bestFit="1" customWidth="1"/>
    <col min="9" max="15" width="8.7109375" style="22"/>
    <col min="16" max="16" width="9.85546875" style="22" customWidth="1"/>
    <col min="17" max="18" width="8.7109375" style="22"/>
    <col min="19" max="19" width="24" style="22" customWidth="1"/>
    <col min="20" max="29" width="8.7109375" style="22"/>
    <col min="30" max="30" width="9" style="22" bestFit="1" customWidth="1"/>
    <col min="31" max="32" width="8.7109375" style="22"/>
    <col min="33" max="33" width="17.42578125" style="22" customWidth="1"/>
    <col min="34" max="34" width="19.140625" style="22" customWidth="1"/>
    <col min="35" max="35" width="8.7109375" style="22"/>
    <col min="36" max="36" width="24" style="22" customWidth="1"/>
    <col min="37" max="16384" width="8.7109375" style="22"/>
  </cols>
  <sheetData>
    <row r="1" spans="1:47">
      <c r="A1" s="21" t="s">
        <v>3</v>
      </c>
      <c r="B1" s="21"/>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1"/>
    </row>
    <row r="2" spans="1:47">
      <c r="A2" s="311" t="s">
        <v>4</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row>
    <row r="3" spans="1:47">
      <c r="A3" s="311" t="s">
        <v>5</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c r="AU3" s="311"/>
    </row>
    <row r="4" spans="1:47" ht="16.5" thickBot="1">
      <c r="A4" s="311"/>
      <c r="B4" s="311"/>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c r="AU4" s="311"/>
    </row>
    <row r="5" spans="1:47">
      <c r="A5" s="365" t="s">
        <v>6</v>
      </c>
      <c r="B5" s="366"/>
      <c r="C5" s="366"/>
      <c r="D5" s="366"/>
      <c r="E5" s="367"/>
      <c r="F5" s="400" t="s">
        <v>7</v>
      </c>
      <c r="G5" s="401"/>
      <c r="H5" s="401"/>
      <c r="I5" s="401"/>
      <c r="J5" s="401"/>
      <c r="K5" s="401"/>
      <c r="L5" s="401"/>
      <c r="M5" s="401"/>
      <c r="N5" s="401"/>
      <c r="O5" s="401"/>
      <c r="P5" s="401"/>
      <c r="Q5" s="402"/>
      <c r="R5" s="330" t="s">
        <v>8</v>
      </c>
      <c r="S5" s="331"/>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2"/>
    </row>
    <row r="6" spans="1:47" ht="16.5" thickBot="1">
      <c r="A6" s="23"/>
      <c r="B6" s="24"/>
      <c r="C6" s="25"/>
      <c r="D6" s="25"/>
      <c r="E6" s="26"/>
      <c r="F6" s="27"/>
      <c r="G6" s="28"/>
      <c r="H6" s="28"/>
      <c r="I6" s="28"/>
      <c r="J6" s="28"/>
      <c r="K6" s="28"/>
      <c r="L6" s="28"/>
      <c r="M6" s="28"/>
      <c r="N6" s="28"/>
      <c r="O6" s="28"/>
      <c r="P6" s="28"/>
      <c r="Q6" s="29"/>
      <c r="R6" s="30"/>
      <c r="S6" s="2"/>
      <c r="T6" s="2"/>
      <c r="U6" s="2"/>
      <c r="V6" s="2"/>
      <c r="W6" s="2"/>
      <c r="X6" s="2"/>
      <c r="Y6" s="2"/>
      <c r="Z6" s="2"/>
      <c r="AA6" s="2"/>
      <c r="AB6" s="2"/>
      <c r="AC6" s="2"/>
      <c r="AD6" s="2"/>
      <c r="AE6" s="2"/>
      <c r="AF6" s="2"/>
      <c r="AG6" s="5"/>
      <c r="AH6" s="5"/>
      <c r="AI6" s="5"/>
      <c r="AJ6" s="5"/>
      <c r="AK6" s="5"/>
      <c r="AL6" s="5"/>
      <c r="AM6" s="5"/>
      <c r="AN6" s="5"/>
      <c r="AO6" s="5"/>
      <c r="AP6" s="5"/>
      <c r="AQ6" s="5"/>
      <c r="AR6" s="5"/>
      <c r="AS6" s="5"/>
      <c r="AT6" s="5"/>
      <c r="AU6" s="31"/>
    </row>
    <row r="7" spans="1:47" ht="16.5" thickBot="1">
      <c r="A7" s="368" t="s">
        <v>9</v>
      </c>
      <c r="B7" s="369"/>
      <c r="C7" s="369"/>
      <c r="D7" s="369"/>
      <c r="E7" s="370"/>
      <c r="F7" s="27"/>
      <c r="G7" s="28"/>
      <c r="H7" s="28"/>
      <c r="I7" s="28"/>
      <c r="J7" s="28"/>
      <c r="K7" s="28"/>
      <c r="L7" s="28"/>
      <c r="M7" s="28"/>
      <c r="N7" s="28"/>
      <c r="O7" s="28"/>
      <c r="P7" s="28"/>
      <c r="Q7" s="29"/>
      <c r="R7" s="30"/>
      <c r="S7" s="403" t="s">
        <v>10</v>
      </c>
      <c r="T7" s="404"/>
      <c r="U7" s="404"/>
      <c r="V7" s="404"/>
      <c r="W7" s="405"/>
      <c r="X7" s="2"/>
      <c r="Y7" s="2"/>
      <c r="Z7" s="2"/>
      <c r="AA7" s="2"/>
      <c r="AB7" s="2"/>
      <c r="AC7" s="2"/>
      <c r="AD7" s="2"/>
      <c r="AE7" s="2"/>
      <c r="AF7" s="2"/>
      <c r="AG7" s="5"/>
      <c r="AH7" s="5"/>
      <c r="AI7" s="5"/>
      <c r="AJ7" s="5"/>
      <c r="AK7" s="5"/>
      <c r="AL7" s="5"/>
      <c r="AM7" s="5"/>
      <c r="AN7" s="5"/>
      <c r="AO7" s="5"/>
      <c r="AP7" s="5"/>
      <c r="AQ7" s="5"/>
      <c r="AR7" s="5"/>
      <c r="AS7" s="5"/>
      <c r="AT7" s="5"/>
      <c r="AU7" s="31"/>
    </row>
    <row r="8" spans="1:47" ht="15.6" customHeight="1" thickTop="1" thickBot="1">
      <c r="A8" s="379" t="s">
        <v>11</v>
      </c>
      <c r="B8" s="379"/>
      <c r="C8" s="379"/>
      <c r="D8" s="379"/>
      <c r="E8" s="380"/>
      <c r="F8" s="28"/>
      <c r="G8" s="6"/>
      <c r="H8" s="6"/>
      <c r="I8" s="28"/>
      <c r="J8" s="28"/>
      <c r="K8" s="395" t="s">
        <v>12</v>
      </c>
      <c r="L8" s="396"/>
      <c r="M8" s="396"/>
      <c r="N8" s="32" t="s">
        <v>13</v>
      </c>
      <c r="O8" s="7"/>
      <c r="P8" s="7"/>
      <c r="Q8" s="29"/>
      <c r="R8" s="30"/>
      <c r="S8" s="33" t="s">
        <v>14</v>
      </c>
      <c r="T8" s="406" t="s">
        <v>15</v>
      </c>
      <c r="U8" s="406"/>
      <c r="V8" s="406"/>
      <c r="W8" s="34" t="s">
        <v>16</v>
      </c>
      <c r="X8" s="2"/>
      <c r="Y8" s="2"/>
      <c r="Z8" s="2"/>
      <c r="AA8" s="2"/>
      <c r="AB8" s="2"/>
      <c r="AC8" s="2"/>
      <c r="AD8" s="2"/>
      <c r="AE8" s="3"/>
      <c r="AF8" s="3"/>
      <c r="AG8" s="5"/>
      <c r="AH8" s="5"/>
      <c r="AI8" s="5"/>
      <c r="AJ8" s="5"/>
      <c r="AK8" s="5"/>
      <c r="AL8" s="5"/>
      <c r="AM8" s="5"/>
      <c r="AN8" s="5"/>
      <c r="AO8" s="5"/>
      <c r="AP8" s="5"/>
      <c r="AQ8" s="5"/>
      <c r="AR8" s="5"/>
      <c r="AS8" s="5"/>
      <c r="AT8" s="5"/>
      <c r="AU8" s="31"/>
    </row>
    <row r="9" spans="1:47" ht="16.5" thickBot="1">
      <c r="A9" s="379"/>
      <c r="B9" s="379"/>
      <c r="C9" s="379"/>
      <c r="D9" s="379"/>
      <c r="E9" s="381"/>
      <c r="F9" s="28"/>
      <c r="G9" s="28"/>
      <c r="H9" s="28"/>
      <c r="I9" s="28"/>
      <c r="J9" s="28"/>
      <c r="K9" s="35">
        <v>0.9</v>
      </c>
      <c r="L9" s="36" t="s">
        <v>17</v>
      </c>
      <c r="M9" s="37">
        <v>1</v>
      </c>
      <c r="N9" s="38" t="s">
        <v>18</v>
      </c>
      <c r="O9" s="7"/>
      <c r="P9" s="7"/>
      <c r="Q9" s="29"/>
      <c r="R9" s="30"/>
      <c r="S9" s="397" t="s">
        <v>19</v>
      </c>
      <c r="T9" s="39">
        <v>0.97499999999999998</v>
      </c>
      <c r="U9" s="40" t="s">
        <v>17</v>
      </c>
      <c r="V9" s="41">
        <v>1</v>
      </c>
      <c r="W9" s="42">
        <v>5</v>
      </c>
      <c r="X9" s="2"/>
      <c r="Y9" s="2"/>
      <c r="Z9" s="2"/>
      <c r="AA9" s="2"/>
      <c r="AB9" s="2"/>
      <c r="AC9" s="2"/>
      <c r="AD9" s="2"/>
      <c r="AE9" s="3"/>
      <c r="AF9" s="3"/>
      <c r="AG9" s="5"/>
      <c r="AH9" s="5"/>
      <c r="AI9" s="5"/>
      <c r="AJ9" s="5"/>
      <c r="AK9" s="5"/>
      <c r="AL9" s="5"/>
      <c r="AM9" s="5"/>
      <c r="AN9" s="5"/>
      <c r="AO9" s="5"/>
      <c r="AP9" s="5"/>
      <c r="AQ9" s="5"/>
      <c r="AR9" s="5"/>
      <c r="AS9" s="5"/>
      <c r="AT9" s="5"/>
      <c r="AU9" s="31"/>
    </row>
    <row r="10" spans="1:47" ht="17.25" thickTop="1" thickBot="1">
      <c r="A10" s="362"/>
      <c r="B10" s="363"/>
      <c r="C10" s="363"/>
      <c r="D10" s="363"/>
      <c r="E10" s="26"/>
      <c r="F10" s="27"/>
      <c r="G10" s="6"/>
      <c r="H10" s="6"/>
      <c r="I10" s="28"/>
      <c r="J10" s="28"/>
      <c r="K10" s="35">
        <v>0.8</v>
      </c>
      <c r="L10" s="36" t="s">
        <v>17</v>
      </c>
      <c r="M10" s="43">
        <v>0.89900000000000002</v>
      </c>
      <c r="N10" s="38" t="s">
        <v>20</v>
      </c>
      <c r="O10" s="7"/>
      <c r="P10" s="7"/>
      <c r="Q10" s="29"/>
      <c r="R10" s="30"/>
      <c r="S10" s="398"/>
      <c r="T10" s="39">
        <v>0.95</v>
      </c>
      <c r="U10" s="40" t="s">
        <v>17</v>
      </c>
      <c r="V10" s="44">
        <v>0.97399999999999998</v>
      </c>
      <c r="W10" s="45">
        <v>4.75</v>
      </c>
      <c r="X10" s="2"/>
      <c r="Y10" s="2"/>
      <c r="Z10" s="2"/>
      <c r="AA10" s="2"/>
      <c r="AB10" s="2"/>
      <c r="AC10" s="2"/>
      <c r="AD10" s="2"/>
      <c r="AE10" s="3"/>
      <c r="AF10" s="3"/>
      <c r="AG10" s="5"/>
      <c r="AH10" s="5"/>
      <c r="AI10" s="5"/>
      <c r="AJ10" s="5"/>
      <c r="AK10" s="5"/>
      <c r="AL10" s="5"/>
      <c r="AM10" s="5"/>
      <c r="AN10" s="5"/>
      <c r="AO10" s="5"/>
      <c r="AP10" s="5"/>
      <c r="AQ10" s="5"/>
      <c r="AR10" s="5"/>
      <c r="AS10" s="5"/>
      <c r="AT10" s="5"/>
      <c r="AU10" s="31"/>
    </row>
    <row r="11" spans="1:47" ht="16.5" thickBot="1">
      <c r="A11" s="23"/>
      <c r="B11" s="24"/>
      <c r="C11" s="25"/>
      <c r="D11" s="25"/>
      <c r="E11" s="26"/>
      <c r="F11" s="27"/>
      <c r="G11" s="313" t="s">
        <v>21</v>
      </c>
      <c r="H11" s="46" t="e">
        <f>E8/E12</f>
        <v>#DIV/0!</v>
      </c>
      <c r="I11" s="28"/>
      <c r="J11" s="28"/>
      <c r="K11" s="35">
        <v>0.7</v>
      </c>
      <c r="L11" s="36" t="s">
        <v>17</v>
      </c>
      <c r="M11" s="43">
        <v>0.79900000000000004</v>
      </c>
      <c r="N11" s="38" t="s">
        <v>22</v>
      </c>
      <c r="O11" s="7"/>
      <c r="P11" s="7"/>
      <c r="Q11" s="29"/>
      <c r="R11" s="30"/>
      <c r="S11" s="398"/>
      <c r="T11" s="39">
        <v>0.92500000000000004</v>
      </c>
      <c r="U11" s="40" t="s">
        <v>17</v>
      </c>
      <c r="V11" s="41">
        <v>0.94899999999999995</v>
      </c>
      <c r="W11" s="42">
        <v>4.5</v>
      </c>
      <c r="X11" s="2"/>
      <c r="Y11" s="2"/>
      <c r="Z11" s="2"/>
      <c r="AA11" s="2"/>
      <c r="AB11" s="2"/>
      <c r="AC11" s="2"/>
      <c r="AD11" s="2"/>
      <c r="AE11" s="3"/>
      <c r="AF11" s="3"/>
      <c r="AG11" s="5"/>
      <c r="AH11" s="5"/>
      <c r="AI11" s="5"/>
      <c r="AJ11" s="5"/>
      <c r="AK11" s="5"/>
      <c r="AL11" s="5"/>
      <c r="AM11" s="5"/>
      <c r="AN11" s="5"/>
      <c r="AO11" s="5"/>
      <c r="AP11" s="5"/>
      <c r="AQ11" s="5"/>
      <c r="AR11" s="5"/>
      <c r="AS11" s="5"/>
      <c r="AT11" s="5"/>
      <c r="AU11" s="31"/>
    </row>
    <row r="12" spans="1:47" ht="16.5" customHeight="1" thickTop="1">
      <c r="A12" s="382" t="s">
        <v>23</v>
      </c>
      <c r="B12" s="383"/>
      <c r="C12" s="383"/>
      <c r="D12" s="383"/>
      <c r="E12" s="380"/>
      <c r="F12" s="28"/>
      <c r="G12" s="28"/>
      <c r="H12" s="28"/>
      <c r="I12" s="28"/>
      <c r="J12" s="28"/>
      <c r="K12" s="35">
        <v>0.6</v>
      </c>
      <c r="L12" s="36" t="s">
        <v>17</v>
      </c>
      <c r="M12" s="43">
        <v>0.69899999999999995</v>
      </c>
      <c r="N12" s="38" t="s">
        <v>24</v>
      </c>
      <c r="O12" s="7"/>
      <c r="P12" s="7"/>
      <c r="Q12" s="29"/>
      <c r="R12" s="30"/>
      <c r="S12" s="399"/>
      <c r="T12" s="39">
        <v>0.9</v>
      </c>
      <c r="U12" s="40" t="s">
        <v>17</v>
      </c>
      <c r="V12" s="44">
        <v>0.92400000000000004</v>
      </c>
      <c r="W12" s="45">
        <v>4.25</v>
      </c>
      <c r="X12" s="2"/>
      <c r="Y12" s="333" t="s">
        <v>25</v>
      </c>
      <c r="Z12" s="334"/>
      <c r="AA12" s="334"/>
      <c r="AB12" s="334"/>
      <c r="AC12" s="335"/>
      <c r="AD12" s="339" t="e">
        <f>IF(H11&gt;=T9,"5 ",IF(AND(H11&gt;=T10,H11&lt;V10),"4.75",IF(AND(H11&gt;=T11,H11&lt;V11),"4.50",IF(AND(H11&gt;=T12,H11&lt;V12),"4.25",IF(AND(H11&gt;=T13,H11&lt;V13),"4.00",IF(AND(H11&gt;=T14,H11&lt;V14),"3.75",IF(AND(H11&gt;=T15,H11&lt;V15),"3.50",IF(AND(H11&gt;=T16,H11&lt;V16),"3.25",IF(AND(H11&gt;=T17,H11&lt;V17),"3.00",IF(AND(H11&gt;=T18,H11&lt;V18),"2.75",IF(AND(H11&gt;=T19,H11&lt;V19),"2.50",IF(AND(H11&gt;=T20,H11&lt;V20),"2.25",IF(AND(H11&gt;=T21,H11&lt;V21),"2.00",IF(AND(H11&gt;=T22,H11&lt;V22),"1.75",IF(AND(H11&gt;=T23,H11&lt;V23),"1.50",IF(AND(H11&gt;=T24,H11&lt;V24),"1.25",IF(AND(H11&gt;=T25,H11&lt;V25),"1.00",IF(AND(H11&gt;=T26,H11&lt;V26),".75",IF(AND(H11&gt;=T27,H11&lt;V27),".50",IF(AND(H11&gt;=T28,H11&lt;V28),"0","Error"))))))))))))))))))))</f>
        <v>#DIV/0!</v>
      </c>
      <c r="AE12" s="1"/>
      <c r="AF12" s="1"/>
      <c r="AG12" s="5"/>
      <c r="AH12" s="5"/>
      <c r="AI12" s="5"/>
      <c r="AJ12" s="5"/>
      <c r="AK12" s="5"/>
      <c r="AL12" s="5"/>
      <c r="AM12" s="5"/>
      <c r="AN12" s="5"/>
      <c r="AO12" s="5"/>
      <c r="AP12" s="5"/>
      <c r="AQ12" s="5"/>
      <c r="AR12" s="5"/>
      <c r="AS12" s="5"/>
      <c r="AT12" s="5"/>
      <c r="AU12" s="31"/>
    </row>
    <row r="13" spans="1:47" ht="16.5" thickBot="1">
      <c r="A13" s="382"/>
      <c r="B13" s="383"/>
      <c r="C13" s="383"/>
      <c r="D13" s="383"/>
      <c r="E13" s="381"/>
      <c r="F13" s="28"/>
      <c r="G13" s="28"/>
      <c r="H13" s="28"/>
      <c r="I13" s="28"/>
      <c r="J13" s="28"/>
      <c r="K13" s="47">
        <v>0</v>
      </c>
      <c r="L13" s="48" t="s">
        <v>17</v>
      </c>
      <c r="M13" s="49">
        <v>0.59899999999999998</v>
      </c>
      <c r="N13" s="50" t="s">
        <v>26</v>
      </c>
      <c r="O13" s="7"/>
      <c r="P13" s="7"/>
      <c r="Q13" s="29"/>
      <c r="R13" s="30"/>
      <c r="S13" s="384" t="s">
        <v>27</v>
      </c>
      <c r="T13" s="39">
        <v>0.875</v>
      </c>
      <c r="U13" s="40" t="s">
        <v>17</v>
      </c>
      <c r="V13" s="41">
        <v>0.89900000000000002</v>
      </c>
      <c r="W13" s="42">
        <v>4</v>
      </c>
      <c r="X13" s="2"/>
      <c r="Y13" s="336"/>
      <c r="Z13" s="337"/>
      <c r="AA13" s="337"/>
      <c r="AB13" s="337"/>
      <c r="AC13" s="338"/>
      <c r="AD13" s="340"/>
      <c r="AE13" s="1"/>
      <c r="AF13" s="1"/>
      <c r="AG13" s="5"/>
      <c r="AH13" s="5"/>
      <c r="AI13" s="5"/>
      <c r="AJ13" s="5"/>
      <c r="AK13" s="5"/>
      <c r="AL13" s="5"/>
      <c r="AM13" s="5"/>
      <c r="AN13" s="5"/>
      <c r="AO13" s="5"/>
      <c r="AP13" s="5"/>
      <c r="AQ13" s="5"/>
      <c r="AR13" s="5"/>
      <c r="AS13" s="5"/>
      <c r="AT13" s="5"/>
      <c r="AU13" s="31"/>
    </row>
    <row r="14" spans="1:47" ht="17.25" thickTop="1" thickBot="1">
      <c r="A14" s="23"/>
      <c r="B14" s="24"/>
      <c r="C14" s="25"/>
      <c r="D14" s="25"/>
      <c r="E14" s="26"/>
      <c r="F14" s="27"/>
      <c r="G14" s="28"/>
      <c r="H14" s="28"/>
      <c r="I14" s="28"/>
      <c r="J14" s="28"/>
      <c r="K14" s="7"/>
      <c r="L14" s="7"/>
      <c r="M14" s="7"/>
      <c r="N14" s="7"/>
      <c r="O14" s="7"/>
      <c r="P14" s="7"/>
      <c r="Q14" s="29"/>
      <c r="R14" s="30"/>
      <c r="S14" s="385"/>
      <c r="T14" s="39">
        <v>0.85</v>
      </c>
      <c r="U14" s="40" t="s">
        <v>17</v>
      </c>
      <c r="V14" s="44">
        <v>0.874</v>
      </c>
      <c r="W14" s="45">
        <v>3.75</v>
      </c>
      <c r="X14" s="2"/>
      <c r="Y14" s="2"/>
      <c r="Z14" s="2"/>
      <c r="AA14" s="2"/>
      <c r="AB14" s="2"/>
      <c r="AC14" s="2"/>
      <c r="AD14" s="2"/>
      <c r="AE14" s="3"/>
      <c r="AF14" s="3"/>
      <c r="AG14" s="5"/>
      <c r="AH14" s="5"/>
      <c r="AI14" s="5"/>
      <c r="AJ14" s="5"/>
      <c r="AK14" s="5"/>
      <c r="AL14" s="5"/>
      <c r="AM14" s="5"/>
      <c r="AN14" s="5"/>
      <c r="AO14" s="5"/>
      <c r="AP14" s="5"/>
      <c r="AQ14" s="5"/>
      <c r="AR14" s="5"/>
      <c r="AS14" s="5"/>
      <c r="AT14" s="5"/>
      <c r="AU14" s="31"/>
    </row>
    <row r="15" spans="1:47" ht="16.5" thickBot="1">
      <c r="A15" s="23"/>
      <c r="B15" s="24"/>
      <c r="C15" s="25"/>
      <c r="D15" s="25"/>
      <c r="E15" s="26"/>
      <c r="F15" s="27"/>
      <c r="G15" s="28"/>
      <c r="H15" s="28"/>
      <c r="I15" s="28"/>
      <c r="J15" s="28"/>
      <c r="K15" s="7"/>
      <c r="L15" s="7"/>
      <c r="M15" s="7"/>
      <c r="N15" s="7"/>
      <c r="O15" s="7"/>
      <c r="P15" s="7"/>
      <c r="Q15" s="29"/>
      <c r="R15" s="30"/>
      <c r="S15" s="385"/>
      <c r="T15" s="39">
        <v>0.82499999999999996</v>
      </c>
      <c r="U15" s="40" t="s">
        <v>17</v>
      </c>
      <c r="V15" s="41">
        <v>0.84899999999999998</v>
      </c>
      <c r="W15" s="42">
        <v>3.5</v>
      </c>
      <c r="X15" s="2"/>
      <c r="Y15" s="436" t="s">
        <v>28</v>
      </c>
      <c r="Z15" s="437"/>
      <c r="AA15" s="437"/>
      <c r="AB15" s="437"/>
      <c r="AC15" s="438"/>
      <c r="AD15" s="442" t="str">
        <f>IF(E18&gt;=90,"0",IF(AND(E18&gt;=H19,E18&lt;I19),"1",IF(AND(E18&lt;I20),"2")))</f>
        <v>2</v>
      </c>
      <c r="AE15" s="4"/>
      <c r="AF15" s="4"/>
      <c r="AG15" s="5"/>
      <c r="AH15" s="5"/>
      <c r="AI15" s="5"/>
      <c r="AJ15" s="5"/>
      <c r="AK15" s="5"/>
      <c r="AL15" s="5"/>
      <c r="AM15" s="5"/>
      <c r="AN15" s="5"/>
      <c r="AO15" s="5"/>
      <c r="AP15" s="5"/>
      <c r="AQ15" s="5"/>
      <c r="AR15" s="5"/>
      <c r="AS15" s="5"/>
      <c r="AT15" s="5"/>
      <c r="AU15" s="31"/>
    </row>
    <row r="16" spans="1:47" ht="16.5" thickBot="1">
      <c r="A16" s="23"/>
      <c r="B16" s="24"/>
      <c r="C16" s="25"/>
      <c r="D16" s="25"/>
      <c r="E16" s="26"/>
      <c r="F16" s="27"/>
      <c r="G16" s="6"/>
      <c r="H16" s="6"/>
      <c r="I16" s="6"/>
      <c r="J16" s="28"/>
      <c r="K16" s="416" t="s">
        <v>29</v>
      </c>
      <c r="L16" s="417"/>
      <c r="M16" s="417"/>
      <c r="N16" s="417"/>
      <c r="O16" s="418"/>
      <c r="P16" s="391" t="e">
        <f>IF(H11&gt;=K9,N9,IF(AND(H11&gt;=K10,H11&lt;M10),N10,IF(AND(H11&gt;=K11,H11&lt;M11),N11,IF(AND(H11&gt;=K12,H11&lt;M12),N12,IF(AND(H11&lt;M13),N13, "Error")))))</f>
        <v>#DIV/0!</v>
      </c>
      <c r="Q16" s="29"/>
      <c r="R16" s="30"/>
      <c r="S16" s="385"/>
      <c r="T16" s="39">
        <v>0.8</v>
      </c>
      <c r="U16" s="40" t="s">
        <v>17</v>
      </c>
      <c r="V16" s="44">
        <v>0.82399999999999995</v>
      </c>
      <c r="W16" s="45">
        <v>3.25</v>
      </c>
      <c r="X16" s="2"/>
      <c r="Y16" s="439"/>
      <c r="Z16" s="440"/>
      <c r="AA16" s="440"/>
      <c r="AB16" s="440"/>
      <c r="AC16" s="441"/>
      <c r="AD16" s="443"/>
      <c r="AE16" s="4"/>
      <c r="AF16" s="4"/>
      <c r="AG16" s="5"/>
      <c r="AH16" s="5"/>
      <c r="AI16" s="5"/>
      <c r="AJ16" s="5"/>
      <c r="AK16" s="5"/>
      <c r="AL16" s="5"/>
      <c r="AM16" s="5"/>
      <c r="AN16" s="5"/>
      <c r="AO16" s="5"/>
      <c r="AP16" s="5"/>
      <c r="AQ16" s="5"/>
      <c r="AR16" s="5"/>
      <c r="AS16" s="5"/>
      <c r="AT16" s="5"/>
      <c r="AU16" s="31"/>
    </row>
    <row r="17" spans="1:47" ht="16.5" thickBot="1">
      <c r="A17" s="23"/>
      <c r="B17" s="24"/>
      <c r="C17" s="25"/>
      <c r="D17" s="25"/>
      <c r="E17" s="26"/>
      <c r="F17" s="27"/>
      <c r="G17" s="6"/>
      <c r="H17" s="6"/>
      <c r="I17" s="6"/>
      <c r="J17" s="28"/>
      <c r="K17" s="419"/>
      <c r="L17" s="420"/>
      <c r="M17" s="420"/>
      <c r="N17" s="420"/>
      <c r="O17" s="421"/>
      <c r="P17" s="425"/>
      <c r="Q17" s="29"/>
      <c r="R17" s="30"/>
      <c r="S17" s="384" t="s">
        <v>30</v>
      </c>
      <c r="T17" s="39">
        <v>0.77500000000000002</v>
      </c>
      <c r="U17" s="40" t="s">
        <v>17</v>
      </c>
      <c r="V17" s="41">
        <v>0.79900000000000004</v>
      </c>
      <c r="W17" s="42">
        <v>3</v>
      </c>
      <c r="X17" s="2"/>
      <c r="Y17" s="5"/>
      <c r="Z17" s="5"/>
      <c r="AA17" s="5"/>
      <c r="AB17" s="5"/>
      <c r="AC17" s="5"/>
      <c r="AD17" s="5"/>
      <c r="AE17" s="5"/>
      <c r="AF17" s="5"/>
      <c r="AG17" s="5"/>
      <c r="AH17" s="5"/>
      <c r="AI17" s="5"/>
      <c r="AJ17" s="5"/>
      <c r="AK17" s="5"/>
      <c r="AL17" s="5"/>
      <c r="AM17" s="5"/>
      <c r="AN17" s="5"/>
      <c r="AO17" s="5"/>
      <c r="AP17" s="5"/>
      <c r="AQ17" s="5"/>
      <c r="AR17" s="5"/>
      <c r="AS17" s="5"/>
      <c r="AT17" s="5"/>
      <c r="AU17" s="31"/>
    </row>
    <row r="18" spans="1:47" ht="17.25" thickTop="1" thickBot="1">
      <c r="A18" s="23"/>
      <c r="B18" s="24"/>
      <c r="C18" s="25"/>
      <c r="D18" s="25" t="s">
        <v>31</v>
      </c>
      <c r="E18" s="51"/>
      <c r="F18" s="28"/>
      <c r="G18" s="372" t="s">
        <v>32</v>
      </c>
      <c r="H18" s="373"/>
      <c r="I18" s="374"/>
      <c r="J18" s="28"/>
      <c r="K18" s="422"/>
      <c r="L18" s="423"/>
      <c r="M18" s="423"/>
      <c r="N18" s="423"/>
      <c r="O18" s="424"/>
      <c r="P18" s="394"/>
      <c r="Q18" s="29"/>
      <c r="R18" s="30"/>
      <c r="S18" s="385"/>
      <c r="T18" s="39">
        <v>0.75</v>
      </c>
      <c r="U18" s="40" t="s">
        <v>17</v>
      </c>
      <c r="V18" s="44">
        <v>0.77400000000000002</v>
      </c>
      <c r="W18" s="45">
        <v>2.75</v>
      </c>
      <c r="X18" s="2"/>
      <c r="Y18" s="3"/>
      <c r="Z18" s="3"/>
      <c r="AA18" s="3"/>
      <c r="AB18" s="3"/>
      <c r="AC18" s="3"/>
      <c r="AD18" s="3"/>
      <c r="AE18" s="3"/>
      <c r="AF18" s="3"/>
      <c r="AG18" s="5"/>
      <c r="AH18" s="5"/>
      <c r="AI18" s="5"/>
      <c r="AJ18" s="5"/>
      <c r="AK18" s="5"/>
      <c r="AL18" s="5"/>
      <c r="AM18" s="5"/>
      <c r="AN18" s="5"/>
      <c r="AO18" s="5"/>
      <c r="AP18" s="5"/>
      <c r="AQ18" s="5"/>
      <c r="AR18" s="5"/>
      <c r="AS18" s="5"/>
      <c r="AT18" s="5"/>
      <c r="AU18" s="31"/>
    </row>
    <row r="19" spans="1:47" ht="16.5" thickTop="1">
      <c r="A19" s="23"/>
      <c r="B19" s="24"/>
      <c r="C19" s="25"/>
      <c r="D19" s="25"/>
      <c r="E19" s="52"/>
      <c r="F19" s="27"/>
      <c r="G19" s="53" t="s">
        <v>33</v>
      </c>
      <c r="H19" s="54">
        <v>80</v>
      </c>
      <c r="I19" s="55">
        <v>89.9</v>
      </c>
      <c r="J19" s="56"/>
      <c r="K19" s="6"/>
      <c r="L19" s="6"/>
      <c r="M19" s="6"/>
      <c r="N19" s="6"/>
      <c r="O19" s="6"/>
      <c r="P19" s="6"/>
      <c r="Q19" s="29"/>
      <c r="R19" s="30"/>
      <c r="S19" s="385"/>
      <c r="T19" s="39">
        <v>0.72499999999999998</v>
      </c>
      <c r="U19" s="40" t="s">
        <v>17</v>
      </c>
      <c r="V19" s="41">
        <v>0.749</v>
      </c>
      <c r="W19" s="42">
        <v>2.5</v>
      </c>
      <c r="X19" s="2"/>
      <c r="Y19" s="426" t="s">
        <v>34</v>
      </c>
      <c r="Z19" s="427"/>
      <c r="AA19" s="427"/>
      <c r="AB19" s="427"/>
      <c r="AC19" s="428"/>
      <c r="AD19" s="335" t="e">
        <f>IF(AD15="0",AD12,IF(AND(OR(AD12="5.00",AD12="4.75",AD12="4.50",AD12="4.25"),AD15="1"),W13,IF(AND(OR(AD12="5.00",AD12="4.75",AD12="4.50",AD12="4.25"),AD15="2"),W17,IF(AND(OR(AD12="4.00",AD12="3.75",AD12="3.50",AD12="3.25"),AD15="1"),W17,IF(AND(OR(AD12="4.00",AD12="3.75",AD12="3.50",AD12="3.25"),AD15="2"),W25,IF(AND(OR(AD12="3.00",AD12="2.75",AD12="2.50",AD12="2.25"),AD15="1"),W21,IF(AND(OR(AD12="3.00",AD12="2.75",AD12="2.50",AD12="2.25"),AD15="2"),W25,IF(AND(OR(AD12="2.00",AD12="1.75",AD12="1.50",AD12="1.25"),AD15="1"),W25,IF(AND(OR(AD12="2.00",AD12="1.75",AD12="1.50",AD12="1.25"),AD15="2"),W28,IF(AND(OR(AD12="1.00"),AD15="1"),W26,IF(AND(OR(AD12=".75"),AD15="1"),W27,IF(AND(OR(AD12=".50"),AD15="1"),W28,IF(AND(OR(AD12="1.00"),AD15="2"),W27,IF(AND(OR(AD12=".75"),AD15="2"),W28,IF(AND(OR(AD12="0.50"),AD15="2"),W28,)))))))))))))))</f>
        <v>#DIV/0!</v>
      </c>
      <c r="AE19" s="1"/>
      <c r="AF19" s="1"/>
      <c r="AG19" s="5"/>
      <c r="AH19" s="5"/>
      <c r="AI19" s="5"/>
      <c r="AJ19" s="5"/>
      <c r="AK19" s="5"/>
      <c r="AL19" s="5"/>
      <c r="AM19" s="5"/>
      <c r="AN19" s="5"/>
      <c r="AO19" s="5"/>
      <c r="AP19" s="5"/>
      <c r="AQ19" s="5"/>
      <c r="AR19" s="5"/>
      <c r="AS19" s="5"/>
      <c r="AT19" s="5"/>
      <c r="AU19" s="31"/>
    </row>
    <row r="20" spans="1:47" ht="16.5" thickBot="1">
      <c r="A20" s="23"/>
      <c r="B20" s="24"/>
      <c r="C20" s="25"/>
      <c r="D20" s="25"/>
      <c r="E20" s="26"/>
      <c r="F20" s="27"/>
      <c r="G20" s="57" t="s">
        <v>35</v>
      </c>
      <c r="H20" s="58">
        <v>0</v>
      </c>
      <c r="I20" s="59">
        <v>79.900000000000006</v>
      </c>
      <c r="J20" s="56"/>
      <c r="K20" s="6"/>
      <c r="L20" s="6"/>
      <c r="M20" s="6"/>
      <c r="N20" s="6"/>
      <c r="O20" s="6"/>
      <c r="P20" s="6"/>
      <c r="Q20" s="29"/>
      <c r="R20" s="30"/>
      <c r="S20" s="385"/>
      <c r="T20" s="39">
        <v>0.7</v>
      </c>
      <c r="U20" s="40" t="s">
        <v>17</v>
      </c>
      <c r="V20" s="44">
        <v>0.72399999999999998</v>
      </c>
      <c r="W20" s="45">
        <v>2.25</v>
      </c>
      <c r="X20" s="2"/>
      <c r="Y20" s="429"/>
      <c r="Z20" s="430"/>
      <c r="AA20" s="430"/>
      <c r="AB20" s="430"/>
      <c r="AC20" s="431"/>
      <c r="AD20" s="435"/>
      <c r="AE20" s="1"/>
      <c r="AF20" s="1"/>
      <c r="AG20" s="5"/>
      <c r="AH20" s="5"/>
      <c r="AI20" s="5"/>
      <c r="AJ20" s="5"/>
      <c r="AK20" s="5"/>
      <c r="AL20" s="5"/>
      <c r="AM20" s="5"/>
      <c r="AN20" s="5"/>
      <c r="AO20" s="5"/>
      <c r="AP20" s="5"/>
      <c r="AQ20" s="5"/>
      <c r="AR20" s="5"/>
      <c r="AS20" s="5"/>
      <c r="AT20" s="5"/>
      <c r="AU20" s="31"/>
    </row>
    <row r="21" spans="1:47" ht="16.5" thickBot="1">
      <c r="A21" s="23"/>
      <c r="B21" s="24"/>
      <c r="C21" s="25"/>
      <c r="D21" s="25"/>
      <c r="E21" s="26"/>
      <c r="F21" s="27"/>
      <c r="G21" s="28"/>
      <c r="H21" s="28"/>
      <c r="I21" s="28"/>
      <c r="J21" s="56"/>
      <c r="K21" s="407" t="s">
        <v>28</v>
      </c>
      <c r="L21" s="408"/>
      <c r="M21" s="408"/>
      <c r="N21" s="408"/>
      <c r="O21" s="408"/>
      <c r="P21" s="413" t="str">
        <f>IF(E18&gt;=90,"0",IF(AND(E18&gt;=H19,E18&lt;I19),"1 Star",IF(AND(E18&lt;I20),"2 Star")))</f>
        <v>2 Star</v>
      </c>
      <c r="Q21" s="29"/>
      <c r="R21" s="30"/>
      <c r="S21" s="397" t="s">
        <v>36</v>
      </c>
      <c r="T21" s="39">
        <v>0.67500000000000004</v>
      </c>
      <c r="U21" s="40" t="s">
        <v>17</v>
      </c>
      <c r="V21" s="41">
        <v>0.69899999999999995</v>
      </c>
      <c r="W21" s="42">
        <v>2</v>
      </c>
      <c r="X21" s="2"/>
      <c r="Y21" s="432"/>
      <c r="Z21" s="433"/>
      <c r="AA21" s="433"/>
      <c r="AB21" s="433"/>
      <c r="AC21" s="434"/>
      <c r="AD21" s="338"/>
      <c r="AE21" s="1"/>
      <c r="AF21" s="1"/>
      <c r="AG21" s="5"/>
      <c r="AH21" s="5"/>
      <c r="AI21" s="5"/>
      <c r="AJ21" s="5"/>
      <c r="AK21" s="5"/>
      <c r="AL21" s="5"/>
      <c r="AM21" s="5"/>
      <c r="AN21" s="5"/>
      <c r="AO21" s="5"/>
      <c r="AP21" s="5"/>
      <c r="AQ21" s="5"/>
      <c r="AR21" s="5"/>
      <c r="AS21" s="5"/>
      <c r="AT21" s="5"/>
      <c r="AU21" s="31"/>
    </row>
    <row r="22" spans="1:47">
      <c r="A22" s="23"/>
      <c r="B22" s="24"/>
      <c r="C22" s="25"/>
      <c r="D22" s="25"/>
      <c r="E22" s="26"/>
      <c r="F22" s="27"/>
      <c r="G22" s="28"/>
      <c r="H22" s="28"/>
      <c r="I22" s="28"/>
      <c r="J22" s="28"/>
      <c r="K22" s="409"/>
      <c r="L22" s="410"/>
      <c r="M22" s="410"/>
      <c r="N22" s="410"/>
      <c r="O22" s="410"/>
      <c r="P22" s="414"/>
      <c r="Q22" s="29"/>
      <c r="R22" s="30"/>
      <c r="S22" s="398"/>
      <c r="T22" s="39">
        <v>0.65</v>
      </c>
      <c r="U22" s="40" t="s">
        <v>17</v>
      </c>
      <c r="V22" s="44">
        <v>0.57399999999999995</v>
      </c>
      <c r="W22" s="45">
        <v>1.75</v>
      </c>
      <c r="X22" s="2"/>
      <c r="Y22" s="2"/>
      <c r="Z22" s="2"/>
      <c r="AA22" s="2"/>
      <c r="AB22" s="2"/>
      <c r="AC22" s="2"/>
      <c r="AD22" s="2"/>
      <c r="AE22" s="3"/>
      <c r="AF22" s="3"/>
      <c r="AG22" s="5"/>
      <c r="AH22" s="5"/>
      <c r="AI22" s="5"/>
      <c r="AJ22" s="5"/>
      <c r="AK22" s="5"/>
      <c r="AL22" s="5"/>
      <c r="AM22" s="5"/>
      <c r="AN22" s="5"/>
      <c r="AO22" s="5"/>
      <c r="AP22" s="5"/>
      <c r="AQ22" s="5"/>
      <c r="AR22" s="5"/>
      <c r="AS22" s="5"/>
      <c r="AT22" s="5"/>
      <c r="AU22" s="31"/>
    </row>
    <row r="23" spans="1:47" ht="16.5" thickBot="1">
      <c r="A23" s="23"/>
      <c r="B23" s="24"/>
      <c r="C23" s="25"/>
      <c r="D23" s="25"/>
      <c r="E23" s="26"/>
      <c r="F23" s="27"/>
      <c r="G23" s="28"/>
      <c r="H23" s="28"/>
      <c r="I23" s="28"/>
      <c r="J23" s="28"/>
      <c r="K23" s="411"/>
      <c r="L23" s="412"/>
      <c r="M23" s="412"/>
      <c r="N23" s="412"/>
      <c r="O23" s="412"/>
      <c r="P23" s="415"/>
      <c r="Q23" s="29"/>
      <c r="R23" s="30"/>
      <c r="S23" s="398"/>
      <c r="T23" s="39">
        <v>0.625</v>
      </c>
      <c r="U23" s="40" t="s">
        <v>17</v>
      </c>
      <c r="V23" s="41">
        <v>0.64900000000000002</v>
      </c>
      <c r="W23" s="42">
        <v>1.5</v>
      </c>
      <c r="X23" s="2"/>
      <c r="Y23" s="2"/>
      <c r="Z23" s="2"/>
      <c r="AA23" s="2"/>
      <c r="AB23" s="2"/>
      <c r="AC23" s="2"/>
      <c r="AD23" s="2"/>
      <c r="AE23" s="3"/>
      <c r="AF23" s="3"/>
      <c r="AG23" s="5"/>
      <c r="AH23" s="5"/>
      <c r="AI23" s="5"/>
      <c r="AJ23" s="5"/>
      <c r="AK23" s="5"/>
      <c r="AL23" s="5"/>
      <c r="AM23" s="5"/>
      <c r="AN23" s="5"/>
      <c r="AO23" s="5"/>
      <c r="AP23" s="5"/>
      <c r="AQ23" s="5"/>
      <c r="AR23" s="5"/>
      <c r="AS23" s="5"/>
      <c r="AT23" s="5"/>
      <c r="AU23" s="31"/>
    </row>
    <row r="24" spans="1:47">
      <c r="A24" s="23"/>
      <c r="B24" s="24"/>
      <c r="C24" s="25"/>
      <c r="D24" s="25"/>
      <c r="E24" s="26"/>
      <c r="F24" s="27"/>
      <c r="G24" s="28"/>
      <c r="H24" s="28"/>
      <c r="I24" s="28"/>
      <c r="J24" s="28"/>
      <c r="K24" s="6"/>
      <c r="L24" s="6"/>
      <c r="M24" s="6"/>
      <c r="N24" s="6"/>
      <c r="O24" s="6"/>
      <c r="P24" s="6"/>
      <c r="Q24" s="60"/>
      <c r="R24" s="30"/>
      <c r="S24" s="399"/>
      <c r="T24" s="39">
        <v>0.6</v>
      </c>
      <c r="U24" s="40" t="s">
        <v>17</v>
      </c>
      <c r="V24" s="44">
        <v>0.624</v>
      </c>
      <c r="W24" s="45">
        <v>1.25</v>
      </c>
      <c r="X24" s="2"/>
      <c r="Y24" s="2"/>
      <c r="Z24" s="2"/>
      <c r="AA24" s="2"/>
      <c r="AB24" s="2"/>
      <c r="AC24" s="2"/>
      <c r="AD24" s="2"/>
      <c r="AE24" s="3"/>
      <c r="AF24" s="3"/>
      <c r="AG24" s="5"/>
      <c r="AH24" s="5"/>
      <c r="AI24" s="5"/>
      <c r="AJ24" s="5"/>
      <c r="AK24" s="5"/>
      <c r="AL24" s="5"/>
      <c r="AM24" s="5"/>
      <c r="AN24" s="5"/>
      <c r="AO24" s="5"/>
      <c r="AP24" s="5"/>
      <c r="AQ24" s="5"/>
      <c r="AR24" s="5"/>
      <c r="AS24" s="5"/>
      <c r="AT24" s="5"/>
      <c r="AU24" s="31"/>
    </row>
    <row r="25" spans="1:47" ht="16.5" thickBot="1">
      <c r="A25" s="23"/>
      <c r="B25" s="24"/>
      <c r="C25" s="25"/>
      <c r="D25" s="25"/>
      <c r="E25" s="26"/>
      <c r="F25" s="27"/>
      <c r="G25" s="28"/>
      <c r="H25" s="28"/>
      <c r="I25" s="28"/>
      <c r="J25" s="28"/>
      <c r="K25" s="7"/>
      <c r="L25" s="7"/>
      <c r="M25" s="7"/>
      <c r="N25" s="7"/>
      <c r="O25" s="7"/>
      <c r="P25" s="7"/>
      <c r="Q25" s="60"/>
      <c r="R25" s="30"/>
      <c r="S25" s="384" t="s">
        <v>37</v>
      </c>
      <c r="T25" s="39">
        <v>0.45</v>
      </c>
      <c r="U25" s="40" t="s">
        <v>17</v>
      </c>
      <c r="V25" s="41">
        <v>0.59899999999999998</v>
      </c>
      <c r="W25" s="42">
        <v>1</v>
      </c>
      <c r="X25" s="2"/>
      <c r="Y25" s="2"/>
      <c r="Z25" s="2"/>
      <c r="AA25" s="2"/>
      <c r="AB25" s="2"/>
      <c r="AC25" s="2"/>
      <c r="AD25" s="2"/>
      <c r="AE25" s="3"/>
      <c r="AF25" s="3"/>
      <c r="AG25" s="5"/>
      <c r="AH25" s="5"/>
      <c r="AI25" s="5"/>
      <c r="AJ25" s="5"/>
      <c r="AK25" s="5"/>
      <c r="AL25" s="5"/>
      <c r="AM25" s="5"/>
      <c r="AN25" s="5"/>
      <c r="AO25" s="5"/>
      <c r="AP25" s="5"/>
      <c r="AQ25" s="5"/>
      <c r="AR25" s="5"/>
      <c r="AS25" s="5"/>
      <c r="AT25" s="5"/>
      <c r="AU25" s="31"/>
    </row>
    <row r="26" spans="1:47">
      <c r="A26" s="23"/>
      <c r="B26" s="24"/>
      <c r="C26" s="25"/>
      <c r="D26" s="25"/>
      <c r="E26" s="26"/>
      <c r="F26" s="27"/>
      <c r="G26" s="28"/>
      <c r="H26" s="28"/>
      <c r="I26" s="28"/>
      <c r="J26" s="28"/>
      <c r="K26" s="416" t="s">
        <v>38</v>
      </c>
      <c r="L26" s="417"/>
      <c r="M26" s="417"/>
      <c r="N26" s="417"/>
      <c r="O26" s="418"/>
      <c r="P26" s="391" t="e">
        <f>IF(P16="1 Star","1 Star",IF(AND(P16="2 Stars",P21="1 Star"),"1 Star",IF(AND(P16="2 Stars",P21="2 Star"),"1 Star",IF(AND(P16="3 Stars",P21="1 Star"),"2 Star",IF(AND(P16="3 Stars",P21="2 Star"),"1 Star",IF(AND(P16="4 Stars",P21="1 Star"),"3 Star",IF(AND(P16="4 Stars",P21="2 Star"),"2 Star",IF(AND(P16="5 Stars",P21="1 Star"),"4 Star",IF(AND(P16="5 Stars",P21="2 Star"),"3 Star")))))))))</f>
        <v>#DIV/0!</v>
      </c>
      <c r="Q26" s="60"/>
      <c r="R26" s="30"/>
      <c r="S26" s="385"/>
      <c r="T26" s="39">
        <v>0.3</v>
      </c>
      <c r="U26" s="40" t="s">
        <v>17</v>
      </c>
      <c r="V26" s="44">
        <v>0.44900000000000001</v>
      </c>
      <c r="W26" s="45">
        <v>0.75</v>
      </c>
      <c r="X26" s="2"/>
      <c r="Y26" s="2"/>
      <c r="Z26" s="2"/>
      <c r="AA26" s="2"/>
      <c r="AB26" s="2"/>
      <c r="AC26" s="2"/>
      <c r="AD26" s="2"/>
      <c r="AE26" s="3"/>
      <c r="AF26" s="3"/>
      <c r="AG26" s="307"/>
      <c r="AH26" s="307"/>
      <c r="AI26" s="307"/>
      <c r="AJ26" s="307"/>
      <c r="AK26" s="307"/>
      <c r="AL26" s="307"/>
      <c r="AM26" s="307"/>
      <c r="AN26" s="61"/>
      <c r="AO26" s="61"/>
      <c r="AP26" s="61"/>
      <c r="AQ26" s="61"/>
      <c r="AR26" s="344" t="s">
        <v>39</v>
      </c>
      <c r="AS26" s="345"/>
      <c r="AT26" s="346"/>
      <c r="AU26" s="62"/>
    </row>
    <row r="27" spans="1:47">
      <c r="A27" s="23"/>
      <c r="B27" s="24"/>
      <c r="C27" s="25"/>
      <c r="D27" s="25"/>
      <c r="E27" s="26"/>
      <c r="F27" s="27"/>
      <c r="G27" s="28"/>
      <c r="H27" s="28"/>
      <c r="I27" s="28"/>
      <c r="J27" s="28"/>
      <c r="K27" s="419"/>
      <c r="L27" s="420"/>
      <c r="M27" s="420"/>
      <c r="N27" s="420"/>
      <c r="O27" s="421"/>
      <c r="P27" s="425"/>
      <c r="Q27" s="60"/>
      <c r="R27" s="30"/>
      <c r="S27" s="385"/>
      <c r="T27" s="39">
        <v>0.15</v>
      </c>
      <c r="U27" s="40" t="s">
        <v>17</v>
      </c>
      <c r="V27" s="41">
        <v>0.29899999999999999</v>
      </c>
      <c r="W27" s="42">
        <v>0.5</v>
      </c>
      <c r="X27" s="2"/>
      <c r="Y27" s="2"/>
      <c r="Z27" s="2"/>
      <c r="AA27" s="2"/>
      <c r="AB27" s="2"/>
      <c r="AC27" s="2"/>
      <c r="AD27" s="2"/>
      <c r="AE27" s="3"/>
      <c r="AF27" s="3"/>
      <c r="AG27" s="61"/>
      <c r="AH27" s="61"/>
      <c r="AI27" s="61"/>
      <c r="AJ27" s="61"/>
      <c r="AK27" s="61"/>
      <c r="AL27" s="61"/>
      <c r="AM27" s="5"/>
      <c r="AN27" s="61"/>
      <c r="AO27" s="61"/>
      <c r="AP27" s="61"/>
      <c r="AQ27" s="61"/>
      <c r="AR27" s="347"/>
      <c r="AS27" s="348"/>
      <c r="AT27" s="349"/>
      <c r="AU27" s="62"/>
    </row>
    <row r="28" spans="1:47" ht="18.95" customHeight="1" thickBot="1">
      <c r="A28" s="23"/>
      <c r="B28" s="24"/>
      <c r="C28" s="25"/>
      <c r="D28" s="25"/>
      <c r="E28" s="26"/>
      <c r="F28" s="27"/>
      <c r="G28" s="28"/>
      <c r="H28" s="28"/>
      <c r="I28" s="28"/>
      <c r="J28" s="28"/>
      <c r="K28" s="422"/>
      <c r="L28" s="423"/>
      <c r="M28" s="423"/>
      <c r="N28" s="423"/>
      <c r="O28" s="424"/>
      <c r="P28" s="394"/>
      <c r="Q28" s="29"/>
      <c r="R28" s="30"/>
      <c r="S28" s="385"/>
      <c r="T28" s="63">
        <v>0</v>
      </c>
      <c r="U28" s="40" t="s">
        <v>17</v>
      </c>
      <c r="V28" s="64">
        <v>0.14899999999999999</v>
      </c>
      <c r="W28" s="65">
        <v>0</v>
      </c>
      <c r="X28" s="2"/>
      <c r="Y28" s="2"/>
      <c r="Z28" s="2"/>
      <c r="AA28" s="2"/>
      <c r="AB28" s="2"/>
      <c r="AC28" s="2"/>
      <c r="AD28" s="2"/>
      <c r="AE28" s="3"/>
      <c r="AF28" s="3"/>
      <c r="AG28" s="61"/>
      <c r="AH28" s="61"/>
      <c r="AI28" s="61"/>
      <c r="AJ28" s="5"/>
      <c r="AK28" s="5"/>
      <c r="AL28" s="5"/>
      <c r="AM28" s="341" t="s">
        <v>16</v>
      </c>
      <c r="AN28" s="342"/>
      <c r="AO28" s="343"/>
      <c r="AP28" s="66" t="s">
        <v>13</v>
      </c>
      <c r="AQ28" s="5"/>
      <c r="AR28" s="347"/>
      <c r="AS28" s="348"/>
      <c r="AT28" s="349"/>
      <c r="AU28" s="31"/>
    </row>
    <row r="29" spans="1:47" ht="18.600000000000001" customHeight="1">
      <c r="A29" s="23"/>
      <c r="B29" s="24"/>
      <c r="C29" s="25"/>
      <c r="D29" s="25"/>
      <c r="E29" s="26"/>
      <c r="F29" s="27"/>
      <c r="G29" s="28"/>
      <c r="H29" s="28"/>
      <c r="I29" s="28"/>
      <c r="J29" s="28"/>
      <c r="K29" s="6"/>
      <c r="L29" s="6"/>
      <c r="M29" s="6"/>
      <c r="N29" s="6"/>
      <c r="O29" s="6"/>
      <c r="P29" s="6"/>
      <c r="Q29" s="29"/>
      <c r="R29" s="30"/>
      <c r="S29" s="2"/>
      <c r="T29" s="2"/>
      <c r="U29" s="2"/>
      <c r="V29" s="2"/>
      <c r="W29" s="2"/>
      <c r="X29" s="2"/>
      <c r="Y29" s="2"/>
      <c r="Z29" s="2"/>
      <c r="AA29" s="2"/>
      <c r="AB29" s="2"/>
      <c r="AC29" s="2"/>
      <c r="AD29" s="2"/>
      <c r="AE29" s="3"/>
      <c r="AF29" s="3"/>
      <c r="AG29" s="8" t="s">
        <v>40</v>
      </c>
      <c r="AH29" s="9" t="s">
        <v>41</v>
      </c>
      <c r="AI29" s="5"/>
      <c r="AJ29" s="307"/>
      <c r="AK29" s="307"/>
      <c r="AL29" s="307"/>
      <c r="AM29" s="67">
        <v>4.125</v>
      </c>
      <c r="AN29" s="68" t="s">
        <v>42</v>
      </c>
      <c r="AO29" s="68">
        <v>5</v>
      </c>
      <c r="AP29" s="69" t="s">
        <v>18</v>
      </c>
      <c r="AQ29" s="5"/>
      <c r="AR29" s="347"/>
      <c r="AS29" s="348"/>
      <c r="AT29" s="349"/>
      <c r="AU29" s="31"/>
    </row>
    <row r="30" spans="1:47" ht="35.25" customHeight="1" thickBot="1">
      <c r="A30" s="23"/>
      <c r="B30" s="24"/>
      <c r="C30" s="25"/>
      <c r="D30" s="25"/>
      <c r="E30" s="26"/>
      <c r="F30" s="27"/>
      <c r="G30" s="28"/>
      <c r="H30" s="28"/>
      <c r="I30" s="28"/>
      <c r="J30" s="28"/>
      <c r="K30" s="56"/>
      <c r="L30" s="56"/>
      <c r="M30" s="56"/>
      <c r="N30" s="56"/>
      <c r="O30" s="56"/>
      <c r="P30" s="56"/>
      <c r="Q30" s="29"/>
      <c r="R30" s="30"/>
      <c r="S30" s="2"/>
      <c r="T30" s="2"/>
      <c r="U30" s="2"/>
      <c r="V30" s="2"/>
      <c r="W30" s="2"/>
      <c r="X30" s="2"/>
      <c r="Y30" s="2"/>
      <c r="Z30" s="2"/>
      <c r="AA30" s="2"/>
      <c r="AB30" s="2"/>
      <c r="AC30" s="2"/>
      <c r="AD30" s="2"/>
      <c r="AE30" s="3"/>
      <c r="AF30" s="3"/>
      <c r="AG30" s="10" t="e">
        <f>IF(AD19 &lt; 10,0,IF(AD19&lt;10,1,0.6))</f>
        <v>#DIV/0!</v>
      </c>
      <c r="AH30" s="11" t="e">
        <f>AD19*AG30</f>
        <v>#DIV/0!</v>
      </c>
      <c r="AI30" s="307"/>
      <c r="AJ30" s="297" t="s">
        <v>43</v>
      </c>
      <c r="AK30" s="307"/>
      <c r="AL30" s="307"/>
      <c r="AM30" s="67">
        <v>3.125</v>
      </c>
      <c r="AN30" s="68" t="s">
        <v>42</v>
      </c>
      <c r="AO30" s="68">
        <v>4.1239999999999997</v>
      </c>
      <c r="AP30" s="69" t="s">
        <v>20</v>
      </c>
      <c r="AQ30" s="5"/>
      <c r="AR30" s="350"/>
      <c r="AS30" s="351"/>
      <c r="AT30" s="352"/>
      <c r="AU30" s="31"/>
    </row>
    <row r="31" spans="1:47" ht="18.95" customHeight="1" thickBot="1">
      <c r="A31" s="23"/>
      <c r="B31" s="24"/>
      <c r="C31" s="25"/>
      <c r="D31" s="25"/>
      <c r="E31" s="26"/>
      <c r="F31" s="27"/>
      <c r="G31" s="28"/>
      <c r="H31" s="28"/>
      <c r="I31" s="28"/>
      <c r="J31" s="28"/>
      <c r="K31" s="28"/>
      <c r="L31" s="28"/>
      <c r="M31" s="28"/>
      <c r="N31" s="28"/>
      <c r="O31" s="28"/>
      <c r="P31" s="28"/>
      <c r="Q31" s="29"/>
      <c r="R31" s="30"/>
      <c r="S31" s="2"/>
      <c r="T31" s="2"/>
      <c r="U31" s="2"/>
      <c r="V31" s="2"/>
      <c r="W31" s="2"/>
      <c r="X31" s="2"/>
      <c r="Y31" s="13"/>
      <c r="Z31" s="13"/>
      <c r="AA31" s="13"/>
      <c r="AB31" s="13"/>
      <c r="AC31" s="2"/>
      <c r="AD31" s="2"/>
      <c r="AE31" s="3"/>
      <c r="AF31" s="3"/>
      <c r="AG31" s="14"/>
      <c r="AH31" s="14"/>
      <c r="AI31" s="14"/>
      <c r="AJ31" s="15" t="e">
        <f>AH30+AH33</f>
        <v>#DIV/0!</v>
      </c>
      <c r="AK31" s="14"/>
      <c r="AL31" s="14"/>
      <c r="AM31" s="67">
        <v>2.125</v>
      </c>
      <c r="AN31" s="68" t="s">
        <v>42</v>
      </c>
      <c r="AO31" s="68">
        <v>3.1240000000000001</v>
      </c>
      <c r="AP31" s="69" t="s">
        <v>22</v>
      </c>
      <c r="AQ31" s="5"/>
      <c r="AR31" s="353" t="e">
        <f>IF(AJ31&gt;=AM29,AP29,IF(AJ31&gt;=AM30,AP30,IF(AJ31&gt;=AM31,AP31,IF(AJ31&gt;=AM32,AP32,AP33))))</f>
        <v>#DIV/0!</v>
      </c>
      <c r="AS31" s="354"/>
      <c r="AT31" s="355"/>
      <c r="AU31" s="31"/>
    </row>
    <row r="32" spans="1:47" ht="26.45" customHeight="1" thickBot="1">
      <c r="A32" s="368" t="s">
        <v>44</v>
      </c>
      <c r="B32" s="369"/>
      <c r="C32" s="369"/>
      <c r="D32" s="369"/>
      <c r="E32" s="370"/>
      <c r="F32" s="27"/>
      <c r="G32" s="28"/>
      <c r="H32" s="28"/>
      <c r="I32" s="28"/>
      <c r="J32" s="28"/>
      <c r="K32" s="28"/>
      <c r="L32" s="28"/>
      <c r="M32" s="28"/>
      <c r="N32" s="28"/>
      <c r="O32" s="28"/>
      <c r="P32" s="28"/>
      <c r="Q32" s="29"/>
      <c r="R32" s="30"/>
      <c r="S32" s="403" t="s">
        <v>45</v>
      </c>
      <c r="T32" s="404"/>
      <c r="U32" s="404"/>
      <c r="V32" s="404"/>
      <c r="W32" s="405"/>
      <c r="X32" s="13"/>
      <c r="Y32" s="307"/>
      <c r="Z32" s="307"/>
      <c r="AA32" s="307"/>
      <c r="AB32" s="307"/>
      <c r="AC32" s="2"/>
      <c r="AD32" s="2"/>
      <c r="AE32" s="3"/>
      <c r="AF32" s="3"/>
      <c r="AG32" s="16" t="s">
        <v>40</v>
      </c>
      <c r="AH32" s="17" t="s">
        <v>41</v>
      </c>
      <c r="AI32" s="14"/>
      <c r="AJ32" s="18"/>
      <c r="AK32" s="5"/>
      <c r="AL32" s="5"/>
      <c r="AM32" s="67">
        <v>1.125</v>
      </c>
      <c r="AN32" s="68" t="s">
        <v>42</v>
      </c>
      <c r="AO32" s="68">
        <v>2.1240000000000001</v>
      </c>
      <c r="AP32" s="69" t="s">
        <v>24</v>
      </c>
      <c r="AQ32" s="5"/>
      <c r="AR32" s="356"/>
      <c r="AS32" s="357"/>
      <c r="AT32" s="358"/>
      <c r="AU32" s="31"/>
    </row>
    <row r="33" spans="1:47" ht="18.95" customHeight="1" thickBot="1">
      <c r="A33" s="70" t="s">
        <v>46</v>
      </c>
      <c r="B33" s="71" t="s">
        <v>47</v>
      </c>
      <c r="C33" s="72" t="s">
        <v>48</v>
      </c>
      <c r="D33" s="72" t="s">
        <v>49</v>
      </c>
      <c r="E33" s="73" t="s">
        <v>50</v>
      </c>
      <c r="F33" s="27"/>
      <c r="G33" s="28"/>
      <c r="H33" s="28"/>
      <c r="I33" s="28"/>
      <c r="J33" s="28"/>
      <c r="K33" s="28"/>
      <c r="L33" s="28"/>
      <c r="M33" s="28"/>
      <c r="N33" s="28"/>
      <c r="O33" s="28"/>
      <c r="P33" s="28"/>
      <c r="Q33" s="29"/>
      <c r="R33" s="30"/>
      <c r="S33" s="33" t="s">
        <v>14</v>
      </c>
      <c r="T33" s="406" t="s">
        <v>15</v>
      </c>
      <c r="U33" s="406"/>
      <c r="V33" s="406"/>
      <c r="W33" s="34" t="s">
        <v>16</v>
      </c>
      <c r="X33" s="307"/>
      <c r="Y33" s="19"/>
      <c r="Z33" s="19"/>
      <c r="AA33" s="19"/>
      <c r="AB33" s="19"/>
      <c r="AC33" s="2"/>
      <c r="AD33" s="2"/>
      <c r="AE33" s="3"/>
      <c r="AF33" s="3"/>
      <c r="AG33" s="10" t="e">
        <f>IF(AD40&lt;10,0,IF(AD40&lt;10,1,0.4))</f>
        <v>#DIV/0!</v>
      </c>
      <c r="AH33" s="11" t="e">
        <f>AD40*AG33</f>
        <v>#DIV/0!</v>
      </c>
      <c r="AI33" s="5"/>
      <c r="AJ33" s="5"/>
      <c r="AK33" s="5"/>
      <c r="AL33" s="5"/>
      <c r="AM33" s="74">
        <v>0</v>
      </c>
      <c r="AN33" s="75" t="s">
        <v>42</v>
      </c>
      <c r="AO33" s="75">
        <v>1.1240000000000001</v>
      </c>
      <c r="AP33" s="76" t="s">
        <v>26</v>
      </c>
      <c r="AQ33" s="5"/>
      <c r="AR33" s="356"/>
      <c r="AS33" s="357"/>
      <c r="AT33" s="358"/>
      <c r="AU33" s="31"/>
    </row>
    <row r="34" spans="1:47" ht="17.25" thickTop="1" thickBot="1">
      <c r="A34" s="77" t="s">
        <v>51</v>
      </c>
      <c r="B34" s="78"/>
      <c r="C34" s="79" t="e">
        <f>B34/C43*100</f>
        <v>#DIV/0!</v>
      </c>
      <c r="D34" s="80">
        <v>1.3</v>
      </c>
      <c r="E34" s="81" t="e">
        <f>C34*D34</f>
        <v>#DIV/0!</v>
      </c>
      <c r="F34" s="27"/>
      <c r="G34" s="82" t="s">
        <v>52</v>
      </c>
      <c r="H34" s="83" t="e">
        <f>IF(OR(C41&gt;100,C41&lt;100),"% is not 100",SUM(E34:E40))</f>
        <v>#DIV/0!</v>
      </c>
      <c r="I34" s="28"/>
      <c r="J34" s="28"/>
      <c r="K34" s="28"/>
      <c r="L34" s="28"/>
      <c r="M34" s="28"/>
      <c r="N34" s="28"/>
      <c r="O34" s="28"/>
      <c r="P34" s="28"/>
      <c r="Q34" s="29"/>
      <c r="R34" s="30"/>
      <c r="S34" s="397" t="s">
        <v>53</v>
      </c>
      <c r="T34" s="39">
        <v>0.96250000000000002</v>
      </c>
      <c r="U34" s="40" t="s">
        <v>17</v>
      </c>
      <c r="V34" s="41">
        <v>1</v>
      </c>
      <c r="W34" s="42">
        <v>5</v>
      </c>
      <c r="X34" s="19"/>
      <c r="Y34" s="20"/>
      <c r="Z34" s="20"/>
      <c r="AA34" s="20"/>
      <c r="AB34" s="20"/>
      <c r="AC34" s="2"/>
      <c r="AD34" s="2"/>
      <c r="AE34" s="3"/>
      <c r="AF34" s="3"/>
      <c r="AG34" s="5"/>
      <c r="AH34" s="5"/>
      <c r="AI34" s="5"/>
      <c r="AJ34" s="307"/>
      <c r="AK34" s="307"/>
      <c r="AL34" s="307"/>
      <c r="AM34" s="84"/>
      <c r="AN34" s="61"/>
      <c r="AO34" s="84"/>
      <c r="AP34" s="61"/>
      <c r="AQ34" s="5"/>
      <c r="AR34" s="359"/>
      <c r="AS34" s="360"/>
      <c r="AT34" s="361"/>
      <c r="AU34" s="31"/>
    </row>
    <row r="35" spans="1:47" ht="17.25" thickTop="1" thickBot="1">
      <c r="A35" s="77" t="s">
        <v>54</v>
      </c>
      <c r="B35" s="78"/>
      <c r="C35" s="79" t="e">
        <f>B35/C43*100</f>
        <v>#DIV/0!</v>
      </c>
      <c r="D35" s="80">
        <v>1.2</v>
      </c>
      <c r="E35" s="81" t="e">
        <f t="shared" ref="E35:E40" si="0">C35*D35</f>
        <v>#DIV/0!</v>
      </c>
      <c r="F35" s="27"/>
      <c r="G35" s="28"/>
      <c r="H35" s="28"/>
      <c r="I35" s="28"/>
      <c r="J35" s="28"/>
      <c r="K35" s="28"/>
      <c r="L35" s="28"/>
      <c r="M35" s="28"/>
      <c r="N35" s="28"/>
      <c r="O35" s="28"/>
      <c r="P35" s="28"/>
      <c r="Q35" s="29"/>
      <c r="R35" s="30"/>
      <c r="S35" s="398"/>
      <c r="T35" s="39">
        <v>0.92500000000000004</v>
      </c>
      <c r="U35" s="40" t="s">
        <v>17</v>
      </c>
      <c r="V35" s="44">
        <v>0.96199999999999997</v>
      </c>
      <c r="W35" s="45">
        <v>4.75</v>
      </c>
      <c r="X35" s="20"/>
      <c r="Y35" s="19"/>
      <c r="Z35" s="19"/>
      <c r="AA35" s="19"/>
      <c r="AB35" s="19"/>
      <c r="AC35" s="5"/>
      <c r="AD35" s="3"/>
      <c r="AE35" s="3"/>
      <c r="AF35" s="3"/>
      <c r="AG35" s="5"/>
      <c r="AH35" s="307"/>
      <c r="AI35" s="307"/>
      <c r="AJ35" s="14"/>
      <c r="AK35" s="14"/>
      <c r="AL35" s="14"/>
      <c r="AM35" s="5"/>
      <c r="AN35" s="5"/>
      <c r="AO35" s="5"/>
      <c r="AP35" s="5"/>
      <c r="AQ35" s="5"/>
      <c r="AR35" s="5"/>
      <c r="AS35" s="5"/>
      <c r="AT35" s="5"/>
      <c r="AU35" s="31"/>
    </row>
    <row r="36" spans="1:47" ht="17.25" thickTop="1" thickBot="1">
      <c r="A36" s="77" t="s">
        <v>55</v>
      </c>
      <c r="B36" s="78"/>
      <c r="C36" s="79" t="e">
        <f>B36/C43*100</f>
        <v>#DIV/0!</v>
      </c>
      <c r="D36" s="80">
        <v>1.1000000000000001</v>
      </c>
      <c r="E36" s="81" t="e">
        <f t="shared" si="0"/>
        <v>#DIV/0!</v>
      </c>
      <c r="F36" s="27"/>
      <c r="G36" s="28"/>
      <c r="H36" s="28"/>
      <c r="I36" s="28"/>
      <c r="J36" s="28"/>
      <c r="K36" s="28"/>
      <c r="L36" s="28"/>
      <c r="M36" s="28"/>
      <c r="N36" s="28"/>
      <c r="O36" s="28"/>
      <c r="P36" s="28"/>
      <c r="Q36" s="29"/>
      <c r="R36" s="85"/>
      <c r="S36" s="398"/>
      <c r="T36" s="39">
        <v>0.88749999999999996</v>
      </c>
      <c r="U36" s="40" t="s">
        <v>17</v>
      </c>
      <c r="V36" s="41">
        <v>0.92400000000000004</v>
      </c>
      <c r="W36" s="42">
        <v>4.5</v>
      </c>
      <c r="X36" s="19"/>
      <c r="Y36" s="20"/>
      <c r="Z36" s="20"/>
      <c r="AA36" s="20"/>
      <c r="AB36" s="20"/>
      <c r="AC36" s="5"/>
      <c r="AD36" s="3"/>
      <c r="AE36" s="3"/>
      <c r="AF36" s="3"/>
      <c r="AG36" s="5"/>
      <c r="AH36" s="5"/>
      <c r="AI36" s="5"/>
      <c r="AJ36" s="5"/>
      <c r="AK36" s="5"/>
      <c r="AL36" s="5"/>
      <c r="AM36" s="5"/>
      <c r="AN36" s="5"/>
      <c r="AO36" s="5"/>
      <c r="AP36" s="5"/>
      <c r="AQ36" s="5"/>
      <c r="AR36" s="5"/>
      <c r="AS36" s="5"/>
      <c r="AT36" s="5"/>
      <c r="AU36" s="31"/>
    </row>
    <row r="37" spans="1:47" ht="17.25" thickTop="1" thickBot="1">
      <c r="A37" s="77" t="s">
        <v>56</v>
      </c>
      <c r="B37" s="78"/>
      <c r="C37" s="79" t="e">
        <f>B37/C43*100</f>
        <v>#DIV/0!</v>
      </c>
      <c r="D37" s="80">
        <v>1</v>
      </c>
      <c r="E37" s="81" t="e">
        <f t="shared" si="0"/>
        <v>#DIV/0!</v>
      </c>
      <c r="F37" s="27"/>
      <c r="G37" s="28"/>
      <c r="H37" s="28"/>
      <c r="I37" s="28"/>
      <c r="J37" s="28"/>
      <c r="K37" s="28"/>
      <c r="L37" s="28"/>
      <c r="M37" s="28"/>
      <c r="N37" s="28"/>
      <c r="O37" s="28"/>
      <c r="P37" s="28"/>
      <c r="Q37" s="29"/>
      <c r="R37" s="30"/>
      <c r="S37" s="399"/>
      <c r="T37" s="39">
        <v>0.85</v>
      </c>
      <c r="U37" s="40" t="s">
        <v>17</v>
      </c>
      <c r="V37" s="44">
        <v>0.88700000000000001</v>
      </c>
      <c r="W37" s="45">
        <v>4.25</v>
      </c>
      <c r="X37" s="20"/>
      <c r="Y37" s="19"/>
      <c r="Z37" s="19"/>
      <c r="AA37" s="19"/>
      <c r="AB37" s="19"/>
      <c r="AC37" s="5"/>
      <c r="AD37" s="3"/>
      <c r="AE37" s="3"/>
      <c r="AF37" s="3"/>
      <c r="AG37" s="5"/>
      <c r="AH37" s="5"/>
      <c r="AI37" s="5"/>
      <c r="AJ37" s="86"/>
      <c r="AK37" s="5"/>
      <c r="AL37" s="5"/>
      <c r="AM37" s="5"/>
      <c r="AN37" s="5"/>
      <c r="AO37" s="5"/>
      <c r="AP37" s="5"/>
      <c r="AQ37" s="5"/>
      <c r="AR37" s="5"/>
      <c r="AS37" s="5"/>
      <c r="AT37" s="5"/>
      <c r="AU37" s="31"/>
    </row>
    <row r="38" spans="1:47" ht="16.5" customHeight="1" thickTop="1" thickBot="1">
      <c r="A38" s="77" t="s">
        <v>57</v>
      </c>
      <c r="B38" s="78"/>
      <c r="C38" s="79" t="e">
        <f>B38/C43*100</f>
        <v>#DIV/0!</v>
      </c>
      <c r="D38" s="80">
        <v>0.6</v>
      </c>
      <c r="E38" s="81" t="e">
        <f t="shared" si="0"/>
        <v>#DIV/0!</v>
      </c>
      <c r="F38" s="27"/>
      <c r="G38" s="375" t="s">
        <v>58</v>
      </c>
      <c r="H38" s="376"/>
      <c r="I38" s="28"/>
      <c r="J38" s="28"/>
      <c r="K38" s="395" t="s">
        <v>12</v>
      </c>
      <c r="L38" s="396"/>
      <c r="M38" s="396"/>
      <c r="N38" s="32" t="s">
        <v>13</v>
      </c>
      <c r="O38" s="7"/>
      <c r="P38" s="7"/>
      <c r="Q38" s="29"/>
      <c r="R38" s="30"/>
      <c r="S38" s="384" t="s">
        <v>59</v>
      </c>
      <c r="T38" s="39">
        <v>0.82430000000000003</v>
      </c>
      <c r="U38" s="40" t="s">
        <v>17</v>
      </c>
      <c r="V38" s="41">
        <v>0.84899999999999998</v>
      </c>
      <c r="W38" s="42">
        <v>4</v>
      </c>
      <c r="X38" s="19"/>
      <c r="Y38" s="20"/>
      <c r="Z38" s="20"/>
      <c r="AA38" s="20"/>
      <c r="AB38" s="20"/>
      <c r="AC38" s="5"/>
      <c r="AD38" s="3"/>
      <c r="AE38" s="3"/>
      <c r="AF38" s="3"/>
      <c r="AG38" s="5"/>
      <c r="AH38" s="5"/>
      <c r="AI38" s="5"/>
      <c r="AJ38" s="5"/>
      <c r="AK38" s="5"/>
      <c r="AL38" s="5"/>
      <c r="AM38" s="5"/>
      <c r="AN38" s="5"/>
      <c r="AO38" s="5"/>
      <c r="AP38" s="5"/>
      <c r="AQ38" s="5"/>
      <c r="AR38" s="5"/>
      <c r="AS38" s="5"/>
      <c r="AT38" s="5"/>
      <c r="AU38" s="31"/>
    </row>
    <row r="39" spans="1:47" ht="17.25" thickTop="1" thickBot="1">
      <c r="A39" s="77" t="s">
        <v>60</v>
      </c>
      <c r="B39" s="78"/>
      <c r="C39" s="79" t="e">
        <f>B39/C43*100</f>
        <v>#DIV/0!</v>
      </c>
      <c r="D39" s="80">
        <v>0.3</v>
      </c>
      <c r="E39" s="81" t="e">
        <f t="shared" si="0"/>
        <v>#DIV/0!</v>
      </c>
      <c r="F39" s="27"/>
      <c r="G39" s="377"/>
      <c r="H39" s="378"/>
      <c r="I39" s="28"/>
      <c r="J39" s="28"/>
      <c r="K39" s="87">
        <v>0.85</v>
      </c>
      <c r="L39" s="88" t="s">
        <v>17</v>
      </c>
      <c r="M39" s="89">
        <v>1</v>
      </c>
      <c r="N39" s="38" t="s">
        <v>18</v>
      </c>
      <c r="O39" s="7"/>
      <c r="P39" s="7"/>
      <c r="Q39" s="29"/>
      <c r="R39" s="30"/>
      <c r="S39" s="385"/>
      <c r="T39" s="39">
        <v>0.79949999999999999</v>
      </c>
      <c r="U39" s="40" t="s">
        <v>17</v>
      </c>
      <c r="V39" s="44">
        <v>0.82299999999999995</v>
      </c>
      <c r="W39" s="45">
        <v>3.75</v>
      </c>
      <c r="X39" s="20"/>
      <c r="Y39" s="19"/>
      <c r="Z39" s="19"/>
      <c r="AA39" s="19"/>
      <c r="AB39" s="19"/>
      <c r="AC39" s="5"/>
      <c r="AD39" s="3"/>
      <c r="AE39" s="3"/>
      <c r="AF39" s="3"/>
      <c r="AG39" s="5"/>
      <c r="AH39" s="5"/>
      <c r="AI39" s="5"/>
      <c r="AJ39" s="5"/>
      <c r="AK39" s="5"/>
      <c r="AL39" s="5"/>
      <c r="AM39" s="5"/>
      <c r="AN39" s="5"/>
      <c r="AO39" s="5"/>
      <c r="AP39" s="5"/>
      <c r="AQ39" s="5"/>
      <c r="AR39" s="5"/>
      <c r="AS39" s="5"/>
      <c r="AT39" s="5"/>
      <c r="AU39" s="31"/>
    </row>
    <row r="40" spans="1:47" ht="17.25" thickTop="1" thickBot="1">
      <c r="A40" s="77" t="s">
        <v>61</v>
      </c>
      <c r="B40" s="78"/>
      <c r="C40" s="79" t="e">
        <f>B40/C43*100</f>
        <v>#DIV/0!</v>
      </c>
      <c r="D40" s="80">
        <v>0</v>
      </c>
      <c r="E40" s="81" t="e">
        <f t="shared" si="0"/>
        <v>#DIV/0!</v>
      </c>
      <c r="F40" s="27"/>
      <c r="G40" s="90" t="s">
        <v>62</v>
      </c>
      <c r="H40" s="91">
        <v>120</v>
      </c>
      <c r="I40" s="28"/>
      <c r="J40" s="28"/>
      <c r="K40" s="35">
        <v>0.75</v>
      </c>
      <c r="L40" s="36" t="s">
        <v>17</v>
      </c>
      <c r="M40" s="43">
        <v>0.84899999999999998</v>
      </c>
      <c r="N40" s="38" t="s">
        <v>20</v>
      </c>
      <c r="O40" s="7"/>
      <c r="P40" s="7"/>
      <c r="Q40" s="29"/>
      <c r="R40" s="30"/>
      <c r="S40" s="385"/>
      <c r="T40" s="39">
        <v>0.77480000000000004</v>
      </c>
      <c r="U40" s="40" t="s">
        <v>17</v>
      </c>
      <c r="V40" s="41">
        <v>0.79900000000000004</v>
      </c>
      <c r="W40" s="42">
        <v>3.5</v>
      </c>
      <c r="X40" s="19"/>
      <c r="Y40" s="333" t="s">
        <v>63</v>
      </c>
      <c r="Z40" s="334"/>
      <c r="AA40" s="334"/>
      <c r="AB40" s="334"/>
      <c r="AC40" s="335"/>
      <c r="AD40" s="339" t="e">
        <f>IF(H41&gt;=T34,"5 ",IF(AND(H41&gt;=T35,H41&lt;V35),"4.75",IF(AND(H41&gt;=T36,H41&lt;V36),"4.50",IF(AND(H41&gt;=T37,H41&lt;V37),"4.25",IF(AND(H41&gt;=T38,H41&lt;V38),"4.00",IF(AND(H41&gt;=T39,H41&lt;V39),"3.75",IF(AND(H41&gt;=T40,H41&lt;V40),"3.50",IF(AND(H41&gt;=T41,H41&lt;V41),"3.25",IF(AND(H41&gt;=T42,H41&lt;V42),"3.00",IF(AND(H41&gt;=T43,H41&lt;V43),"2.75",IF(AND(H41&gt;=T44,H41&lt;V44),"2.50",IF(AND(H41&gt;=T45,H41&lt;V45),"2.25",IF(AND(H41&gt;=T46,H41&lt;V46),"2.00",IF(AND(H41&gt;=T47,H41&lt;V51),"1.75",IF(AND(H41&gt;=T48,H41&lt;V48),"1.50",IF(AND(H41&gt;=T49,H41&lt;V49),"1.25",IF(AND(H41&gt;=T50,H41&lt;V50),"1.00",IF(AND(H41&gt;=T51,H41&lt;V54),".75",IF(AND(H41&gt;=T52,H41&lt;V52),".50",IF(AND(H41&gt;=T53,H41&lt;V53),"0","Error"))))))))))))))))))))</f>
        <v>#DIV/0!</v>
      </c>
      <c r="AE40" s="1"/>
      <c r="AF40" s="1"/>
      <c r="AG40" s="5"/>
      <c r="AH40" s="5"/>
      <c r="AI40" s="5"/>
      <c r="AJ40" s="5"/>
      <c r="AK40" s="5"/>
      <c r="AL40" s="5"/>
      <c r="AM40" s="5"/>
      <c r="AN40" s="5"/>
      <c r="AO40" s="5"/>
      <c r="AP40" s="5"/>
      <c r="AQ40" s="5"/>
      <c r="AR40" s="5"/>
      <c r="AS40" s="5"/>
      <c r="AT40" s="5"/>
      <c r="AU40" s="31"/>
    </row>
    <row r="41" spans="1:47" ht="17.25" thickTop="1" thickBot="1">
      <c r="A41" s="92" t="s">
        <v>64</v>
      </c>
      <c r="B41" s="93"/>
      <c r="C41" s="94" t="e">
        <f>SUM(C34:C40)</f>
        <v>#DIV/0!</v>
      </c>
      <c r="D41" s="95"/>
      <c r="E41" s="96"/>
      <c r="F41" s="27"/>
      <c r="G41" s="97" t="s">
        <v>65</v>
      </c>
      <c r="H41" s="98" t="e">
        <f xml:space="preserve"> H34/H40</f>
        <v>#DIV/0!</v>
      </c>
      <c r="I41" s="28"/>
      <c r="J41" s="28"/>
      <c r="K41" s="35">
        <v>0.6</v>
      </c>
      <c r="L41" s="36" t="s">
        <v>17</v>
      </c>
      <c r="M41" s="43">
        <v>0.749</v>
      </c>
      <c r="N41" s="38" t="s">
        <v>22</v>
      </c>
      <c r="O41" s="7"/>
      <c r="P41" s="7"/>
      <c r="Q41" s="29"/>
      <c r="R41" s="30"/>
      <c r="S41" s="385"/>
      <c r="T41" s="39">
        <v>0.75</v>
      </c>
      <c r="U41" s="40" t="s">
        <v>17</v>
      </c>
      <c r="V41" s="44">
        <v>0.77400000000000002</v>
      </c>
      <c r="W41" s="45">
        <v>3.25</v>
      </c>
      <c r="X41" s="20"/>
      <c r="Y41" s="336"/>
      <c r="Z41" s="337"/>
      <c r="AA41" s="337"/>
      <c r="AB41" s="337"/>
      <c r="AC41" s="338"/>
      <c r="AD41" s="340"/>
      <c r="AE41" s="1"/>
      <c r="AF41" s="1"/>
      <c r="AG41" s="5"/>
      <c r="AH41" s="5"/>
      <c r="AI41" s="5"/>
      <c r="AJ41" s="5"/>
      <c r="AK41" s="5"/>
      <c r="AL41" s="5"/>
      <c r="AM41" s="5"/>
      <c r="AN41" s="5"/>
      <c r="AO41" s="5"/>
      <c r="AP41" s="5"/>
      <c r="AQ41" s="5"/>
      <c r="AR41" s="5"/>
      <c r="AS41" s="5"/>
      <c r="AT41" s="5"/>
      <c r="AU41" s="31"/>
    </row>
    <row r="42" spans="1:47" ht="16.5" thickBot="1">
      <c r="A42" s="99"/>
      <c r="B42" s="100"/>
      <c r="C42" s="304"/>
      <c r="D42" s="100"/>
      <c r="E42" s="305"/>
      <c r="F42" s="27"/>
      <c r="G42" s="28"/>
      <c r="H42" s="28"/>
      <c r="I42" s="28"/>
      <c r="J42" s="28"/>
      <c r="K42" s="35">
        <v>0.45</v>
      </c>
      <c r="L42" s="36" t="s">
        <v>17</v>
      </c>
      <c r="M42" s="43">
        <v>0.59899999999999998</v>
      </c>
      <c r="N42" s="38" t="s">
        <v>24</v>
      </c>
      <c r="O42" s="7"/>
      <c r="P42" s="7"/>
      <c r="Q42" s="29"/>
      <c r="R42" s="30"/>
      <c r="S42" s="384" t="s">
        <v>66</v>
      </c>
      <c r="T42" s="39">
        <v>0.71179999999999999</v>
      </c>
      <c r="U42" s="40" t="s">
        <v>17</v>
      </c>
      <c r="V42" s="41">
        <v>0.749</v>
      </c>
      <c r="W42" s="42">
        <v>3</v>
      </c>
      <c r="X42" s="19"/>
      <c r="Y42" s="20"/>
      <c r="Z42" s="20"/>
      <c r="AA42" s="20"/>
      <c r="AB42" s="20"/>
      <c r="AC42" s="5"/>
      <c r="AD42" s="3"/>
      <c r="AE42" s="3"/>
      <c r="AF42" s="3"/>
      <c r="AG42" s="5"/>
      <c r="AH42" s="5"/>
      <c r="AI42" s="5"/>
      <c r="AJ42" s="5"/>
      <c r="AK42" s="5"/>
      <c r="AL42" s="5"/>
      <c r="AM42" s="5"/>
      <c r="AN42" s="5"/>
      <c r="AO42" s="5"/>
      <c r="AP42" s="5"/>
      <c r="AQ42" s="5"/>
      <c r="AR42" s="5"/>
      <c r="AS42" s="5"/>
      <c r="AT42" s="5"/>
      <c r="AU42" s="31"/>
    </row>
    <row r="43" spans="1:47" ht="17.25" thickTop="1" thickBot="1">
      <c r="A43" s="362" t="s">
        <v>67</v>
      </c>
      <c r="B43" s="371"/>
      <c r="C43" s="78"/>
      <c r="D43" s="101"/>
      <c r="E43" s="26"/>
      <c r="F43" s="27"/>
      <c r="G43" s="28"/>
      <c r="H43" s="28"/>
      <c r="I43" s="28"/>
      <c r="J43" s="28"/>
      <c r="K43" s="47">
        <v>0</v>
      </c>
      <c r="L43" s="48" t="s">
        <v>17</v>
      </c>
      <c r="M43" s="49">
        <v>0.44900000000000001</v>
      </c>
      <c r="N43" s="50" t="s">
        <v>26</v>
      </c>
      <c r="O43" s="7"/>
      <c r="P43" s="7"/>
      <c r="Q43" s="29"/>
      <c r="R43" s="30"/>
      <c r="S43" s="385"/>
      <c r="T43" s="39">
        <v>0.67449999999999999</v>
      </c>
      <c r="U43" s="40" t="s">
        <v>17</v>
      </c>
      <c r="V43" s="44">
        <v>0.71099999999999997</v>
      </c>
      <c r="W43" s="45">
        <v>2.75</v>
      </c>
      <c r="X43" s="20"/>
      <c r="Y43" s="19"/>
      <c r="Z43" s="19"/>
      <c r="AA43" s="19"/>
      <c r="AB43" s="19"/>
      <c r="AC43" s="5"/>
      <c r="AD43" s="3"/>
      <c r="AE43" s="3"/>
      <c r="AF43" s="3"/>
      <c r="AG43" s="5"/>
      <c r="AH43" s="5"/>
      <c r="AI43" s="5"/>
      <c r="AJ43" s="5"/>
      <c r="AK43" s="5"/>
      <c r="AL43" s="5"/>
      <c r="AM43" s="5"/>
      <c r="AN43" s="5"/>
      <c r="AO43" s="5"/>
      <c r="AP43" s="5"/>
      <c r="AQ43" s="5"/>
      <c r="AR43" s="5"/>
      <c r="AS43" s="5"/>
      <c r="AT43" s="5"/>
      <c r="AU43" s="31"/>
    </row>
    <row r="44" spans="1:47" ht="16.5" thickTop="1">
      <c r="A44" s="23"/>
      <c r="B44" s="101"/>
      <c r="C44" s="101"/>
      <c r="D44" s="101"/>
      <c r="E44" s="26"/>
      <c r="F44" s="27"/>
      <c r="G44" s="28"/>
      <c r="H44" s="28"/>
      <c r="I44" s="28"/>
      <c r="J44" s="28"/>
      <c r="K44" s="7"/>
      <c r="L44" s="7"/>
      <c r="M44" s="7"/>
      <c r="N44" s="7"/>
      <c r="O44" s="7"/>
      <c r="P44" s="7"/>
      <c r="Q44" s="29"/>
      <c r="R44" s="30"/>
      <c r="S44" s="385"/>
      <c r="T44" s="39">
        <v>0.63729999999999998</v>
      </c>
      <c r="U44" s="40" t="s">
        <v>17</v>
      </c>
      <c r="V44" s="41">
        <v>0.67400000000000004</v>
      </c>
      <c r="W44" s="42">
        <v>2.5</v>
      </c>
      <c r="X44" s="19"/>
      <c r="Y44" s="20"/>
      <c r="Z44" s="20"/>
      <c r="AA44" s="20"/>
      <c r="AB44" s="20"/>
      <c r="AC44" s="5"/>
      <c r="AD44" s="3"/>
      <c r="AE44" s="3"/>
      <c r="AF44" s="3"/>
      <c r="AG44" s="5"/>
      <c r="AH44" s="5"/>
      <c r="AI44" s="5"/>
      <c r="AJ44" s="5"/>
      <c r="AK44" s="5"/>
      <c r="AL44" s="5"/>
      <c r="AM44" s="5"/>
      <c r="AN44" s="5"/>
      <c r="AO44" s="5"/>
      <c r="AP44" s="5"/>
      <c r="AQ44" s="5"/>
      <c r="AR44" s="5"/>
      <c r="AS44" s="5"/>
      <c r="AT44" s="5"/>
      <c r="AU44" s="31"/>
    </row>
    <row r="45" spans="1:47">
      <c r="A45" s="362"/>
      <c r="B45" s="363"/>
      <c r="C45" s="363"/>
      <c r="D45" s="363"/>
      <c r="E45" s="364"/>
      <c r="F45" s="27"/>
      <c r="G45" s="28"/>
      <c r="H45" s="28"/>
      <c r="I45" s="28"/>
      <c r="J45" s="28"/>
      <c r="K45" s="7"/>
      <c r="L45" s="7"/>
      <c r="M45" s="7"/>
      <c r="N45" s="7"/>
      <c r="O45" s="7"/>
      <c r="P45" s="7"/>
      <c r="Q45" s="29"/>
      <c r="R45" s="30"/>
      <c r="S45" s="385"/>
      <c r="T45" s="39">
        <v>0.6</v>
      </c>
      <c r="U45" s="40" t="s">
        <v>17</v>
      </c>
      <c r="V45" s="44">
        <v>0.63600000000000001</v>
      </c>
      <c r="W45" s="45">
        <v>2.25</v>
      </c>
      <c r="X45" s="20"/>
      <c r="Y45" s="19"/>
      <c r="Z45" s="19"/>
      <c r="AA45" s="19"/>
      <c r="AB45" s="19"/>
      <c r="AC45" s="5"/>
      <c r="AD45" s="3"/>
      <c r="AE45" s="3"/>
      <c r="AF45" s="3"/>
      <c r="AG45" s="5"/>
      <c r="AH45" s="5"/>
      <c r="AI45" s="5"/>
      <c r="AJ45" s="5"/>
      <c r="AK45" s="5"/>
      <c r="AL45" s="5"/>
      <c r="AM45" s="5"/>
      <c r="AN45" s="5"/>
      <c r="AO45" s="5"/>
      <c r="AP45" s="5"/>
      <c r="AQ45" s="5"/>
      <c r="AR45" s="5"/>
      <c r="AS45" s="5"/>
      <c r="AT45" s="5"/>
      <c r="AU45" s="31"/>
    </row>
    <row r="46" spans="1:47">
      <c r="A46" s="23"/>
      <c r="B46" s="101"/>
      <c r="C46" s="101"/>
      <c r="D46" s="101"/>
      <c r="E46" s="26"/>
      <c r="F46" s="27"/>
      <c r="G46" s="28"/>
      <c r="H46" s="28"/>
      <c r="I46" s="28"/>
      <c r="J46" s="28"/>
      <c r="K46" s="7"/>
      <c r="L46" s="7"/>
      <c r="M46" s="7"/>
      <c r="N46" s="7"/>
      <c r="O46" s="7"/>
      <c r="P46" s="7"/>
      <c r="Q46" s="29"/>
      <c r="R46" s="30"/>
      <c r="S46" s="397" t="s">
        <v>68</v>
      </c>
      <c r="T46" s="39">
        <v>0.56179999999999997</v>
      </c>
      <c r="U46" s="40" t="s">
        <v>17</v>
      </c>
      <c r="V46" s="41">
        <v>0.59899999999999998</v>
      </c>
      <c r="W46" s="42">
        <v>2</v>
      </c>
      <c r="X46" s="19"/>
      <c r="Y46" s="20"/>
      <c r="Z46" s="20"/>
      <c r="AA46" s="20"/>
      <c r="AB46" s="20"/>
      <c r="AC46" s="5"/>
      <c r="AD46" s="3"/>
      <c r="AE46" s="3"/>
      <c r="AF46" s="3"/>
      <c r="AG46" s="5"/>
      <c r="AH46" s="5"/>
      <c r="AI46" s="5"/>
      <c r="AJ46" s="5"/>
      <c r="AK46" s="5"/>
      <c r="AL46" s="5"/>
      <c r="AM46" s="5"/>
      <c r="AN46" s="5"/>
      <c r="AO46" s="5"/>
      <c r="AP46" s="5"/>
      <c r="AQ46" s="5"/>
      <c r="AR46" s="5"/>
      <c r="AS46" s="5"/>
      <c r="AT46" s="5"/>
      <c r="AU46" s="31"/>
    </row>
    <row r="47" spans="1:47" ht="16.5" thickBot="1">
      <c r="A47" s="23"/>
      <c r="B47" s="101"/>
      <c r="C47" s="101"/>
      <c r="D47" s="101"/>
      <c r="E47" s="305"/>
      <c r="F47" s="27"/>
      <c r="G47" s="28"/>
      <c r="H47" s="28"/>
      <c r="I47" s="28"/>
      <c r="J47" s="28"/>
      <c r="K47" s="7"/>
      <c r="L47" s="7"/>
      <c r="M47" s="7"/>
      <c r="N47" s="7"/>
      <c r="O47" s="7"/>
      <c r="P47" s="7"/>
      <c r="Q47" s="29"/>
      <c r="R47" s="30"/>
      <c r="S47" s="398"/>
      <c r="T47" s="39">
        <v>0.52449999999999997</v>
      </c>
      <c r="U47" s="40" t="s">
        <v>17</v>
      </c>
      <c r="V47" s="44">
        <v>0.56100000000000005</v>
      </c>
      <c r="W47" s="45">
        <v>1.75</v>
      </c>
      <c r="X47" s="20"/>
      <c r="Y47" s="19"/>
      <c r="Z47" s="19"/>
      <c r="AA47" s="19"/>
      <c r="AB47" s="19"/>
      <c r="AC47" s="3"/>
      <c r="AD47" s="3"/>
      <c r="AE47" s="3"/>
      <c r="AF47" s="3"/>
      <c r="AG47" s="5"/>
      <c r="AH47" s="5"/>
      <c r="AI47" s="5"/>
      <c r="AJ47" s="5"/>
      <c r="AK47" s="5"/>
      <c r="AL47" s="5"/>
      <c r="AM47" s="5"/>
      <c r="AN47" s="5"/>
      <c r="AO47" s="5"/>
      <c r="AP47" s="5"/>
      <c r="AQ47" s="5"/>
      <c r="AR47" s="5"/>
      <c r="AS47" s="5"/>
      <c r="AT47" s="5"/>
      <c r="AU47" s="31"/>
    </row>
    <row r="48" spans="1:47">
      <c r="A48" s="23"/>
      <c r="B48" s="101"/>
      <c r="C48" s="101"/>
      <c r="D48" s="101"/>
      <c r="E48" s="26"/>
      <c r="F48" s="27"/>
      <c r="G48" s="386"/>
      <c r="H48" s="386"/>
      <c r="I48" s="28"/>
      <c r="J48" s="28"/>
      <c r="K48" s="389" t="s">
        <v>69</v>
      </c>
      <c r="L48" s="390"/>
      <c r="M48" s="390"/>
      <c r="N48" s="390"/>
      <c r="O48" s="391"/>
      <c r="P48" s="387" t="e">
        <f>IF(H41&gt;=K39,"5",IF(AND(H41&gt;=K40,H41&lt;M40),"4",IF(AND(H41&gt;=K41,H41&lt;M41),"3",IF(AND(H41&gt;=K42,H41&lt;M42),"2",IF(AND(H41&lt;M43),"1", "Error")))))</f>
        <v>#DIV/0!</v>
      </c>
      <c r="Q48" s="29"/>
      <c r="R48" s="30"/>
      <c r="S48" s="398"/>
      <c r="T48" s="39">
        <v>0.48730000000000001</v>
      </c>
      <c r="U48" s="40" t="s">
        <v>17</v>
      </c>
      <c r="V48" s="41">
        <v>0.52400000000000002</v>
      </c>
      <c r="W48" s="42">
        <v>1.5</v>
      </c>
      <c r="X48" s="19"/>
      <c r="Y48" s="20"/>
      <c r="Z48" s="20"/>
      <c r="AA48" s="20"/>
      <c r="AB48" s="20"/>
      <c r="AC48" s="2"/>
      <c r="AD48" s="2"/>
      <c r="AE48" s="3"/>
      <c r="AF48" s="3"/>
      <c r="AG48" s="5"/>
      <c r="AH48" s="5"/>
      <c r="AI48" s="5"/>
      <c r="AJ48" s="5"/>
      <c r="AK48" s="5"/>
      <c r="AL48" s="5"/>
      <c r="AM48" s="5"/>
      <c r="AN48" s="5"/>
      <c r="AO48" s="5"/>
      <c r="AP48" s="5"/>
      <c r="AQ48" s="5"/>
      <c r="AR48" s="5"/>
      <c r="AS48" s="5"/>
      <c r="AT48" s="5"/>
      <c r="AU48" s="31"/>
    </row>
    <row r="49" spans="1:47" ht="16.5" thickBot="1">
      <c r="A49" s="23"/>
      <c r="B49" s="101"/>
      <c r="C49" s="101"/>
      <c r="D49" s="101"/>
      <c r="E49" s="26"/>
      <c r="F49" s="27"/>
      <c r="G49" s="28"/>
      <c r="H49" s="28"/>
      <c r="I49" s="28"/>
      <c r="J49" s="28"/>
      <c r="K49" s="392"/>
      <c r="L49" s="393"/>
      <c r="M49" s="393"/>
      <c r="N49" s="393"/>
      <c r="O49" s="394"/>
      <c r="P49" s="388"/>
      <c r="Q49" s="29"/>
      <c r="R49" s="30"/>
      <c r="S49" s="399"/>
      <c r="T49" s="39">
        <v>0.45</v>
      </c>
      <c r="U49" s="40" t="s">
        <v>17</v>
      </c>
      <c r="V49" s="44">
        <v>0.48599999999999999</v>
      </c>
      <c r="W49" s="45">
        <v>1.25</v>
      </c>
      <c r="X49" s="20"/>
      <c r="Y49" s="19"/>
      <c r="Z49" s="19"/>
      <c r="AA49" s="19"/>
      <c r="AB49" s="19"/>
      <c r="AC49" s="2"/>
      <c r="AD49" s="2"/>
      <c r="AE49" s="3"/>
      <c r="AF49" s="3"/>
      <c r="AG49" s="5"/>
      <c r="AH49" s="5"/>
      <c r="AI49" s="5"/>
      <c r="AJ49" s="5"/>
      <c r="AK49" s="5"/>
      <c r="AL49" s="5"/>
      <c r="AM49" s="5"/>
      <c r="AN49" s="5"/>
      <c r="AO49" s="5"/>
      <c r="AP49" s="5"/>
      <c r="AQ49" s="5"/>
      <c r="AR49" s="5"/>
      <c r="AS49" s="5"/>
      <c r="AT49" s="5"/>
      <c r="AU49" s="31"/>
    </row>
    <row r="50" spans="1:47">
      <c r="A50" s="23"/>
      <c r="B50" s="101"/>
      <c r="C50" s="101"/>
      <c r="D50" s="101"/>
      <c r="E50" s="26"/>
      <c r="F50" s="27"/>
      <c r="G50" s="28"/>
      <c r="H50" s="28"/>
      <c r="I50" s="28"/>
      <c r="J50" s="28"/>
      <c r="K50" s="102"/>
      <c r="L50" s="102"/>
      <c r="M50" s="102"/>
      <c r="N50" s="102"/>
      <c r="O50" s="102"/>
      <c r="P50" s="102"/>
      <c r="Q50" s="29"/>
      <c r="R50" s="30"/>
      <c r="S50" s="384" t="s">
        <v>70</v>
      </c>
      <c r="T50" s="39">
        <v>0.33750000000000002</v>
      </c>
      <c r="U50" s="40" t="s">
        <v>17</v>
      </c>
      <c r="V50" s="41">
        <v>0.44900000000000001</v>
      </c>
      <c r="W50" s="42">
        <v>1</v>
      </c>
      <c r="X50" s="19"/>
      <c r="Y50" s="20"/>
      <c r="Z50" s="20"/>
      <c r="AA50" s="20"/>
      <c r="AB50" s="20"/>
      <c r="AC50" s="2"/>
      <c r="AD50" s="2"/>
      <c r="AE50" s="3"/>
      <c r="AF50" s="3"/>
      <c r="AG50" s="5"/>
      <c r="AH50" s="5"/>
      <c r="AI50" s="5"/>
      <c r="AJ50" s="5"/>
      <c r="AK50" s="5"/>
      <c r="AL50" s="5"/>
      <c r="AM50" s="5"/>
      <c r="AN50" s="5"/>
      <c r="AO50" s="5"/>
      <c r="AP50" s="5"/>
      <c r="AQ50" s="5"/>
      <c r="AR50" s="5"/>
      <c r="AS50" s="5"/>
      <c r="AT50" s="5"/>
      <c r="AU50" s="31"/>
    </row>
    <row r="51" spans="1:47">
      <c r="A51" s="23"/>
      <c r="B51" s="101"/>
      <c r="C51" s="101"/>
      <c r="D51" s="101"/>
      <c r="E51" s="26"/>
      <c r="F51" s="27"/>
      <c r="G51" s="28"/>
      <c r="H51" s="28"/>
      <c r="I51" s="28"/>
      <c r="J51" s="28"/>
      <c r="K51" s="102"/>
      <c r="L51" s="102"/>
      <c r="M51" s="102"/>
      <c r="N51" s="102"/>
      <c r="O51" s="102"/>
      <c r="P51" s="102"/>
      <c r="Q51" s="29"/>
      <c r="R51" s="30"/>
      <c r="S51" s="385"/>
      <c r="T51" s="39">
        <v>0.22500000000000001</v>
      </c>
      <c r="U51" s="40" t="s">
        <v>17</v>
      </c>
      <c r="V51" s="44">
        <v>0.33700000000000002</v>
      </c>
      <c r="W51" s="45">
        <v>0.75</v>
      </c>
      <c r="X51" s="20"/>
      <c r="Y51" s="19"/>
      <c r="Z51" s="19"/>
      <c r="AA51" s="19"/>
      <c r="AB51" s="19"/>
      <c r="AC51" s="2"/>
      <c r="AD51" s="2"/>
      <c r="AE51" s="3"/>
      <c r="AF51" s="3"/>
      <c r="AG51" s="5"/>
      <c r="AH51" s="5"/>
      <c r="AI51" s="5"/>
      <c r="AJ51" s="5"/>
      <c r="AK51" s="5"/>
      <c r="AL51" s="5"/>
      <c r="AM51" s="5"/>
      <c r="AN51" s="5"/>
      <c r="AO51" s="5"/>
      <c r="AP51" s="5"/>
      <c r="AQ51" s="5"/>
      <c r="AR51" s="5"/>
      <c r="AS51" s="5"/>
      <c r="AT51" s="5"/>
      <c r="AU51" s="31"/>
    </row>
    <row r="52" spans="1:47">
      <c r="A52" s="23"/>
      <c r="B52" s="101"/>
      <c r="C52" s="101"/>
      <c r="D52" s="101"/>
      <c r="E52" s="26"/>
      <c r="F52" s="27"/>
      <c r="G52" s="28"/>
      <c r="H52" s="28"/>
      <c r="I52" s="28"/>
      <c r="J52" s="28"/>
      <c r="K52" s="102"/>
      <c r="L52" s="102"/>
      <c r="M52" s="102"/>
      <c r="N52" s="102"/>
      <c r="O52" s="102"/>
      <c r="P52" s="102"/>
      <c r="Q52" s="29"/>
      <c r="R52" s="30"/>
      <c r="S52" s="385"/>
      <c r="T52" s="39">
        <v>0.1125</v>
      </c>
      <c r="U52" s="40" t="s">
        <v>17</v>
      </c>
      <c r="V52" s="41">
        <v>0.224</v>
      </c>
      <c r="W52" s="42">
        <v>0.5</v>
      </c>
      <c r="X52" s="19"/>
      <c r="Y52" s="20"/>
      <c r="Z52" s="20"/>
      <c r="AA52" s="20"/>
      <c r="AB52" s="20"/>
      <c r="AC52" s="2"/>
      <c r="AD52" s="2"/>
      <c r="AE52" s="3"/>
      <c r="AF52" s="3"/>
      <c r="AG52" s="5"/>
      <c r="AH52" s="5"/>
      <c r="AI52" s="5"/>
      <c r="AJ52" s="5"/>
      <c r="AK52" s="5"/>
      <c r="AL52" s="5"/>
      <c r="AM52" s="5"/>
      <c r="AN52" s="5"/>
      <c r="AO52" s="5"/>
      <c r="AP52" s="5"/>
      <c r="AQ52" s="5"/>
      <c r="AR52" s="5"/>
      <c r="AS52" s="5"/>
      <c r="AT52" s="5"/>
      <c r="AU52" s="31"/>
    </row>
    <row r="53" spans="1:47" ht="16.5" thickBot="1">
      <c r="A53" s="23"/>
      <c r="B53" s="101"/>
      <c r="C53" s="101"/>
      <c r="D53" s="101"/>
      <c r="E53" s="26"/>
      <c r="F53" s="27"/>
      <c r="G53" s="28"/>
      <c r="H53" s="28"/>
      <c r="I53" s="28"/>
      <c r="J53" s="28"/>
      <c r="K53" s="102"/>
      <c r="L53" s="102"/>
      <c r="M53" s="102"/>
      <c r="N53" s="102"/>
      <c r="O53" s="102"/>
      <c r="P53" s="102"/>
      <c r="Q53" s="29"/>
      <c r="R53" s="30"/>
      <c r="S53" s="385"/>
      <c r="T53" s="63">
        <v>0</v>
      </c>
      <c r="U53" s="40" t="s">
        <v>17</v>
      </c>
      <c r="V53" s="64">
        <v>0.112</v>
      </c>
      <c r="W53" s="65">
        <v>0</v>
      </c>
      <c r="X53" s="20"/>
      <c r="Y53" s="5"/>
      <c r="Z53" s="5"/>
      <c r="AA53" s="5"/>
      <c r="AB53" s="5"/>
      <c r="AC53" s="2"/>
      <c r="AD53" s="2"/>
      <c r="AE53" s="3"/>
      <c r="AF53" s="3"/>
      <c r="AG53" s="5"/>
      <c r="AH53" s="5"/>
      <c r="AI53" s="5"/>
      <c r="AJ53" s="5"/>
      <c r="AK53" s="5"/>
      <c r="AL53" s="5"/>
      <c r="AM53" s="5"/>
      <c r="AN53" s="5"/>
      <c r="AO53" s="5"/>
      <c r="AP53" s="5"/>
      <c r="AQ53" s="5"/>
      <c r="AR53" s="5"/>
      <c r="AS53" s="5"/>
      <c r="AT53" s="5"/>
      <c r="AU53" s="31"/>
    </row>
    <row r="54" spans="1:47">
      <c r="A54" s="23"/>
      <c r="B54" s="101"/>
      <c r="C54" s="101"/>
      <c r="D54" s="101"/>
      <c r="E54" s="26"/>
      <c r="F54" s="27"/>
      <c r="G54" s="28"/>
      <c r="H54" s="28"/>
      <c r="I54" s="28"/>
      <c r="J54" s="28"/>
      <c r="K54" s="102"/>
      <c r="L54" s="102"/>
      <c r="M54" s="102"/>
      <c r="N54" s="102"/>
      <c r="O54" s="102"/>
      <c r="P54" s="102"/>
      <c r="Q54" s="29"/>
      <c r="R54" s="30"/>
      <c r="S54" s="5"/>
      <c r="T54" s="5"/>
      <c r="U54" s="5"/>
      <c r="V54" s="5"/>
      <c r="W54" s="5"/>
      <c r="X54" s="5"/>
      <c r="Y54" s="5"/>
      <c r="Z54" s="5"/>
      <c r="AA54" s="5"/>
      <c r="AB54" s="5"/>
      <c r="AC54" s="2"/>
      <c r="AD54" s="2"/>
      <c r="AE54" s="3"/>
      <c r="AF54" s="3"/>
      <c r="AG54" s="5"/>
      <c r="AH54" s="5"/>
      <c r="AI54" s="5"/>
      <c r="AJ54" s="5"/>
      <c r="AK54" s="5"/>
      <c r="AL54" s="5"/>
      <c r="AM54" s="5"/>
      <c r="AN54" s="5"/>
      <c r="AO54" s="5"/>
      <c r="AP54" s="5"/>
      <c r="AQ54" s="5"/>
      <c r="AR54" s="5"/>
      <c r="AS54" s="5"/>
      <c r="AT54" s="5"/>
      <c r="AU54" s="31"/>
    </row>
    <row r="55" spans="1:47">
      <c r="A55" s="23"/>
      <c r="B55" s="101"/>
      <c r="C55" s="101"/>
      <c r="D55" s="101"/>
      <c r="E55" s="26"/>
      <c r="F55" s="27"/>
      <c r="G55" s="28"/>
      <c r="H55" s="28"/>
      <c r="I55" s="28"/>
      <c r="J55" s="28"/>
      <c r="K55" s="102"/>
      <c r="L55" s="102"/>
      <c r="M55" s="102"/>
      <c r="N55" s="102"/>
      <c r="O55" s="102"/>
      <c r="P55" s="102"/>
      <c r="Q55" s="29"/>
      <c r="R55" s="103"/>
      <c r="S55" s="5"/>
      <c r="T55" s="5"/>
      <c r="U55" s="5"/>
      <c r="V55" s="5"/>
      <c r="W55" s="5"/>
      <c r="X55" s="5"/>
      <c r="Y55" s="5"/>
      <c r="Z55" s="5"/>
      <c r="AA55" s="5"/>
      <c r="AB55" s="5"/>
      <c r="AC55" s="3"/>
      <c r="AD55" s="3"/>
      <c r="AE55" s="3"/>
      <c r="AF55" s="3"/>
      <c r="AG55" s="5"/>
      <c r="AH55" s="5"/>
      <c r="AI55" s="5"/>
      <c r="AJ55" s="5"/>
      <c r="AK55" s="5"/>
      <c r="AL55" s="5"/>
      <c r="AM55" s="5"/>
      <c r="AN55" s="5"/>
      <c r="AO55" s="5"/>
      <c r="AP55" s="5"/>
      <c r="AQ55" s="5"/>
      <c r="AR55" s="5"/>
      <c r="AS55" s="5"/>
      <c r="AT55" s="5"/>
      <c r="AU55" s="31"/>
    </row>
    <row r="56" spans="1:47" ht="16.5" thickBot="1">
      <c r="A56" s="104"/>
      <c r="B56" s="105"/>
      <c r="C56" s="105"/>
      <c r="D56" s="105"/>
      <c r="E56" s="106"/>
      <c r="F56" s="107"/>
      <c r="G56" s="108"/>
      <c r="H56" s="109"/>
      <c r="I56" s="110"/>
      <c r="J56" s="109"/>
      <c r="K56" s="108"/>
      <c r="L56" s="108"/>
      <c r="M56" s="108"/>
      <c r="N56" s="108"/>
      <c r="O56" s="108"/>
      <c r="P56" s="108"/>
      <c r="Q56" s="111"/>
      <c r="R56" s="112"/>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4"/>
    </row>
    <row r="58" spans="1:47">
      <c r="A58" s="115" t="s">
        <v>71</v>
      </c>
      <c r="B58" s="115"/>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row>
    <row r="59" spans="1:47">
      <c r="A59" s="298" t="s">
        <v>72</v>
      </c>
      <c r="B59" s="115"/>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row>
  </sheetData>
  <sheetProtection sheet="1" objects="1" scenarios="1"/>
  <mergeCells count="50">
    <mergeCell ref="K16:O18"/>
    <mergeCell ref="P16:P18"/>
    <mergeCell ref="Y19:AC21"/>
    <mergeCell ref="AD19:AD21"/>
    <mergeCell ref="Y15:AC16"/>
    <mergeCell ref="AD15:AD16"/>
    <mergeCell ref="K8:M8"/>
    <mergeCell ref="F5:Q5"/>
    <mergeCell ref="S32:W32"/>
    <mergeCell ref="T33:V33"/>
    <mergeCell ref="S34:S37"/>
    <mergeCell ref="S7:W7"/>
    <mergeCell ref="T8:V8"/>
    <mergeCell ref="S9:S12"/>
    <mergeCell ref="S13:S16"/>
    <mergeCell ref="S17:S20"/>
    <mergeCell ref="S21:S24"/>
    <mergeCell ref="S25:S28"/>
    <mergeCell ref="K21:O23"/>
    <mergeCell ref="P21:P23"/>
    <mergeCell ref="K26:O28"/>
    <mergeCell ref="P26:P28"/>
    <mergeCell ref="S50:S53"/>
    <mergeCell ref="G48:H48"/>
    <mergeCell ref="P48:P49"/>
    <mergeCell ref="K48:O49"/>
    <mergeCell ref="K38:M38"/>
    <mergeCell ref="S38:S41"/>
    <mergeCell ref="S42:S45"/>
    <mergeCell ref="S46:S49"/>
    <mergeCell ref="G18:I18"/>
    <mergeCell ref="G38:H39"/>
    <mergeCell ref="A8:D9"/>
    <mergeCell ref="E8:E9"/>
    <mergeCell ref="A12:D13"/>
    <mergeCell ref="E12:E13"/>
    <mergeCell ref="A32:E32"/>
    <mergeCell ref="A45:E45"/>
    <mergeCell ref="A5:E5"/>
    <mergeCell ref="A7:E7"/>
    <mergeCell ref="A10:D10"/>
    <mergeCell ref="A43:B43"/>
    <mergeCell ref="R5:AU5"/>
    <mergeCell ref="Y40:AC41"/>
    <mergeCell ref="AD40:AD41"/>
    <mergeCell ref="AM28:AO28"/>
    <mergeCell ref="Y12:AC13"/>
    <mergeCell ref="AD12:AD13"/>
    <mergeCell ref="AR26:AT30"/>
    <mergeCell ref="AR31:AT34"/>
  </mergeCells>
  <phoneticPr fontId="4" type="noConversion"/>
  <conditionalFormatting sqref="C41:C42">
    <cfRule type="cellIs" dxfId="1" priority="2" operator="greaterThan">
      <formula>100</formula>
    </cfRule>
  </conditionalFormatting>
  <dataValidations count="11">
    <dataValidation allowBlank="1" showInputMessage="1" showErrorMessage="1" promptTitle="&lt;SDC-Tech Skill Attainment&gt;" prompt="Secure Data Center&gt;&gt;Career and Technical Education&gt;&gt;CTPD(Member District) Technical Skill Attainment&gt;&gt;Demographic Overview-Passage_x000a__x000a_Enter Number of Proficient or Higher" sqref="E8:E9" xr:uid="{877796A7-E808-42D5-B813-3921BE9F55C3}"/>
    <dataValidation allowBlank="1" showInputMessage="1" showErrorMessage="1" promptTitle="&lt;SDC-Tech Skill Attainment&gt;" prompt="Secure Data Center&gt;&gt;Career and Technical Education&gt;&gt;CTPD(Member District) Technical Skill Attainment&gt;&gt;Demographic Overview-Passage_x000a__x000a_Enter Number of Tested Count" sqref="E12:E13" xr:uid="{E80C5049-0A02-49C1-95C6-3DEF7916D399}"/>
    <dataValidation allowBlank="1" showInputMessage="1" showErrorMessage="1" promptTitle="&lt;SDC-Tech Skill Attainment&gt;" prompt="Secure Data Center&gt;&gt;Career and Technical Education&gt;&gt;CTPD(Member District) Technical Skill Attainment&gt;&gt;Demographic Overview-Participation_x000a__x000a_Enter Participation Rate" sqref="E18" xr:uid="{9B6B9462-0674-4D1E-89F2-0CC1E3EF42F9}"/>
    <dataValidation allowBlank="1" showInputMessage="1" showErrorMessage="1" promptTitle="&lt;SDC-Proficiency Levels&gt;" prompt="Secure Data Center&gt;&gt;Career and Technical Education&gt;&gt;CTPD(Member District) Proficiency Levels&gt;&gt;Proficiency Level Overview_x000a__x000a_Enter Total Number of Students in Advaced Plus" sqref="B34" xr:uid="{3592EF8C-2FB4-4668-B73A-2E3E960CF5BE}"/>
    <dataValidation allowBlank="1" showInputMessage="1" showErrorMessage="1" promptTitle="&lt;SDC-Proficiency Levels&gt;" prompt="Secure Data Center&gt;&gt;Career and Technical Education&gt;&gt;CTPD(Member District) Proficiency Levels&gt;&gt;Proficiency Level Overview_x000a__x000a_Enter Total Number of Students in Advaced" sqref="B35" xr:uid="{8C54AFC4-E43D-4C43-80A4-A6B4B2A26A4E}"/>
    <dataValidation allowBlank="1" showInputMessage="1" showErrorMessage="1" promptTitle="&lt;SDC-Proficiency Levels&gt;" prompt="Secure Data Center&gt;&gt;Career and Technical Education&gt;&gt;CTPD(Member District) Proficiency Levels&gt;&gt;Proficiency Level Overview_x000a__x000a_Enter Total Number of Students in Accomplished" sqref="B36" xr:uid="{29559DD3-9B50-49C9-9F93-1147C5465F95}"/>
    <dataValidation allowBlank="1" showInputMessage="1" showErrorMessage="1" promptTitle="&lt;SDC-Proficiency Levels&gt;" prompt="Secure Data Center&gt;&gt;Career and Technical Education&gt;&gt;CTPD(Member District) Proficiency Levels&gt;&gt;Proficiency Level Overview_x000a__x000a_Enter Total Number of Students in Proficient" sqref="B37" xr:uid="{A14C93D1-57DE-444F-9D71-815E6B1B5CD4}"/>
    <dataValidation allowBlank="1" showInputMessage="1" showErrorMessage="1" promptTitle="&lt;SDC-Proficiency Level&gt;" prompt="Secure Data Center&gt;&gt;Career and Technical Education&gt;&gt;CTPD(Member District) Proficiency Levels&gt;&gt;Proficiency Level Overview_x000a__x000a_Enter Total Number of Students in Basic" sqref="B38" xr:uid="{F1467F38-D958-486D-B10B-15543BBB8D65}"/>
    <dataValidation allowBlank="1" showInputMessage="1" showErrorMessage="1" promptTitle="&lt;SDC-Proficiency Level&gt;" prompt="Secure Data Center&gt;&gt;Career and Technical Education&gt;&gt;CTPD(Member District) Proficiency Levels&gt;&gt;Proficiency Level Overview_x000a__x000a_Enter Total Number of Students in Limited" sqref="B39" xr:uid="{5994D51B-B0CF-427D-8851-75EE24ABA66F}"/>
    <dataValidation allowBlank="1" showInputMessage="1" showErrorMessage="1" promptTitle="&lt;SDC-Proficiency Level&gt;" prompt="Secure Data Center&gt;&gt;Career and Technical Education&gt;&gt;CTPD(Member District) Proficiency Levels&gt;&gt;Proficiency Level Overview_x000a__x000a_Enter Total Number of Students in Untested" sqref="B40" xr:uid="{A53E76A4-6D98-4D16-8EFE-4DDA8BDD4D11}"/>
    <dataValidation allowBlank="1" showInputMessage="1" showErrorMessage="1" promptTitle="&lt;SDC-Proficiency Level&gt;" prompt="Secure Data Center&gt;&gt;Career and Technical Education&gt;&gt;CTPD(Member District) Proficiency Levels&gt;&gt;Proficiency Level Overview_x000a__x000a_Enter Total Number of Students from Total Column" sqref="C43" xr:uid="{96157867-672A-4006-A45A-232D81289AEB}"/>
  </dataValidations>
  <hyperlinks>
    <hyperlink ref="A58" r:id="rId1" xr:uid="{6FAB3CA7-9D45-4DF9-A1D4-7793196D426E}"/>
    <hyperlink ref="A59" r:id="rId2" xr:uid="{690C56FE-6AC6-430F-8846-8FC21611278D}"/>
  </hyperlinks>
  <pageMargins left="0.7" right="0.7" top="0.75" bottom="0.75" header="0.3" footer="0.3"/>
  <pageSetup orientation="portrait" horizontalDpi="1200" verticalDpi="12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181AB-F54D-48AF-8471-4F47419737DE}">
  <dimension ref="A1:AQ59"/>
  <sheetViews>
    <sheetView zoomScale="106" zoomScaleNormal="106" workbookViewId="0">
      <selection activeCell="B42" sqref="B42"/>
    </sheetView>
  </sheetViews>
  <sheetFormatPr defaultColWidth="8.7109375" defaultRowHeight="15.75"/>
  <cols>
    <col min="1" max="1" width="32" style="22" customWidth="1"/>
    <col min="2" max="2" width="33.140625" style="22" bestFit="1" customWidth="1"/>
    <col min="3" max="3" width="66.140625" style="22" customWidth="1"/>
    <col min="4" max="5" width="5.140625" style="22" customWidth="1"/>
    <col min="6" max="6" width="12.140625" style="22" bestFit="1" customWidth="1"/>
    <col min="7" max="7" width="10.5703125" style="22" customWidth="1"/>
    <col min="8" max="8" width="12.42578125" style="22" customWidth="1"/>
    <col min="9" max="14" width="18.28515625" style="22" customWidth="1"/>
    <col min="15" max="15" width="11.140625" style="22" customWidth="1"/>
    <col min="16" max="16" width="6.85546875" style="22" customWidth="1"/>
    <col min="17" max="17" width="9.28515625" style="22" customWidth="1"/>
    <col min="18" max="18" width="9" style="22" customWidth="1"/>
    <col min="19" max="20" width="6.85546875" style="22" customWidth="1"/>
    <col min="21" max="21" width="21.28515625" style="22" customWidth="1"/>
    <col min="22" max="22" width="6.85546875" style="22" customWidth="1"/>
    <col min="23" max="23" width="22.5703125" style="22" customWidth="1"/>
    <col min="24" max="26" width="6.85546875" style="22" customWidth="1"/>
    <col min="27" max="27" width="19.7109375" style="22" customWidth="1"/>
    <col min="28" max="28" width="4.5703125" style="22" customWidth="1"/>
    <col min="29" max="29" width="17.7109375" style="22" customWidth="1"/>
    <col min="30" max="31" width="8.7109375" style="22"/>
    <col min="32" max="32" width="13.7109375" style="22" customWidth="1"/>
    <col min="33" max="33" width="8.7109375" style="22"/>
    <col min="34" max="34" width="14" style="22" customWidth="1"/>
    <col min="35" max="16384" width="8.7109375" style="22"/>
  </cols>
  <sheetData>
    <row r="1" spans="1:43" ht="15.75" customHeight="1">
      <c r="A1" s="21" t="s">
        <v>3</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row>
    <row r="2" spans="1:43">
      <c r="A2" s="118" t="s">
        <v>73</v>
      </c>
      <c r="B2" s="118"/>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row>
    <row r="3" spans="1:43">
      <c r="A3" s="311" t="s">
        <v>74</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row>
    <row r="5" spans="1:43">
      <c r="A5" s="444" t="s">
        <v>75</v>
      </c>
      <c r="B5" s="608"/>
      <c r="C5" s="608"/>
      <c r="D5" s="608"/>
      <c r="E5" s="453" t="s">
        <v>76</v>
      </c>
      <c r="F5" s="453"/>
      <c r="G5" s="453"/>
      <c r="H5" s="453"/>
      <c r="I5" s="453"/>
      <c r="J5" s="453"/>
      <c r="K5" s="453"/>
      <c r="L5" s="453"/>
      <c r="M5" s="454" t="s">
        <v>77</v>
      </c>
      <c r="N5" s="454"/>
      <c r="O5" s="454"/>
      <c r="P5" s="454"/>
      <c r="Q5" s="454"/>
      <c r="R5" s="454"/>
      <c r="S5" s="454"/>
      <c r="T5" s="454"/>
      <c r="U5" s="454"/>
      <c r="V5" s="454"/>
      <c r="W5" s="454"/>
      <c r="X5" s="454"/>
      <c r="Y5" s="454"/>
      <c r="Z5" s="454"/>
      <c r="AA5" s="454"/>
      <c r="AB5" s="454"/>
      <c r="AC5" s="454"/>
      <c r="AD5" s="454"/>
      <c r="AE5" s="454"/>
      <c r="AF5" s="454"/>
      <c r="AG5" s="454"/>
      <c r="AH5" s="454"/>
      <c r="AI5" s="454"/>
      <c r="AJ5" s="311"/>
      <c r="AK5" s="311"/>
      <c r="AL5" s="311"/>
      <c r="AM5" s="311"/>
      <c r="AN5" s="311"/>
      <c r="AO5" s="311"/>
      <c r="AP5" s="311"/>
      <c r="AQ5" s="311"/>
    </row>
    <row r="6" spans="1:43" ht="16.5" customHeight="1" thickBot="1">
      <c r="A6" s="119"/>
      <c r="B6" s="120"/>
      <c r="C6" s="120"/>
      <c r="D6" s="120"/>
      <c r="E6" s="121"/>
      <c r="F6" s="121"/>
      <c r="G6" s="121"/>
      <c r="H6" s="121"/>
      <c r="I6" s="121"/>
      <c r="J6" s="121"/>
      <c r="K6" s="121"/>
      <c r="L6" s="121"/>
      <c r="M6" s="309"/>
      <c r="N6" s="309"/>
      <c r="O6" s="309"/>
      <c r="P6" s="309"/>
      <c r="Q6" s="309"/>
      <c r="R6" s="309"/>
      <c r="S6" s="309"/>
      <c r="T6" s="309"/>
      <c r="U6" s="309"/>
      <c r="V6" s="309"/>
      <c r="W6" s="309"/>
      <c r="X6" s="309"/>
      <c r="Y6" s="309"/>
      <c r="Z6" s="309"/>
      <c r="AA6" s="122"/>
      <c r="AB6" s="122"/>
      <c r="AC6" s="122"/>
      <c r="AD6" s="122"/>
      <c r="AE6" s="122"/>
      <c r="AF6" s="122"/>
      <c r="AG6" s="122"/>
      <c r="AH6" s="122"/>
      <c r="AI6" s="122"/>
      <c r="AJ6" s="311"/>
      <c r="AK6" s="311"/>
      <c r="AL6" s="311"/>
      <c r="AM6" s="311"/>
      <c r="AN6" s="311"/>
      <c r="AO6" s="311"/>
      <c r="AP6" s="311"/>
      <c r="AQ6" s="311"/>
    </row>
    <row r="7" spans="1:43" ht="15.6" customHeight="1">
      <c r="A7" s="119"/>
      <c r="B7" s="120"/>
      <c r="C7" s="120"/>
      <c r="D7" s="120"/>
      <c r="E7" s="121"/>
      <c r="F7" s="121"/>
      <c r="G7" s="121"/>
      <c r="H7" s="121"/>
      <c r="I7" s="121"/>
      <c r="J7" s="121"/>
      <c r="K7" s="121"/>
      <c r="L7" s="121"/>
      <c r="M7" s="123"/>
      <c r="N7" s="447" t="s">
        <v>78</v>
      </c>
      <c r="O7" s="448"/>
      <c r="P7" s="448"/>
      <c r="Q7" s="448"/>
      <c r="R7" s="449"/>
      <c r="S7" s="309"/>
      <c r="T7" s="309"/>
      <c r="U7" s="309"/>
      <c r="V7" s="309"/>
      <c r="W7" s="309"/>
      <c r="X7" s="309"/>
      <c r="Y7" s="309"/>
      <c r="Z7" s="309"/>
      <c r="AA7" s="122"/>
      <c r="AB7" s="122"/>
      <c r="AC7" s="122"/>
      <c r="AD7" s="122"/>
      <c r="AE7" s="122"/>
      <c r="AF7" s="122"/>
      <c r="AG7" s="122"/>
      <c r="AH7" s="122"/>
      <c r="AI7" s="122"/>
      <c r="AJ7" s="311"/>
      <c r="AK7" s="311"/>
      <c r="AL7" s="311"/>
      <c r="AM7" s="311"/>
      <c r="AN7" s="311"/>
      <c r="AO7" s="311"/>
      <c r="AP7" s="311"/>
      <c r="AQ7" s="311"/>
    </row>
    <row r="8" spans="1:43" ht="31.5">
      <c r="A8" s="119"/>
      <c r="B8" s="120"/>
      <c r="C8" s="120"/>
      <c r="D8" s="120"/>
      <c r="E8" s="121"/>
      <c r="F8" s="121"/>
      <c r="G8" s="121"/>
      <c r="H8" s="121"/>
      <c r="I8" s="121"/>
      <c r="J8" s="121"/>
      <c r="K8" s="121"/>
      <c r="L8" s="121"/>
      <c r="M8" s="124"/>
      <c r="N8" s="125" t="s">
        <v>79</v>
      </c>
      <c r="O8" s="450" t="s">
        <v>15</v>
      </c>
      <c r="P8" s="450"/>
      <c r="Q8" s="450"/>
      <c r="R8" s="310" t="s">
        <v>16</v>
      </c>
      <c r="S8" s="122"/>
      <c r="T8" s="122"/>
      <c r="U8" s="122"/>
      <c r="V8" s="122"/>
      <c r="W8" s="122"/>
      <c r="X8" s="122"/>
      <c r="Y8" s="122"/>
      <c r="Z8" s="122"/>
      <c r="AA8" s="309"/>
      <c r="AB8" s="122"/>
      <c r="AC8" s="122"/>
      <c r="AD8" s="122"/>
      <c r="AE8" s="122"/>
      <c r="AF8" s="122"/>
      <c r="AG8" s="122"/>
      <c r="AH8" s="122"/>
      <c r="AI8" s="122"/>
      <c r="AJ8" s="311"/>
      <c r="AK8" s="311"/>
      <c r="AL8" s="311"/>
      <c r="AM8" s="311"/>
      <c r="AN8" s="311"/>
      <c r="AO8" s="311"/>
      <c r="AP8" s="311"/>
      <c r="AQ8" s="311"/>
    </row>
    <row r="9" spans="1:43" ht="27.6" customHeight="1">
      <c r="A9" s="119"/>
      <c r="B9" s="120"/>
      <c r="C9" s="120"/>
      <c r="D9" s="120"/>
      <c r="E9" s="121"/>
      <c r="F9" s="121"/>
      <c r="G9" s="121"/>
      <c r="H9" s="121"/>
      <c r="I9" s="121"/>
      <c r="J9" s="121"/>
      <c r="K9" s="121"/>
      <c r="L9" s="121"/>
      <c r="M9" s="126"/>
      <c r="N9" s="451" t="s">
        <v>80</v>
      </c>
      <c r="O9" s="127">
        <v>0.98250000000000004</v>
      </c>
      <c r="P9" s="128" t="s">
        <v>17</v>
      </c>
      <c r="Q9" s="249">
        <v>1</v>
      </c>
      <c r="R9" s="129">
        <v>5</v>
      </c>
      <c r="S9" s="130"/>
      <c r="T9" s="130"/>
      <c r="U9" s="130"/>
      <c r="V9" s="130"/>
      <c r="W9" s="130"/>
      <c r="X9" s="130"/>
      <c r="Y9" s="130"/>
      <c r="Z9" s="130"/>
      <c r="AA9" s="130"/>
      <c r="AB9" s="122"/>
      <c r="AC9" s="122"/>
      <c r="AD9" s="122"/>
      <c r="AE9" s="130"/>
      <c r="AF9" s="122"/>
      <c r="AG9" s="122"/>
      <c r="AH9" s="122"/>
      <c r="AI9" s="122"/>
      <c r="AJ9" s="311"/>
      <c r="AK9" s="311"/>
      <c r="AL9" s="311"/>
      <c r="AM9" s="311"/>
      <c r="AN9" s="311"/>
      <c r="AO9" s="311"/>
      <c r="AP9" s="311"/>
      <c r="AQ9" s="311"/>
    </row>
    <row r="10" spans="1:43">
      <c r="A10" s="119"/>
      <c r="B10" s="120"/>
      <c r="C10" s="120"/>
      <c r="D10" s="120"/>
      <c r="E10" s="121"/>
      <c r="F10" s="121"/>
      <c r="G10" s="121"/>
      <c r="H10" s="121"/>
      <c r="I10" s="121"/>
      <c r="J10" s="121"/>
      <c r="K10" s="121"/>
      <c r="L10" s="121"/>
      <c r="M10" s="126"/>
      <c r="N10" s="451"/>
      <c r="O10" s="131">
        <v>0.96499999999999997</v>
      </c>
      <c r="P10" s="128" t="s">
        <v>17</v>
      </c>
      <c r="Q10" s="132">
        <v>0.98240000000000005</v>
      </c>
      <c r="R10" s="133">
        <v>4.75</v>
      </c>
      <c r="S10" s="309"/>
      <c r="T10" s="309"/>
      <c r="U10" s="309"/>
      <c r="V10" s="309"/>
      <c r="W10" s="309"/>
      <c r="X10" s="309"/>
      <c r="Y10" s="309"/>
      <c r="Z10" s="309"/>
      <c r="AA10" s="130"/>
      <c r="AB10" s="130"/>
      <c r="AC10" s="130"/>
      <c r="AD10" s="130"/>
      <c r="AE10" s="309"/>
      <c r="AF10" s="122"/>
      <c r="AG10" s="122"/>
      <c r="AH10" s="122"/>
      <c r="AI10" s="122"/>
      <c r="AJ10" s="311"/>
      <c r="AK10" s="311"/>
      <c r="AL10" s="311"/>
      <c r="AM10" s="311"/>
      <c r="AN10" s="311"/>
      <c r="AO10" s="311"/>
      <c r="AP10" s="311"/>
      <c r="AQ10" s="311"/>
    </row>
    <row r="11" spans="1:43">
      <c r="A11" s="119"/>
      <c r="B11" s="120"/>
      <c r="C11" s="120"/>
      <c r="D11" s="120"/>
      <c r="E11" s="121"/>
      <c r="F11" s="121"/>
      <c r="G11" s="121"/>
      <c r="H11" s="121"/>
      <c r="I11" s="121"/>
      <c r="J11" s="121"/>
      <c r="K11" s="121"/>
      <c r="L11" s="121"/>
      <c r="M11" s="126"/>
      <c r="N11" s="451"/>
      <c r="O11" s="127">
        <v>0.94750000000000001</v>
      </c>
      <c r="P11" s="128" t="s">
        <v>17</v>
      </c>
      <c r="Q11" s="249">
        <v>0.96489999999999998</v>
      </c>
      <c r="R11" s="129">
        <v>4.5</v>
      </c>
      <c r="S11" s="309"/>
      <c r="T11" s="309"/>
      <c r="U11" s="309"/>
      <c r="V11" s="309"/>
      <c r="W11" s="309"/>
      <c r="X11" s="309"/>
      <c r="Y11" s="309"/>
      <c r="Z11" s="309"/>
      <c r="AA11" s="130"/>
      <c r="AB11" s="130"/>
      <c r="AC11" s="130"/>
      <c r="AD11" s="309"/>
      <c r="AE11" s="130"/>
      <c r="AF11" s="122"/>
      <c r="AG11" s="122"/>
      <c r="AH11" s="122"/>
      <c r="AI11" s="122"/>
      <c r="AJ11" s="311"/>
      <c r="AK11" s="311"/>
      <c r="AL11" s="311"/>
      <c r="AM11" s="311"/>
      <c r="AN11" s="311"/>
      <c r="AO11" s="311"/>
      <c r="AP11" s="311"/>
      <c r="AQ11" s="311"/>
    </row>
    <row r="12" spans="1:43">
      <c r="A12" s="119"/>
      <c r="B12" s="120"/>
      <c r="C12" s="120"/>
      <c r="D12" s="120"/>
      <c r="E12" s="121"/>
      <c r="F12" s="121"/>
      <c r="G12" s="121"/>
      <c r="H12" s="121"/>
      <c r="I12" s="121"/>
      <c r="J12" s="121"/>
      <c r="K12" s="121"/>
      <c r="L12" s="121"/>
      <c r="M12" s="126"/>
      <c r="N12" s="451"/>
      <c r="O12" s="134">
        <v>0.93</v>
      </c>
      <c r="P12" s="128" t="s">
        <v>17</v>
      </c>
      <c r="Q12" s="132">
        <v>0.94740000000000002</v>
      </c>
      <c r="R12" s="133">
        <v>4.25</v>
      </c>
      <c r="S12" s="135"/>
      <c r="T12" s="135"/>
      <c r="U12" s="135"/>
      <c r="V12" s="135"/>
      <c r="W12" s="135"/>
      <c r="X12" s="135"/>
      <c r="Y12" s="135"/>
      <c r="Z12" s="135"/>
      <c r="AA12" s="130"/>
      <c r="AB12" s="130"/>
      <c r="AC12" s="130"/>
      <c r="AD12" s="135"/>
      <c r="AE12" s="130"/>
      <c r="AF12" s="122"/>
      <c r="AG12" s="122"/>
      <c r="AH12" s="122"/>
      <c r="AI12" s="122"/>
      <c r="AJ12" s="311"/>
      <c r="AK12" s="311"/>
      <c r="AL12" s="311"/>
      <c r="AM12" s="311"/>
      <c r="AN12" s="311"/>
      <c r="AO12" s="311"/>
      <c r="AP12" s="311"/>
      <c r="AQ12" s="311"/>
    </row>
    <row r="13" spans="1:43">
      <c r="A13" s="119"/>
      <c r="B13" s="120"/>
      <c r="C13" s="120"/>
      <c r="D13" s="120"/>
      <c r="E13" s="121"/>
      <c r="F13" s="121"/>
      <c r="G13" s="121"/>
      <c r="H13" s="121"/>
      <c r="I13" s="121"/>
      <c r="J13" s="121"/>
      <c r="K13" s="121"/>
      <c r="L13" s="121"/>
      <c r="M13" s="126"/>
      <c r="N13" s="451" t="s">
        <v>81</v>
      </c>
      <c r="O13" s="134">
        <v>0.92</v>
      </c>
      <c r="P13" s="128" t="s">
        <v>17</v>
      </c>
      <c r="Q13" s="249">
        <v>0.92989999999999995</v>
      </c>
      <c r="R13" s="129">
        <v>4</v>
      </c>
      <c r="S13" s="130"/>
      <c r="T13" s="130"/>
      <c r="U13" s="130"/>
      <c r="V13" s="130"/>
      <c r="W13" s="130"/>
      <c r="X13" s="130"/>
      <c r="Y13" s="130"/>
      <c r="Z13" s="130"/>
      <c r="AA13" s="130"/>
      <c r="AB13" s="130"/>
      <c r="AC13" s="130"/>
      <c r="AD13" s="135"/>
      <c r="AE13" s="136"/>
      <c r="AF13" s="122"/>
      <c r="AG13" s="122"/>
      <c r="AH13" s="122"/>
      <c r="AI13" s="122"/>
      <c r="AJ13" s="311"/>
      <c r="AK13" s="311"/>
      <c r="AL13" s="311"/>
      <c r="AM13" s="311"/>
      <c r="AN13" s="311"/>
      <c r="AO13" s="311"/>
      <c r="AP13" s="311"/>
      <c r="AQ13" s="311"/>
    </row>
    <row r="14" spans="1:43">
      <c r="A14" s="119"/>
      <c r="B14" s="120"/>
      <c r="C14" s="120"/>
      <c r="D14" s="120"/>
      <c r="E14" s="121"/>
      <c r="F14" s="121"/>
      <c r="G14" s="121"/>
      <c r="H14" s="121"/>
      <c r="I14" s="121"/>
      <c r="J14" s="121"/>
      <c r="K14" s="121"/>
      <c r="L14" s="121"/>
      <c r="M14" s="126"/>
      <c r="N14" s="451"/>
      <c r="O14" s="134">
        <v>0.91</v>
      </c>
      <c r="P14" s="128" t="s">
        <v>17</v>
      </c>
      <c r="Q14" s="132">
        <v>0.91990000000000005</v>
      </c>
      <c r="R14" s="133">
        <v>3.75</v>
      </c>
      <c r="S14" s="130"/>
      <c r="T14" s="130"/>
      <c r="U14" s="130"/>
      <c r="V14" s="130"/>
      <c r="W14" s="130"/>
      <c r="X14" s="130"/>
      <c r="Y14" s="130"/>
      <c r="Z14" s="130"/>
      <c r="AA14" s="130"/>
      <c r="AB14" s="130"/>
      <c r="AC14" s="130"/>
      <c r="AD14" s="130"/>
      <c r="AE14" s="130"/>
      <c r="AF14" s="122"/>
      <c r="AG14" s="122"/>
      <c r="AH14" s="122"/>
      <c r="AI14" s="122"/>
      <c r="AJ14" s="311"/>
      <c r="AK14" s="311"/>
      <c r="AL14" s="311"/>
      <c r="AM14" s="311"/>
      <c r="AN14" s="311"/>
      <c r="AO14" s="311"/>
      <c r="AP14" s="311"/>
      <c r="AQ14" s="311"/>
    </row>
    <row r="15" spans="1:43" ht="16.5" thickBot="1">
      <c r="A15" s="119"/>
      <c r="B15" s="119"/>
      <c r="C15" s="120"/>
      <c r="D15" s="119"/>
      <c r="E15" s="6"/>
      <c r="F15" s="6"/>
      <c r="G15" s="6"/>
      <c r="H15" s="6"/>
      <c r="I15" s="6"/>
      <c r="J15" s="6"/>
      <c r="K15" s="6"/>
      <c r="L15" s="6"/>
      <c r="M15" s="126"/>
      <c r="N15" s="451"/>
      <c r="O15" s="134">
        <v>0.9</v>
      </c>
      <c r="P15" s="128" t="s">
        <v>17</v>
      </c>
      <c r="Q15" s="249">
        <v>0.90990000000000004</v>
      </c>
      <c r="R15" s="129">
        <v>3.5</v>
      </c>
      <c r="S15" s="309"/>
      <c r="T15" s="309"/>
      <c r="U15" s="309"/>
      <c r="V15" s="309"/>
      <c r="W15" s="309"/>
      <c r="X15" s="309"/>
      <c r="Y15" s="309"/>
      <c r="Z15" s="309"/>
      <c r="AA15" s="130"/>
      <c r="AB15" s="130"/>
      <c r="AC15" s="130"/>
      <c r="AD15" s="130"/>
      <c r="AE15" s="309"/>
      <c r="AF15" s="122"/>
      <c r="AG15" s="122"/>
      <c r="AH15" s="122"/>
      <c r="AI15" s="122"/>
      <c r="AJ15" s="311"/>
      <c r="AK15" s="311"/>
      <c r="AL15" s="311"/>
      <c r="AM15" s="311"/>
      <c r="AN15" s="311"/>
      <c r="AO15" s="311"/>
      <c r="AP15" s="311"/>
      <c r="AQ15" s="311"/>
    </row>
    <row r="16" spans="1:43" ht="16.5" thickBot="1">
      <c r="A16" s="120"/>
      <c r="B16" s="120"/>
      <c r="C16" s="120"/>
      <c r="D16" s="120"/>
      <c r="E16" s="6"/>
      <c r="F16" s="395" t="s">
        <v>82</v>
      </c>
      <c r="G16" s="396"/>
      <c r="H16" s="396"/>
      <c r="I16" s="32" t="s">
        <v>83</v>
      </c>
      <c r="J16" s="102"/>
      <c r="K16" s="102"/>
      <c r="L16" s="102"/>
      <c r="M16" s="126"/>
      <c r="N16" s="451"/>
      <c r="O16" s="134">
        <v>0.89</v>
      </c>
      <c r="P16" s="128" t="s">
        <v>17</v>
      </c>
      <c r="Q16" s="132">
        <v>0.89990000000000003</v>
      </c>
      <c r="R16" s="133">
        <v>3.25</v>
      </c>
      <c r="S16" s="135"/>
      <c r="T16" s="135"/>
      <c r="U16" s="135"/>
      <c r="V16" s="135"/>
      <c r="W16" s="135"/>
      <c r="X16" s="135"/>
      <c r="Y16" s="135"/>
      <c r="Z16" s="135"/>
      <c r="AA16" s="130"/>
      <c r="AB16" s="130"/>
      <c r="AC16" s="309"/>
      <c r="AD16" s="130"/>
      <c r="AE16" s="130"/>
      <c r="AF16" s="130"/>
      <c r="AG16" s="130"/>
      <c r="AH16" s="130"/>
      <c r="AI16" s="130"/>
      <c r="AJ16" s="311"/>
      <c r="AK16" s="311"/>
      <c r="AL16" s="311"/>
      <c r="AM16" s="311"/>
      <c r="AN16" s="311"/>
      <c r="AO16" s="311"/>
      <c r="AP16" s="311"/>
      <c r="AQ16" s="311"/>
    </row>
    <row r="17" spans="1:37" ht="32.25" thickBot="1">
      <c r="A17" s="137" t="s">
        <v>84</v>
      </c>
      <c r="B17" s="137" t="s">
        <v>85</v>
      </c>
      <c r="C17" s="137" t="s">
        <v>86</v>
      </c>
      <c r="D17" s="120"/>
      <c r="E17" s="6"/>
      <c r="F17" s="35">
        <v>0.93</v>
      </c>
      <c r="G17" s="36" t="s">
        <v>17</v>
      </c>
      <c r="H17" s="37">
        <v>1</v>
      </c>
      <c r="I17" s="38" t="s">
        <v>18</v>
      </c>
      <c r="J17" s="36"/>
      <c r="K17" s="138" t="s">
        <v>87</v>
      </c>
      <c r="L17" s="36"/>
      <c r="M17" s="126"/>
      <c r="N17" s="451" t="s">
        <v>88</v>
      </c>
      <c r="O17" s="127">
        <v>0.87749999999999995</v>
      </c>
      <c r="P17" s="128" t="s">
        <v>17</v>
      </c>
      <c r="Q17" s="249">
        <v>0.88990000000000002</v>
      </c>
      <c r="R17" s="129">
        <v>3</v>
      </c>
      <c r="S17" s="130"/>
      <c r="T17" s="130"/>
      <c r="U17" s="130"/>
      <c r="V17" s="130"/>
      <c r="W17" s="130"/>
      <c r="X17" s="130"/>
      <c r="Y17" s="130"/>
      <c r="Z17" s="130"/>
      <c r="AA17" s="309"/>
      <c r="AB17" s="122"/>
      <c r="AC17" s="122"/>
      <c r="AD17" s="130"/>
      <c r="AE17" s="130"/>
      <c r="AF17" s="130"/>
      <c r="AG17" s="130"/>
      <c r="AH17" s="130"/>
      <c r="AI17" s="130"/>
      <c r="AJ17" s="311"/>
      <c r="AK17" s="311"/>
    </row>
    <row r="18" spans="1:37" ht="17.25" thickTop="1" thickBot="1">
      <c r="A18" s="139"/>
      <c r="B18" s="139"/>
      <c r="C18" s="140" t="e">
        <f>A18/B18</f>
        <v>#DIV/0!</v>
      </c>
      <c r="D18" s="120"/>
      <c r="E18" s="6"/>
      <c r="F18" s="35">
        <v>0.89</v>
      </c>
      <c r="G18" s="36" t="s">
        <v>17</v>
      </c>
      <c r="H18" s="43">
        <v>0.92900000000000005</v>
      </c>
      <c r="I18" s="38" t="s">
        <v>20</v>
      </c>
      <c r="J18" s="36"/>
      <c r="K18" s="141" t="e">
        <f>IF(C18&gt;=F17,"5",IF(AND(C18&gt;=F18,C18&lt;H18),"4",IF(AND(C18&gt;=F19,C18&lt;H19),"3",IF(AND(C18&gt;=F20,C18&lt;H20),"2",IF(AND(C18&lt;H21),"1", "Error")))))</f>
        <v>#DIV/0!</v>
      </c>
      <c r="L18" s="36"/>
      <c r="M18" s="126"/>
      <c r="N18" s="451"/>
      <c r="O18" s="131">
        <v>0.86499999999999999</v>
      </c>
      <c r="P18" s="128" t="s">
        <v>17</v>
      </c>
      <c r="Q18" s="132">
        <v>0.87739999999999996</v>
      </c>
      <c r="R18" s="133">
        <v>2.75</v>
      </c>
      <c r="S18" s="130"/>
      <c r="T18" s="130"/>
      <c r="U18" s="333" t="s">
        <v>89</v>
      </c>
      <c r="V18" s="334"/>
      <c r="W18" s="335" t="e">
        <f>IF(C18&gt;=O9,"5 ",IF(AND(C18&gt;=O10,C18&lt;Q10),"4.75",IF(AND(C18&gt;=O11,C18&lt;Q11),"4.50",IF(AND(C18&gt;=O12,C18&lt;Q12),"4.25",IF(AND(C18&gt;=O13,C18&lt;Q13),"4.00",IF(AND(C18&gt;=O14,C18&lt;Q14),"3.75",IF(AND(C18&gt;=O15,C18&lt;Q15),"3.50",IF(AND(C18&gt;=O16,C18&lt;Q16),"3.25",IF(AND(C18&gt;=O17,C18&lt;Q17),"3.00",IF(AND(C18&gt;=O18,C18&lt;Q18),"2.75",IF(AND(C18&gt;=O19,C18&lt;Q19),"2.50",IF(AND(C18&gt;=O20,C18&lt;Q20),"2.25",IF(AND(C18&gt;=O21,C18&lt;Q21),"2.00",IF(AND(C18&gt;=O22,C18&lt;Q23),"1.75",IF(AND(C18&gt;=O23,C18&lt;Q23),"1.50",IF(AND(C18&gt;=O24,C18&lt;Q24),"1.25",IF(AND(C18&gt;=O25,C18&lt;Q25),"1.00",IF(AND(C18&gt;=O26,C18&lt;Q26),".75",IF(AND(C18&gt;=O27,C18&lt;Q27),".50",IF(AND(C18&gt;=O28,C18&lt;Q28),"0","Error"))))))))))))))))))))</f>
        <v>#DIV/0!</v>
      </c>
      <c r="X18" s="116"/>
      <c r="Y18" s="116"/>
      <c r="Z18" s="130"/>
      <c r="AA18" s="309"/>
      <c r="AB18" s="122"/>
      <c r="AC18" s="122"/>
      <c r="AD18" s="130"/>
      <c r="AE18" s="130"/>
      <c r="AF18" s="130"/>
      <c r="AG18" s="130"/>
      <c r="AH18" s="130"/>
      <c r="AI18" s="130"/>
      <c r="AJ18" s="311"/>
      <c r="AK18" s="311"/>
    </row>
    <row r="19" spans="1:37" ht="17.25" thickTop="1" thickBot="1">
      <c r="A19" s="142"/>
      <c r="B19" s="142"/>
      <c r="C19" s="143"/>
      <c r="D19" s="120"/>
      <c r="E19" s="6"/>
      <c r="F19" s="35">
        <v>0.84</v>
      </c>
      <c r="G19" s="36" t="s">
        <v>17</v>
      </c>
      <c r="H19" s="43">
        <v>0.88900000000000001</v>
      </c>
      <c r="I19" s="38" t="s">
        <v>22</v>
      </c>
      <c r="J19" s="36"/>
      <c r="K19" s="36"/>
      <c r="L19" s="36"/>
      <c r="M19" s="126"/>
      <c r="N19" s="451"/>
      <c r="O19" s="127">
        <v>0.85250000000000004</v>
      </c>
      <c r="P19" s="128" t="s">
        <v>17</v>
      </c>
      <c r="Q19" s="249">
        <v>0.8649</v>
      </c>
      <c r="R19" s="129">
        <v>2.5</v>
      </c>
      <c r="S19" s="130"/>
      <c r="T19" s="130"/>
      <c r="U19" s="336"/>
      <c r="V19" s="337"/>
      <c r="W19" s="338"/>
      <c r="X19" s="116"/>
      <c r="Y19" s="116"/>
      <c r="Z19" s="130"/>
      <c r="AA19" s="130"/>
      <c r="AB19" s="122"/>
      <c r="AC19" s="122"/>
      <c r="AD19" s="130"/>
      <c r="AE19" s="130"/>
      <c r="AF19" s="130"/>
      <c r="AG19" s="130"/>
      <c r="AH19" s="130"/>
      <c r="AI19" s="130"/>
      <c r="AJ19" s="311"/>
      <c r="AK19" s="311"/>
    </row>
    <row r="20" spans="1:37">
      <c r="A20" s="142"/>
      <c r="B20" s="142"/>
      <c r="C20" s="143"/>
      <c r="D20" s="120"/>
      <c r="E20" s="6"/>
      <c r="F20" s="35">
        <v>0.79</v>
      </c>
      <c r="G20" s="36" t="s">
        <v>17</v>
      </c>
      <c r="H20" s="43">
        <v>0.83899999999999997</v>
      </c>
      <c r="I20" s="38" t="s">
        <v>24</v>
      </c>
      <c r="J20" s="36"/>
      <c r="K20" s="36"/>
      <c r="L20" s="36"/>
      <c r="M20" s="126"/>
      <c r="N20" s="451"/>
      <c r="O20" s="134">
        <v>0.84</v>
      </c>
      <c r="P20" s="128" t="s">
        <v>17</v>
      </c>
      <c r="Q20" s="132">
        <v>0.85240000000000005</v>
      </c>
      <c r="R20" s="133">
        <v>2.25</v>
      </c>
      <c r="S20" s="130"/>
      <c r="T20" s="130"/>
      <c r="U20" s="130"/>
      <c r="V20" s="130"/>
      <c r="W20" s="130"/>
      <c r="X20" s="130"/>
      <c r="Y20" s="130"/>
      <c r="Z20" s="130"/>
      <c r="AA20" s="445"/>
      <c r="AB20" s="446"/>
      <c r="AC20" s="446"/>
      <c r="AD20" s="130"/>
      <c r="AE20" s="130"/>
      <c r="AF20" s="130"/>
      <c r="AG20" s="130"/>
      <c r="AH20" s="130"/>
      <c r="AI20" s="130"/>
      <c r="AJ20" s="311"/>
      <c r="AK20" s="311"/>
    </row>
    <row r="21" spans="1:37" ht="16.5" thickBot="1">
      <c r="A21" s="142"/>
      <c r="B21" s="142"/>
      <c r="C21" s="143"/>
      <c r="D21" s="120"/>
      <c r="E21" s="6"/>
      <c r="F21" s="47">
        <v>0</v>
      </c>
      <c r="G21" s="48" t="s">
        <v>17</v>
      </c>
      <c r="H21" s="49">
        <v>0.78900000000000003</v>
      </c>
      <c r="I21" s="50" t="s">
        <v>26</v>
      </c>
      <c r="J21" s="36"/>
      <c r="K21" s="36"/>
      <c r="L21" s="36"/>
      <c r="M21" s="126"/>
      <c r="N21" s="451" t="s">
        <v>90</v>
      </c>
      <c r="O21" s="127">
        <v>0.82750000000000001</v>
      </c>
      <c r="P21" s="128" t="s">
        <v>17</v>
      </c>
      <c r="Q21" s="249">
        <v>0.83989999999999998</v>
      </c>
      <c r="R21" s="129">
        <v>2</v>
      </c>
      <c r="S21" s="130"/>
      <c r="T21" s="130"/>
      <c r="U21" s="130"/>
      <c r="V21" s="130"/>
      <c r="W21" s="130"/>
      <c r="X21" s="130"/>
      <c r="Y21" s="130"/>
      <c r="Z21" s="130"/>
      <c r="AA21" s="144"/>
      <c r="AB21" s="145"/>
      <c r="AC21" s="144"/>
      <c r="AD21" s="130"/>
      <c r="AE21" s="130"/>
      <c r="AF21" s="130"/>
      <c r="AG21" s="130"/>
      <c r="AH21" s="130"/>
      <c r="AI21" s="130"/>
      <c r="AJ21" s="311"/>
      <c r="AK21" s="311"/>
    </row>
    <row r="22" spans="1:37">
      <c r="A22" s="142"/>
      <c r="B22" s="142"/>
      <c r="C22" s="143"/>
      <c r="D22" s="120"/>
      <c r="E22" s="6"/>
      <c r="F22" s="6"/>
      <c r="G22" s="6"/>
      <c r="H22" s="6"/>
      <c r="I22" s="6"/>
      <c r="J22" s="6"/>
      <c r="K22" s="6"/>
      <c r="L22" s="6"/>
      <c r="M22" s="126"/>
      <c r="N22" s="451"/>
      <c r="O22" s="131">
        <v>0.81499999999999995</v>
      </c>
      <c r="P22" s="128" t="s">
        <v>17</v>
      </c>
      <c r="Q22" s="132">
        <v>0.82740000000000002</v>
      </c>
      <c r="R22" s="133">
        <v>1.75</v>
      </c>
      <c r="S22" s="130"/>
      <c r="T22" s="130"/>
      <c r="U22" s="130"/>
      <c r="V22" s="130"/>
      <c r="W22" s="130"/>
      <c r="X22" s="130"/>
      <c r="Y22" s="130"/>
      <c r="Z22" s="130"/>
      <c r="AA22" s="144"/>
      <c r="AB22" s="145"/>
      <c r="AC22" s="145"/>
      <c r="AD22" s="309"/>
      <c r="AE22" s="130"/>
      <c r="AF22" s="469"/>
      <c r="AG22" s="470"/>
      <c r="AH22" s="470"/>
      <c r="AI22" s="130"/>
      <c r="AJ22" s="311"/>
      <c r="AK22" s="311"/>
    </row>
    <row r="23" spans="1:37">
      <c r="A23" s="142"/>
      <c r="B23" s="142"/>
      <c r="C23" s="143"/>
      <c r="D23" s="120"/>
      <c r="E23" s="6"/>
      <c r="F23" s="6"/>
      <c r="G23" s="6"/>
      <c r="H23" s="6"/>
      <c r="I23" s="6"/>
      <c r="J23" s="6"/>
      <c r="K23" s="6"/>
      <c r="L23" s="6"/>
      <c r="M23" s="126"/>
      <c r="N23" s="451"/>
      <c r="O23" s="127">
        <v>0.80249999999999999</v>
      </c>
      <c r="P23" s="128" t="s">
        <v>17</v>
      </c>
      <c r="Q23" s="249">
        <v>0.81489999999999996</v>
      </c>
      <c r="R23" s="129">
        <v>1.5</v>
      </c>
      <c r="S23" s="130"/>
      <c r="T23" s="130"/>
      <c r="U23" s="130"/>
      <c r="V23" s="130"/>
      <c r="W23" s="130"/>
      <c r="X23" s="130"/>
      <c r="Y23" s="130"/>
      <c r="Z23" s="130"/>
      <c r="AA23" s="144"/>
      <c r="AB23" s="145"/>
      <c r="AC23" s="145"/>
      <c r="AD23" s="309"/>
      <c r="AE23" s="130"/>
      <c r="AF23" s="468"/>
      <c r="AG23" s="468"/>
      <c r="AH23" s="468"/>
      <c r="AI23" s="130"/>
      <c r="AJ23" s="311"/>
      <c r="AK23" s="311"/>
    </row>
    <row r="24" spans="1:37">
      <c r="A24" s="142"/>
      <c r="B24" s="142"/>
      <c r="C24" s="143"/>
      <c r="D24" s="120"/>
      <c r="E24" s="6"/>
      <c r="F24" s="6"/>
      <c r="G24" s="6"/>
      <c r="H24" s="6"/>
      <c r="I24" s="6"/>
      <c r="J24" s="6"/>
      <c r="K24" s="6"/>
      <c r="L24" s="6"/>
      <c r="M24" s="126"/>
      <c r="N24" s="451"/>
      <c r="O24" s="134">
        <v>0.79</v>
      </c>
      <c r="P24" s="128" t="s">
        <v>17</v>
      </c>
      <c r="Q24" s="132">
        <v>0.8024</v>
      </c>
      <c r="R24" s="133">
        <v>1.25</v>
      </c>
      <c r="S24" s="130"/>
      <c r="T24" s="130"/>
      <c r="U24" s="130"/>
      <c r="V24" s="130"/>
      <c r="W24" s="130"/>
      <c r="X24" s="130"/>
      <c r="Y24" s="130"/>
      <c r="Z24" s="130"/>
      <c r="AA24" s="144"/>
      <c r="AB24" s="145"/>
      <c r="AC24" s="145"/>
      <c r="AD24" s="309"/>
      <c r="AE24" s="130"/>
      <c r="AF24" s="130"/>
      <c r="AG24" s="130"/>
      <c r="AH24" s="130"/>
      <c r="AI24" s="130"/>
      <c r="AJ24" s="311"/>
      <c r="AK24" s="311"/>
    </row>
    <row r="25" spans="1:37" ht="16.5" thickBot="1">
      <c r="A25" s="142"/>
      <c r="B25" s="142"/>
      <c r="C25" s="143"/>
      <c r="D25" s="120"/>
      <c r="E25" s="6"/>
      <c r="F25" s="6"/>
      <c r="G25" s="6"/>
      <c r="H25" s="6"/>
      <c r="I25" s="6"/>
      <c r="J25" s="6"/>
      <c r="K25" s="6"/>
      <c r="L25" s="6"/>
      <c r="M25" s="126"/>
      <c r="N25" s="451" t="s">
        <v>91</v>
      </c>
      <c r="O25" s="127">
        <v>0.59250000000000003</v>
      </c>
      <c r="P25" s="128" t="s">
        <v>17</v>
      </c>
      <c r="Q25" s="249">
        <v>0.78990000000000005</v>
      </c>
      <c r="R25" s="129">
        <v>1</v>
      </c>
      <c r="S25" s="130"/>
      <c r="T25" s="130"/>
      <c r="U25" s="130"/>
      <c r="V25" s="130"/>
      <c r="W25" s="130"/>
      <c r="X25" s="130"/>
      <c r="Y25" s="130"/>
      <c r="Z25" s="130"/>
      <c r="AA25" s="145"/>
      <c r="AB25" s="145"/>
      <c r="AC25" s="145"/>
      <c r="AD25" s="130"/>
      <c r="AE25" s="130"/>
      <c r="AF25" s="130"/>
      <c r="AG25" s="130"/>
      <c r="AH25" s="130"/>
      <c r="AI25" s="130"/>
      <c r="AJ25" s="311"/>
      <c r="AK25" s="311"/>
    </row>
    <row r="26" spans="1:37">
      <c r="A26" s="142"/>
      <c r="B26" s="142"/>
      <c r="C26" s="143"/>
      <c r="D26" s="120"/>
      <c r="E26" s="6"/>
      <c r="F26" s="6"/>
      <c r="G26" s="6"/>
      <c r="H26" s="6"/>
      <c r="I26" s="6"/>
      <c r="J26" s="6"/>
      <c r="K26" s="6"/>
      <c r="L26" s="6"/>
      <c r="M26" s="126"/>
      <c r="N26" s="451"/>
      <c r="O26" s="131">
        <v>0.39500000000000002</v>
      </c>
      <c r="P26" s="128" t="s">
        <v>17</v>
      </c>
      <c r="Q26" s="132">
        <v>0.59240000000000004</v>
      </c>
      <c r="R26" s="133">
        <v>0.75</v>
      </c>
      <c r="S26" s="130"/>
      <c r="T26" s="130"/>
      <c r="U26" s="130"/>
      <c r="V26" s="130"/>
      <c r="W26" s="130"/>
      <c r="X26" s="130"/>
      <c r="Y26" s="130"/>
      <c r="Z26" s="130"/>
      <c r="AA26" s="130"/>
      <c r="AB26" s="130"/>
      <c r="AC26" s="146"/>
      <c r="AD26" s="344" t="s">
        <v>16</v>
      </c>
      <c r="AE26" s="458"/>
      <c r="AF26" s="458"/>
      <c r="AG26" s="312" t="s">
        <v>13</v>
      </c>
      <c r="AH26" s="130"/>
      <c r="AI26" s="130"/>
      <c r="AJ26" s="311"/>
      <c r="AK26" s="311"/>
    </row>
    <row r="27" spans="1:37">
      <c r="A27" s="142"/>
      <c r="B27" s="142"/>
      <c r="C27" s="143"/>
      <c r="D27" s="120"/>
      <c r="E27" s="6"/>
      <c r="F27" s="6"/>
      <c r="G27" s="6"/>
      <c r="H27" s="6"/>
      <c r="I27" s="6"/>
      <c r="J27" s="6"/>
      <c r="K27" s="6"/>
      <c r="L27" s="6"/>
      <c r="M27" s="126"/>
      <c r="N27" s="451"/>
      <c r="O27" s="127">
        <v>0.19750000000000001</v>
      </c>
      <c r="P27" s="128" t="s">
        <v>17</v>
      </c>
      <c r="Q27" s="249">
        <v>0.39489999999999997</v>
      </c>
      <c r="R27" s="129">
        <v>0.5</v>
      </c>
      <c r="S27" s="130"/>
      <c r="T27" s="130"/>
      <c r="U27" s="130"/>
      <c r="V27" s="130"/>
      <c r="W27" s="130"/>
      <c r="X27" s="130"/>
      <c r="Y27" s="130"/>
      <c r="Z27" s="130"/>
      <c r="AA27" s="130"/>
      <c r="AB27" s="130"/>
      <c r="AC27" s="130"/>
      <c r="AD27" s="147">
        <v>4.125</v>
      </c>
      <c r="AE27" s="148" t="s">
        <v>42</v>
      </c>
      <c r="AF27" s="148">
        <v>5</v>
      </c>
      <c r="AG27" s="149" t="s">
        <v>18</v>
      </c>
      <c r="AH27" s="130"/>
      <c r="AI27" s="130"/>
      <c r="AJ27" s="311"/>
      <c r="AK27" s="311"/>
    </row>
    <row r="28" spans="1:37" ht="16.5" thickBot="1">
      <c r="A28" s="142"/>
      <c r="B28" s="142"/>
      <c r="C28" s="143"/>
      <c r="D28" s="120"/>
      <c r="E28" s="6"/>
      <c r="F28" s="6"/>
      <c r="G28" s="6"/>
      <c r="H28" s="6"/>
      <c r="I28" s="6"/>
      <c r="J28" s="6"/>
      <c r="K28" s="6"/>
      <c r="L28" s="6"/>
      <c r="M28" s="126"/>
      <c r="N28" s="451"/>
      <c r="O28" s="134">
        <v>0</v>
      </c>
      <c r="P28" s="128" t="s">
        <v>17</v>
      </c>
      <c r="Q28" s="132">
        <v>0.19739999999999999</v>
      </c>
      <c r="R28" s="133">
        <v>0</v>
      </c>
      <c r="S28" s="130"/>
      <c r="T28" s="130"/>
      <c r="U28" s="12" t="s">
        <v>40</v>
      </c>
      <c r="V28" s="130"/>
      <c r="W28" s="12" t="s">
        <v>41</v>
      </c>
      <c r="X28" s="130"/>
      <c r="Y28" s="130"/>
      <c r="Z28" s="130"/>
      <c r="AA28" s="130"/>
      <c r="AB28" s="130"/>
      <c r="AC28" s="130"/>
      <c r="AD28" s="147">
        <v>3.125</v>
      </c>
      <c r="AE28" s="148" t="s">
        <v>42</v>
      </c>
      <c r="AF28" s="148">
        <v>4.1239999999999997</v>
      </c>
      <c r="AG28" s="150" t="s">
        <v>20</v>
      </c>
      <c r="AH28" s="130"/>
      <c r="AI28" s="130"/>
      <c r="AJ28" s="311"/>
      <c r="AK28" s="311"/>
    </row>
    <row r="29" spans="1:37">
      <c r="A29" s="142"/>
      <c r="B29" s="142"/>
      <c r="C29" s="143"/>
      <c r="D29" s="120"/>
      <c r="E29" s="6"/>
      <c r="F29" s="6"/>
      <c r="G29" s="6"/>
      <c r="H29" s="6"/>
      <c r="I29" s="6"/>
      <c r="J29" s="6"/>
      <c r="K29" s="6"/>
      <c r="L29" s="6"/>
      <c r="M29" s="130"/>
      <c r="N29" s="130"/>
      <c r="O29" s="130"/>
      <c r="P29" s="130"/>
      <c r="Q29" s="130"/>
      <c r="R29" s="130"/>
      <c r="S29" s="130"/>
      <c r="T29" s="130"/>
      <c r="U29" s="151">
        <f>IF(B18 &lt; 10,0,IF(B42&lt;10,1,0.6))</f>
        <v>0</v>
      </c>
      <c r="V29" s="130"/>
      <c r="W29" s="152">
        <f>IF(U29=0,0,W18*U29)</f>
        <v>0</v>
      </c>
      <c r="X29" s="130"/>
      <c r="Y29" s="436" t="s">
        <v>92</v>
      </c>
      <c r="Z29" s="437"/>
      <c r="AA29" s="452"/>
      <c r="AB29" s="130"/>
      <c r="AC29" s="130"/>
      <c r="AD29" s="147">
        <v>2.125</v>
      </c>
      <c r="AE29" s="148" t="s">
        <v>42</v>
      </c>
      <c r="AF29" s="148">
        <v>3.1240000000000001</v>
      </c>
      <c r="AG29" s="149" t="s">
        <v>22</v>
      </c>
      <c r="AH29" s="130"/>
      <c r="AI29" s="130"/>
      <c r="AJ29" s="311"/>
      <c r="AK29" s="311"/>
    </row>
    <row r="30" spans="1:37" ht="16.5" thickBot="1">
      <c r="A30" s="142"/>
      <c r="B30" s="142"/>
      <c r="C30" s="143"/>
      <c r="D30" s="120"/>
      <c r="E30" s="6"/>
      <c r="F30" s="6"/>
      <c r="G30" s="6"/>
      <c r="H30" s="6"/>
      <c r="I30" s="6"/>
      <c r="J30" s="6"/>
      <c r="K30" s="6"/>
      <c r="L30" s="6"/>
      <c r="M30" s="130"/>
      <c r="N30" s="130"/>
      <c r="O30" s="130"/>
      <c r="P30" s="130"/>
      <c r="Q30" s="130"/>
      <c r="R30" s="130"/>
      <c r="S30" s="130"/>
      <c r="T30" s="130"/>
      <c r="U30" s="135"/>
      <c r="V30" s="130"/>
      <c r="W30" s="135"/>
      <c r="X30" s="130"/>
      <c r="Y30" s="455">
        <f>W29+W32</f>
        <v>0</v>
      </c>
      <c r="Z30" s="456"/>
      <c r="AA30" s="457"/>
      <c r="AB30" s="130"/>
      <c r="AC30" s="130"/>
      <c r="AD30" s="147">
        <v>1.125</v>
      </c>
      <c r="AE30" s="148" t="s">
        <v>42</v>
      </c>
      <c r="AF30" s="148">
        <v>2.1240000000000001</v>
      </c>
      <c r="AG30" s="149" t="s">
        <v>24</v>
      </c>
      <c r="AH30" s="130"/>
      <c r="AI30" s="130"/>
      <c r="AJ30" s="311"/>
      <c r="AK30" s="311"/>
    </row>
    <row r="31" spans="1:37" ht="16.5" thickBot="1">
      <c r="A31" s="142"/>
      <c r="B31" s="142"/>
      <c r="C31" s="143"/>
      <c r="D31" s="120"/>
      <c r="E31" s="6"/>
      <c r="F31" s="6"/>
      <c r="G31" s="6"/>
      <c r="H31" s="6"/>
      <c r="I31" s="6"/>
      <c r="J31" s="6"/>
      <c r="K31" s="6"/>
      <c r="L31" s="6"/>
      <c r="M31" s="130"/>
      <c r="N31" s="130"/>
      <c r="O31" s="130"/>
      <c r="P31" s="130"/>
      <c r="Q31" s="130"/>
      <c r="R31" s="130"/>
      <c r="S31" s="130"/>
      <c r="T31" s="130"/>
      <c r="U31" s="153" t="s">
        <v>40</v>
      </c>
      <c r="V31" s="130"/>
      <c r="W31" s="153" t="s">
        <v>41</v>
      </c>
      <c r="X31" s="130"/>
      <c r="Y31" s="130"/>
      <c r="Z31" s="130"/>
      <c r="AA31" s="130"/>
      <c r="AB31" s="130"/>
      <c r="AC31" s="130"/>
      <c r="AD31" s="154">
        <v>0</v>
      </c>
      <c r="AE31" s="155" t="s">
        <v>42</v>
      </c>
      <c r="AF31" s="155">
        <v>1.1240000000000001</v>
      </c>
      <c r="AG31" s="156" t="s">
        <v>26</v>
      </c>
      <c r="AH31" s="130"/>
      <c r="AI31" s="122"/>
      <c r="AJ31" s="157"/>
      <c r="AK31" s="157"/>
    </row>
    <row r="32" spans="1:37" ht="16.5" thickBot="1">
      <c r="A32" s="142"/>
      <c r="B32" s="142"/>
      <c r="C32" s="143"/>
      <c r="D32" s="120"/>
      <c r="E32" s="6"/>
      <c r="F32" s="6"/>
      <c r="G32" s="6"/>
      <c r="H32" s="6"/>
      <c r="I32" s="6"/>
      <c r="J32" s="6"/>
      <c r="K32" s="6"/>
      <c r="L32" s="6"/>
      <c r="M32" s="130"/>
      <c r="N32" s="130"/>
      <c r="O32" s="130"/>
      <c r="P32" s="130"/>
      <c r="Q32" s="130"/>
      <c r="R32" s="130"/>
      <c r="S32" s="130"/>
      <c r="T32" s="130"/>
      <c r="U32" s="151">
        <f>IF(B42&lt;10,0,IF(B18&lt;10,1,0.4))</f>
        <v>0</v>
      </c>
      <c r="V32" s="130"/>
      <c r="W32" s="152">
        <f>IF(U32=0,0,W42*U32)</f>
        <v>0</v>
      </c>
      <c r="X32" s="130"/>
      <c r="Y32" s="130"/>
      <c r="Z32" s="130"/>
      <c r="AA32" s="130"/>
      <c r="AB32" s="130"/>
      <c r="AC32" s="130"/>
      <c r="AD32" s="130"/>
      <c r="AE32" s="130"/>
      <c r="AF32" s="130"/>
      <c r="AG32" s="130"/>
      <c r="AH32" s="130"/>
      <c r="AI32" s="130"/>
      <c r="AJ32" s="311"/>
      <c r="AK32" s="311"/>
    </row>
    <row r="33" spans="1:35">
      <c r="A33" s="142"/>
      <c r="B33" s="142"/>
      <c r="C33" s="143"/>
      <c r="D33" s="120"/>
      <c r="E33" s="6"/>
      <c r="F33" s="6"/>
      <c r="G33" s="6"/>
      <c r="H33" s="6"/>
      <c r="I33" s="6"/>
      <c r="J33" s="6"/>
      <c r="K33" s="6"/>
      <c r="L33" s="6"/>
      <c r="M33" s="130"/>
      <c r="N33" s="447" t="s">
        <v>93</v>
      </c>
      <c r="O33" s="448"/>
      <c r="P33" s="448"/>
      <c r="Q33" s="448"/>
      <c r="R33" s="449"/>
      <c r="S33" s="130"/>
      <c r="T33" s="130"/>
      <c r="U33" s="130"/>
      <c r="V33" s="130"/>
      <c r="W33" s="130"/>
      <c r="X33" s="130"/>
      <c r="Y33" s="130"/>
      <c r="Z33" s="130"/>
      <c r="AA33" s="130"/>
      <c r="AB33" s="130"/>
      <c r="AC33" s="130"/>
      <c r="AD33" s="130"/>
      <c r="AE33" s="130"/>
      <c r="AF33" s="130"/>
      <c r="AG33" s="130"/>
      <c r="AH33" s="130"/>
      <c r="AI33" s="130"/>
    </row>
    <row r="34" spans="1:35" ht="31.5">
      <c r="A34" s="142"/>
      <c r="B34" s="142"/>
      <c r="C34" s="143"/>
      <c r="D34" s="120"/>
      <c r="E34" s="6"/>
      <c r="F34" s="6"/>
      <c r="G34" s="6"/>
      <c r="H34" s="6"/>
      <c r="I34" s="6"/>
      <c r="J34" s="6"/>
      <c r="K34" s="6"/>
      <c r="L34" s="6"/>
      <c r="M34" s="130"/>
      <c r="N34" s="125" t="s">
        <v>79</v>
      </c>
      <c r="O34" s="450" t="s">
        <v>15</v>
      </c>
      <c r="P34" s="450"/>
      <c r="Q34" s="450"/>
      <c r="R34" s="310" t="s">
        <v>16</v>
      </c>
      <c r="S34" s="130"/>
      <c r="T34" s="130"/>
      <c r="U34" s="130"/>
      <c r="V34" s="130"/>
      <c r="W34" s="130"/>
      <c r="X34" s="130"/>
      <c r="Y34" s="130"/>
      <c r="Z34" s="130"/>
      <c r="AA34" s="130"/>
      <c r="AB34" s="130"/>
      <c r="AC34" s="130"/>
      <c r="AD34" s="130"/>
      <c r="AE34" s="130"/>
      <c r="AF34" s="130"/>
      <c r="AG34" s="130"/>
      <c r="AH34" s="130"/>
      <c r="AI34" s="130"/>
    </row>
    <row r="35" spans="1:35">
      <c r="A35" s="142"/>
      <c r="B35" s="142"/>
      <c r="C35" s="143"/>
      <c r="D35" s="120"/>
      <c r="E35" s="6"/>
      <c r="F35" s="6"/>
      <c r="G35" s="6"/>
      <c r="H35" s="6"/>
      <c r="I35" s="6"/>
      <c r="J35" s="6"/>
      <c r="K35" s="6"/>
      <c r="L35" s="6"/>
      <c r="M35" s="130"/>
      <c r="N35" s="451" t="s">
        <v>94</v>
      </c>
      <c r="O35" s="127">
        <v>0.98750000000000004</v>
      </c>
      <c r="P35" s="128" t="s">
        <v>17</v>
      </c>
      <c r="Q35" s="249">
        <v>1</v>
      </c>
      <c r="R35" s="129">
        <v>5</v>
      </c>
      <c r="S35" s="130"/>
      <c r="T35" s="130"/>
      <c r="U35" s="130"/>
      <c r="V35" s="130"/>
      <c r="W35" s="130"/>
      <c r="X35" s="130"/>
      <c r="Y35" s="130"/>
      <c r="Z35" s="130"/>
      <c r="AA35" s="130"/>
      <c r="AB35" s="130"/>
      <c r="AC35" s="130"/>
      <c r="AD35" s="130"/>
      <c r="AE35" s="130"/>
      <c r="AF35" s="130"/>
      <c r="AG35" s="130"/>
      <c r="AH35" s="130"/>
      <c r="AI35" s="130"/>
    </row>
    <row r="36" spans="1:35" ht="16.5" thickBot="1">
      <c r="A36" s="142"/>
      <c r="B36" s="142"/>
      <c r="C36" s="143"/>
      <c r="D36" s="120"/>
      <c r="E36" s="6"/>
      <c r="F36" s="6"/>
      <c r="G36" s="6"/>
      <c r="H36" s="6"/>
      <c r="I36" s="6"/>
      <c r="J36" s="6"/>
      <c r="K36" s="6"/>
      <c r="L36" s="6"/>
      <c r="M36" s="130"/>
      <c r="N36" s="451"/>
      <c r="O36" s="131">
        <v>0.97499999999999998</v>
      </c>
      <c r="P36" s="128" t="s">
        <v>17</v>
      </c>
      <c r="Q36" s="132">
        <v>0.98740000000000006</v>
      </c>
      <c r="R36" s="133">
        <v>4.75</v>
      </c>
      <c r="S36" s="130"/>
      <c r="T36" s="130"/>
      <c r="U36" s="130"/>
      <c r="V36" s="130"/>
      <c r="W36" s="130"/>
      <c r="X36" s="130"/>
      <c r="Y36" s="130"/>
      <c r="Z36" s="130"/>
      <c r="AA36" s="130"/>
      <c r="AB36" s="130"/>
      <c r="AC36" s="130"/>
      <c r="AD36" s="130"/>
      <c r="AE36" s="130"/>
      <c r="AF36" s="130"/>
      <c r="AG36" s="130"/>
      <c r="AH36" s="130"/>
      <c r="AI36" s="130"/>
    </row>
    <row r="37" spans="1:35" ht="18.600000000000001" customHeight="1">
      <c r="A37" s="142"/>
      <c r="B37" s="142"/>
      <c r="C37" s="143"/>
      <c r="D37" s="120"/>
      <c r="E37" s="6"/>
      <c r="F37" s="6"/>
      <c r="G37" s="6"/>
      <c r="H37" s="6"/>
      <c r="I37" s="6"/>
      <c r="J37" s="6"/>
      <c r="K37" s="6"/>
      <c r="L37" s="6"/>
      <c r="M37" s="130"/>
      <c r="N37" s="451"/>
      <c r="O37" s="127">
        <v>0.96250000000000002</v>
      </c>
      <c r="P37" s="128" t="s">
        <v>17</v>
      </c>
      <c r="Q37" s="249">
        <v>0.97489999999999999</v>
      </c>
      <c r="R37" s="129">
        <v>4.5</v>
      </c>
      <c r="S37" s="130"/>
      <c r="T37" s="130"/>
      <c r="U37" s="130"/>
      <c r="V37" s="130"/>
      <c r="W37" s="130"/>
      <c r="X37" s="130"/>
      <c r="Y37" s="130"/>
      <c r="Z37" s="130"/>
      <c r="AA37" s="130"/>
      <c r="AB37" s="130"/>
      <c r="AC37" s="130"/>
      <c r="AD37" s="344" t="s">
        <v>77</v>
      </c>
      <c r="AE37" s="345"/>
      <c r="AF37" s="345"/>
      <c r="AG37" s="346"/>
      <c r="AH37" s="130"/>
      <c r="AI37" s="130"/>
    </row>
    <row r="38" spans="1:35" ht="18.95" customHeight="1" thickBot="1">
      <c r="A38" s="142"/>
      <c r="B38" s="142"/>
      <c r="C38" s="143"/>
      <c r="D38" s="120"/>
      <c r="E38" s="6"/>
      <c r="F38" s="6"/>
      <c r="G38" s="6"/>
      <c r="H38" s="158"/>
      <c r="I38" s="158"/>
      <c r="J38" s="6"/>
      <c r="K38" s="6"/>
      <c r="L38" s="6"/>
      <c r="M38" s="130"/>
      <c r="N38" s="451"/>
      <c r="O38" s="134">
        <v>0.95</v>
      </c>
      <c r="P38" s="128" t="s">
        <v>17</v>
      </c>
      <c r="Q38" s="132">
        <v>0.96240000000000003</v>
      </c>
      <c r="R38" s="133">
        <v>4.25</v>
      </c>
      <c r="S38" s="130"/>
      <c r="T38" s="130"/>
      <c r="U38" s="130"/>
      <c r="V38" s="130"/>
      <c r="W38" s="130"/>
      <c r="X38" s="130"/>
      <c r="Y38" s="130"/>
      <c r="Z38" s="130"/>
      <c r="AA38" s="130"/>
      <c r="AB38" s="130"/>
      <c r="AC38" s="130"/>
      <c r="AD38" s="459"/>
      <c r="AE38" s="460"/>
      <c r="AF38" s="460"/>
      <c r="AG38" s="461"/>
      <c r="AH38" s="130"/>
      <c r="AI38" s="130"/>
    </row>
    <row r="39" spans="1:35" ht="21.6" customHeight="1" thickBot="1">
      <c r="A39" s="142"/>
      <c r="B39" s="142"/>
      <c r="C39" s="143"/>
      <c r="D39" s="120"/>
      <c r="E39" s="6"/>
      <c r="F39" s="395" t="s">
        <v>82</v>
      </c>
      <c r="G39" s="396"/>
      <c r="H39" s="396"/>
      <c r="I39" s="32" t="s">
        <v>83</v>
      </c>
      <c r="J39" s="6"/>
      <c r="K39" s="6"/>
      <c r="L39" s="6"/>
      <c r="M39" s="130"/>
      <c r="N39" s="451" t="s">
        <v>95</v>
      </c>
      <c r="O39" s="127">
        <v>0.9375</v>
      </c>
      <c r="P39" s="128" t="s">
        <v>17</v>
      </c>
      <c r="Q39" s="249">
        <v>0.94989999999999997</v>
      </c>
      <c r="R39" s="129">
        <v>4</v>
      </c>
      <c r="S39" s="130"/>
      <c r="T39" s="130"/>
      <c r="U39" s="130"/>
      <c r="V39" s="130"/>
      <c r="W39" s="130"/>
      <c r="X39" s="130"/>
      <c r="Y39" s="130"/>
      <c r="Z39" s="130"/>
      <c r="AA39" s="130"/>
      <c r="AB39" s="130"/>
      <c r="AC39" s="130"/>
      <c r="AD39" s="462" t="str">
        <f>IF(Y30&gt;=AD27,AG27,IF(Y30&gt;=AD28,AG28,IF(Y30&gt;=AD29,AG29,IF(Y30&gt;=AD30,AG30,AG31))))</f>
        <v>1 Star</v>
      </c>
      <c r="AE39" s="463"/>
      <c r="AF39" s="463"/>
      <c r="AG39" s="464"/>
      <c r="AH39" s="130"/>
      <c r="AI39" s="130"/>
    </row>
    <row r="40" spans="1:35" ht="16.5" thickBot="1">
      <c r="A40" s="159"/>
      <c r="B40" s="159"/>
      <c r="C40" s="120"/>
      <c r="D40" s="120"/>
      <c r="E40" s="6"/>
      <c r="F40" s="35">
        <v>0.95</v>
      </c>
      <c r="G40" s="36" t="s">
        <v>17</v>
      </c>
      <c r="H40" s="37">
        <v>1</v>
      </c>
      <c r="I40" s="38" t="s">
        <v>18</v>
      </c>
      <c r="J40" s="158"/>
      <c r="K40" s="158"/>
      <c r="L40" s="158"/>
      <c r="M40" s="130"/>
      <c r="N40" s="451"/>
      <c r="O40" s="131">
        <v>0.92500000000000004</v>
      </c>
      <c r="P40" s="128" t="s">
        <v>17</v>
      </c>
      <c r="Q40" s="132">
        <v>0.93740000000000001</v>
      </c>
      <c r="R40" s="133">
        <v>3.75</v>
      </c>
      <c r="S40" s="130"/>
      <c r="T40" s="130"/>
      <c r="U40" s="130"/>
      <c r="V40" s="130"/>
      <c r="W40" s="130"/>
      <c r="X40" s="130"/>
      <c r="Y40" s="130"/>
      <c r="Z40" s="130"/>
      <c r="AA40" s="130"/>
      <c r="AB40" s="130"/>
      <c r="AC40" s="130"/>
      <c r="AD40" s="465"/>
      <c r="AE40" s="466"/>
      <c r="AF40" s="466"/>
      <c r="AG40" s="467"/>
      <c r="AH40" s="130"/>
      <c r="AI40" s="130"/>
    </row>
    <row r="41" spans="1:35" ht="32.25" thickBot="1">
      <c r="A41" s="160" t="s">
        <v>96</v>
      </c>
      <c r="B41" s="160" t="s">
        <v>97</v>
      </c>
      <c r="C41" s="160" t="s">
        <v>98</v>
      </c>
      <c r="D41" s="120"/>
      <c r="E41" s="6"/>
      <c r="F41" s="35">
        <v>0.9</v>
      </c>
      <c r="G41" s="36" t="s">
        <v>17</v>
      </c>
      <c r="H41" s="43">
        <v>0.94899999999999995</v>
      </c>
      <c r="I41" s="38" t="s">
        <v>20</v>
      </c>
      <c r="J41" s="102"/>
      <c r="K41" s="138" t="s">
        <v>99</v>
      </c>
      <c r="L41" s="102"/>
      <c r="M41" s="130"/>
      <c r="N41" s="451"/>
      <c r="O41" s="127">
        <v>0.91249999999999998</v>
      </c>
      <c r="P41" s="128" t="s">
        <v>17</v>
      </c>
      <c r="Q41" s="249">
        <v>0.92490000000000006</v>
      </c>
      <c r="R41" s="129">
        <v>3.5</v>
      </c>
      <c r="S41" s="130"/>
      <c r="T41" s="130"/>
      <c r="U41" s="130"/>
      <c r="V41" s="130"/>
      <c r="W41" s="130"/>
      <c r="X41" s="130"/>
      <c r="Y41" s="130"/>
      <c r="Z41" s="130"/>
      <c r="AA41" s="130"/>
      <c r="AB41" s="130"/>
      <c r="AC41" s="130"/>
      <c r="AD41" s="130"/>
      <c r="AE41" s="130"/>
      <c r="AF41" s="130"/>
      <c r="AG41" s="130"/>
      <c r="AH41" s="130"/>
      <c r="AI41" s="130"/>
    </row>
    <row r="42" spans="1:35" ht="17.25" thickTop="1" thickBot="1">
      <c r="A42" s="139"/>
      <c r="B42" s="139"/>
      <c r="C42" s="140" t="e">
        <f>A42/B42</f>
        <v>#DIV/0!</v>
      </c>
      <c r="D42" s="120"/>
      <c r="E42" s="6"/>
      <c r="F42" s="35">
        <v>0.85</v>
      </c>
      <c r="G42" s="36" t="s">
        <v>17</v>
      </c>
      <c r="H42" s="43">
        <v>0.89900000000000002</v>
      </c>
      <c r="I42" s="38" t="s">
        <v>22</v>
      </c>
      <c r="J42" s="36"/>
      <c r="K42" s="141" t="e">
        <f>IF(C42&gt;=F40,"5",IF(AND(C42&gt;=F41,C42&lt;H41),"4",IF(AND(C42&gt;=F42,C42&lt;H42),"3",IF(AND(C42&gt;=F43,C42&lt;H43),"2",IF(AND(C42&lt;H44),"1", "Error")))))</f>
        <v>#DIV/0!</v>
      </c>
      <c r="L42" s="36"/>
      <c r="M42" s="130"/>
      <c r="N42" s="451"/>
      <c r="O42" s="134">
        <v>0.9</v>
      </c>
      <c r="P42" s="128" t="s">
        <v>17</v>
      </c>
      <c r="Q42" s="132">
        <v>0.91239999999999999</v>
      </c>
      <c r="R42" s="133">
        <v>3.25</v>
      </c>
      <c r="S42" s="130"/>
      <c r="T42" s="130"/>
      <c r="U42" s="333" t="s">
        <v>100</v>
      </c>
      <c r="V42" s="334"/>
      <c r="W42" s="335" t="e">
        <f>IF(C42&gt;=O35,"5 ",IF(AND(C42&gt;=O36,C42&lt;Q36),"4.75",IF(AND(C42&gt;=O37,C42&lt;Q37),"4.50",IF(AND(C42&gt;=O38,C42&lt;Q38),"4.25",IF(AND(C42&gt;=O39,C42&lt;Q39),"4.00",IF(AND(C42&gt;=O40,C42&lt;Q40),"3.75",IF(AND(C42&gt;=O41,C42&lt;Q41),"3.50",IF(AND(C42&gt;=O42,C42&lt;Q42),"3.25",IF(AND(C42&gt;=O43,C42&lt;Q43),"3.00",IF(AND(C42&gt;=O44,C42&lt;Q44),"2.75",IF(AND(C42&gt;=O45,C42&lt;Q45),"2.50",IF(AND(C42&gt;=O46,C42&lt;Q46),"2.25",IF(AND(C42&gt;=O47,C42&lt;Q47),"2.00",IF(AND(C42&gt;=O48,C42&lt;Q48),"1.75",IF(AND(C42&gt;=O49,C42&lt;Q49),"1.50",IF(AND(C42&gt;=O50,C42&lt;Q50),"1.25",IF(AND(C42&gt;=O51,C42&lt;Q51),"1.00",IF(AND(C42&gt;=O52,C42&lt;Q52),".75",IF(AND(C42&gt;=O53,C42&lt;Q53),".50",IF(AND(C42&gt;=O54,C42&lt;Q54),"0","Error"))))))))))))))))))))</f>
        <v>#DIV/0!</v>
      </c>
      <c r="X42" s="116"/>
      <c r="Y42" s="116"/>
      <c r="Z42" s="130"/>
      <c r="AA42" s="130"/>
      <c r="AB42" s="130"/>
      <c r="AC42" s="130"/>
      <c r="AD42" s="130"/>
      <c r="AE42" s="130"/>
      <c r="AF42" s="130"/>
      <c r="AG42" s="130"/>
      <c r="AH42" s="130"/>
      <c r="AI42" s="130"/>
    </row>
    <row r="43" spans="1:35" ht="17.25" thickTop="1" thickBot="1">
      <c r="A43" s="120"/>
      <c r="B43" s="120"/>
      <c r="C43" s="120"/>
      <c r="D43" s="120"/>
      <c r="E43" s="6"/>
      <c r="F43" s="35">
        <v>0.8</v>
      </c>
      <c r="G43" s="36" t="s">
        <v>17</v>
      </c>
      <c r="H43" s="43">
        <v>0.84899999999999998</v>
      </c>
      <c r="I43" s="38" t="s">
        <v>24</v>
      </c>
      <c r="J43" s="36"/>
      <c r="K43" s="36"/>
      <c r="L43" s="36"/>
      <c r="M43" s="130"/>
      <c r="N43" s="451" t="s">
        <v>101</v>
      </c>
      <c r="O43" s="127">
        <v>0.88749999999999996</v>
      </c>
      <c r="P43" s="128" t="s">
        <v>17</v>
      </c>
      <c r="Q43" s="249">
        <v>0.89990000000000003</v>
      </c>
      <c r="R43" s="129">
        <v>3</v>
      </c>
      <c r="S43" s="130"/>
      <c r="T43" s="130"/>
      <c r="U43" s="336"/>
      <c r="V43" s="337"/>
      <c r="W43" s="338"/>
      <c r="X43" s="116"/>
      <c r="Y43" s="116"/>
      <c r="Z43" s="130"/>
      <c r="AA43" s="130"/>
      <c r="AB43" s="130"/>
      <c r="AC43" s="130"/>
      <c r="AD43" s="130"/>
      <c r="AE43" s="130"/>
      <c r="AF43" s="130"/>
      <c r="AG43" s="130"/>
      <c r="AH43" s="130"/>
      <c r="AI43" s="130"/>
    </row>
    <row r="44" spans="1:35" ht="16.5" thickBot="1">
      <c r="A44" s="120"/>
      <c r="B44" s="120"/>
      <c r="C44" s="120"/>
      <c r="D44" s="120"/>
      <c r="E44" s="6"/>
      <c r="F44" s="47">
        <v>0</v>
      </c>
      <c r="G44" s="48" t="s">
        <v>17</v>
      </c>
      <c r="H44" s="49">
        <v>0.79900000000000004</v>
      </c>
      <c r="I44" s="50" t="s">
        <v>26</v>
      </c>
      <c r="J44" s="36"/>
      <c r="K44" s="36"/>
      <c r="L44" s="36"/>
      <c r="M44" s="130"/>
      <c r="N44" s="451"/>
      <c r="O44" s="131">
        <v>0.875</v>
      </c>
      <c r="P44" s="128" t="s">
        <v>17</v>
      </c>
      <c r="Q44" s="132">
        <v>0.88739999999999997</v>
      </c>
      <c r="R44" s="133">
        <v>2.75</v>
      </c>
      <c r="S44" s="130"/>
      <c r="T44" s="130"/>
      <c r="U44" s="130"/>
      <c r="V44" s="130"/>
      <c r="W44" s="130"/>
      <c r="X44" s="130"/>
      <c r="Y44" s="130"/>
      <c r="Z44" s="130"/>
      <c r="AA44" s="130"/>
      <c r="AB44" s="130"/>
      <c r="AC44" s="130"/>
      <c r="AD44" s="130"/>
      <c r="AE44" s="130"/>
      <c r="AF44" s="130"/>
      <c r="AG44" s="130"/>
      <c r="AH44" s="130"/>
      <c r="AI44" s="130"/>
    </row>
    <row r="45" spans="1:35">
      <c r="A45" s="120"/>
      <c r="B45" s="120"/>
      <c r="C45" s="120"/>
      <c r="D45" s="120"/>
      <c r="E45" s="6"/>
      <c r="F45" s="6"/>
      <c r="G45" s="6"/>
      <c r="H45" s="6"/>
      <c r="I45" s="6"/>
      <c r="J45" s="36"/>
      <c r="K45" s="36"/>
      <c r="L45" s="36"/>
      <c r="M45" s="130"/>
      <c r="N45" s="451"/>
      <c r="O45" s="127">
        <v>0.86250000000000004</v>
      </c>
      <c r="P45" s="128" t="s">
        <v>17</v>
      </c>
      <c r="Q45" s="249">
        <v>0.87490000000000001</v>
      </c>
      <c r="R45" s="129">
        <v>2.5</v>
      </c>
      <c r="S45" s="130"/>
      <c r="T45" s="130"/>
      <c r="U45" s="130"/>
      <c r="V45" s="130"/>
      <c r="W45" s="130"/>
      <c r="X45" s="130"/>
      <c r="Y45" s="130"/>
      <c r="Z45" s="130"/>
      <c r="AA45" s="130"/>
      <c r="AB45" s="130"/>
      <c r="AC45" s="130"/>
      <c r="AD45" s="130"/>
      <c r="AE45" s="130"/>
      <c r="AF45" s="130"/>
      <c r="AG45" s="130"/>
      <c r="AH45" s="130"/>
      <c r="AI45" s="130"/>
    </row>
    <row r="46" spans="1:35">
      <c r="A46" s="120"/>
      <c r="B46" s="120"/>
      <c r="C46" s="120"/>
      <c r="D46" s="120"/>
      <c r="E46" s="6"/>
      <c r="F46" s="6"/>
      <c r="G46" s="6"/>
      <c r="H46" s="6"/>
      <c r="I46" s="6"/>
      <c r="J46" s="36"/>
      <c r="K46" s="6"/>
      <c r="L46" s="36"/>
      <c r="M46" s="130"/>
      <c r="N46" s="451"/>
      <c r="O46" s="134">
        <v>0.85</v>
      </c>
      <c r="P46" s="128" t="s">
        <v>17</v>
      </c>
      <c r="Q46" s="132">
        <v>0.86240000000000006</v>
      </c>
      <c r="R46" s="133">
        <v>2.25</v>
      </c>
      <c r="S46" s="130"/>
      <c r="T46" s="130"/>
      <c r="U46" s="130"/>
      <c r="V46" s="130"/>
      <c r="W46" s="130"/>
      <c r="X46" s="130"/>
      <c r="Y46" s="130"/>
      <c r="Z46" s="130"/>
      <c r="AA46" s="130"/>
      <c r="AB46" s="130"/>
      <c r="AC46" s="130"/>
      <c r="AD46" s="130"/>
      <c r="AE46" s="130"/>
      <c r="AF46" s="130"/>
      <c r="AG46" s="130"/>
      <c r="AH46" s="130"/>
      <c r="AI46" s="130"/>
    </row>
    <row r="47" spans="1:35">
      <c r="A47" s="120"/>
      <c r="B47" s="120"/>
      <c r="C47" s="120"/>
      <c r="D47" s="120"/>
      <c r="E47" s="6"/>
      <c r="F47" s="6"/>
      <c r="G47" s="6"/>
      <c r="H47" s="6"/>
      <c r="I47" s="6"/>
      <c r="J47" s="6"/>
      <c r="K47" s="6"/>
      <c r="L47" s="6"/>
      <c r="M47" s="130"/>
      <c r="N47" s="451" t="s">
        <v>102</v>
      </c>
      <c r="O47" s="127">
        <v>0.83750000000000002</v>
      </c>
      <c r="P47" s="128" t="s">
        <v>17</v>
      </c>
      <c r="Q47" s="249">
        <v>0.84989999999999999</v>
      </c>
      <c r="R47" s="129">
        <v>2</v>
      </c>
      <c r="S47" s="130"/>
      <c r="T47" s="130"/>
      <c r="U47" s="130"/>
      <c r="V47" s="130"/>
      <c r="W47" s="130"/>
      <c r="X47" s="130"/>
      <c r="Y47" s="130"/>
      <c r="Z47" s="130"/>
      <c r="AA47" s="130"/>
      <c r="AB47" s="130"/>
      <c r="AC47" s="130"/>
      <c r="AD47" s="130"/>
      <c r="AE47" s="130"/>
      <c r="AF47" s="130"/>
      <c r="AG47" s="130"/>
      <c r="AH47" s="130"/>
      <c r="AI47" s="130"/>
    </row>
    <row r="48" spans="1:35">
      <c r="A48" s="120"/>
      <c r="B48" s="120"/>
      <c r="C48" s="120"/>
      <c r="D48" s="120"/>
      <c r="E48" s="6"/>
      <c r="F48" s="6"/>
      <c r="G48" s="6"/>
      <c r="H48" s="6"/>
      <c r="I48" s="6"/>
      <c r="J48" s="6"/>
      <c r="K48" s="6"/>
      <c r="L48" s="6"/>
      <c r="M48" s="130"/>
      <c r="N48" s="451"/>
      <c r="O48" s="131">
        <v>0.82499999999999996</v>
      </c>
      <c r="P48" s="128" t="s">
        <v>17</v>
      </c>
      <c r="Q48" s="132">
        <v>0.83740000000000003</v>
      </c>
      <c r="R48" s="133">
        <v>1.75</v>
      </c>
      <c r="S48" s="130"/>
      <c r="T48" s="130"/>
      <c r="U48" s="130"/>
      <c r="V48" s="130"/>
      <c r="W48" s="130"/>
      <c r="X48" s="130"/>
      <c r="Y48" s="130"/>
      <c r="Z48" s="130"/>
      <c r="AA48" s="130"/>
      <c r="AB48" s="130"/>
      <c r="AC48" s="130"/>
      <c r="AD48" s="130"/>
      <c r="AE48" s="130"/>
      <c r="AF48" s="130"/>
      <c r="AG48" s="130"/>
      <c r="AH48" s="130"/>
      <c r="AI48" s="130"/>
    </row>
    <row r="49" spans="1:35">
      <c r="A49" s="120"/>
      <c r="B49" s="120"/>
      <c r="C49" s="120"/>
      <c r="D49" s="120"/>
      <c r="E49" s="6"/>
      <c r="F49" s="6"/>
      <c r="G49" s="6"/>
      <c r="H49" s="6"/>
      <c r="I49" s="6"/>
      <c r="J49" s="6"/>
      <c r="K49" s="6"/>
      <c r="L49" s="6"/>
      <c r="M49" s="130"/>
      <c r="N49" s="451"/>
      <c r="O49" s="127">
        <v>0.8125</v>
      </c>
      <c r="P49" s="128" t="s">
        <v>17</v>
      </c>
      <c r="Q49" s="249">
        <v>0.82489999999999997</v>
      </c>
      <c r="R49" s="129">
        <v>1.5</v>
      </c>
      <c r="S49" s="130"/>
      <c r="T49" s="130"/>
      <c r="U49" s="130"/>
      <c r="V49" s="130"/>
      <c r="W49" s="130"/>
      <c r="X49" s="130"/>
      <c r="Y49" s="130"/>
      <c r="Z49" s="130"/>
      <c r="AA49" s="130"/>
      <c r="AB49" s="130"/>
      <c r="AC49" s="130"/>
      <c r="AD49" s="130"/>
      <c r="AE49" s="130"/>
      <c r="AF49" s="130"/>
      <c r="AG49" s="130"/>
      <c r="AH49" s="130"/>
      <c r="AI49" s="130"/>
    </row>
    <row r="50" spans="1:35">
      <c r="A50" s="120"/>
      <c r="B50" s="120"/>
      <c r="C50" s="120"/>
      <c r="D50" s="120"/>
      <c r="E50" s="6"/>
      <c r="F50" s="6"/>
      <c r="G50" s="6"/>
      <c r="H50" s="6"/>
      <c r="I50" s="6"/>
      <c r="J50" s="6"/>
      <c r="K50" s="6"/>
      <c r="L50" s="6"/>
      <c r="M50" s="130"/>
      <c r="N50" s="451"/>
      <c r="O50" s="134">
        <v>0.8</v>
      </c>
      <c r="P50" s="128" t="s">
        <v>17</v>
      </c>
      <c r="Q50" s="132">
        <v>0.81240000000000001</v>
      </c>
      <c r="R50" s="133">
        <v>1.25</v>
      </c>
      <c r="S50" s="130"/>
      <c r="T50" s="130"/>
      <c r="U50" s="130"/>
      <c r="V50" s="130"/>
      <c r="W50" s="130"/>
      <c r="X50" s="130"/>
      <c r="Y50" s="130"/>
      <c r="Z50" s="130"/>
      <c r="AA50" s="130"/>
      <c r="AB50" s="130"/>
      <c r="AC50" s="130"/>
      <c r="AD50" s="130"/>
      <c r="AE50" s="130"/>
      <c r="AF50" s="130"/>
      <c r="AG50" s="130"/>
      <c r="AH50" s="130"/>
      <c r="AI50" s="130"/>
    </row>
    <row r="51" spans="1:35">
      <c r="A51" s="120"/>
      <c r="B51" s="120"/>
      <c r="C51" s="120"/>
      <c r="D51" s="120"/>
      <c r="E51" s="6"/>
      <c r="F51" s="6"/>
      <c r="G51" s="6"/>
      <c r="H51" s="6"/>
      <c r="I51" s="6"/>
      <c r="J51" s="6"/>
      <c r="K51" s="6"/>
      <c r="L51" s="6"/>
      <c r="M51" s="130"/>
      <c r="N51" s="451" t="s">
        <v>103</v>
      </c>
      <c r="O51" s="127">
        <v>0.6</v>
      </c>
      <c r="P51" s="128" t="s">
        <v>17</v>
      </c>
      <c r="Q51" s="249">
        <v>0.79990000000000006</v>
      </c>
      <c r="R51" s="129">
        <v>1</v>
      </c>
      <c r="S51" s="130"/>
      <c r="T51" s="130"/>
      <c r="U51" s="130"/>
      <c r="V51" s="130"/>
      <c r="W51" s="130"/>
      <c r="X51" s="130"/>
      <c r="Y51" s="130"/>
      <c r="Z51" s="130"/>
      <c r="AA51" s="130"/>
      <c r="AB51" s="130"/>
      <c r="AC51" s="130"/>
      <c r="AD51" s="130"/>
      <c r="AE51" s="130"/>
      <c r="AF51" s="130"/>
      <c r="AG51" s="130"/>
      <c r="AH51" s="130"/>
      <c r="AI51" s="130"/>
    </row>
    <row r="52" spans="1:35">
      <c r="A52" s="120"/>
      <c r="B52" s="120"/>
      <c r="C52" s="120"/>
      <c r="D52" s="120"/>
      <c r="E52" s="6"/>
      <c r="F52" s="6"/>
      <c r="G52" s="6"/>
      <c r="H52" s="6"/>
      <c r="I52" s="6"/>
      <c r="J52" s="6"/>
      <c r="K52" s="6"/>
      <c r="L52" s="6"/>
      <c r="M52" s="130"/>
      <c r="N52" s="451"/>
      <c r="O52" s="131">
        <v>0.4</v>
      </c>
      <c r="P52" s="128" t="s">
        <v>17</v>
      </c>
      <c r="Q52" s="132">
        <v>0.59989999999999999</v>
      </c>
      <c r="R52" s="133">
        <v>0.75</v>
      </c>
      <c r="S52" s="130"/>
      <c r="T52" s="130"/>
      <c r="U52" s="130"/>
      <c r="V52" s="130"/>
      <c r="W52" s="130"/>
      <c r="X52" s="130"/>
      <c r="Y52" s="130"/>
      <c r="Z52" s="130"/>
      <c r="AA52" s="130"/>
      <c r="AB52" s="130"/>
      <c r="AC52" s="130"/>
      <c r="AD52" s="130"/>
      <c r="AE52" s="130"/>
      <c r="AF52" s="130"/>
      <c r="AG52" s="130"/>
      <c r="AH52" s="130"/>
      <c r="AI52" s="130"/>
    </row>
    <row r="53" spans="1:35">
      <c r="A53" s="120"/>
      <c r="B53" s="120"/>
      <c r="C53" s="120"/>
      <c r="D53" s="120"/>
      <c r="E53" s="6"/>
      <c r="F53" s="6"/>
      <c r="G53" s="6"/>
      <c r="H53" s="6"/>
      <c r="I53" s="6"/>
      <c r="J53" s="6"/>
      <c r="K53" s="6"/>
      <c r="L53" s="6"/>
      <c r="M53" s="130"/>
      <c r="N53" s="451"/>
      <c r="O53" s="127">
        <v>0.2</v>
      </c>
      <c r="P53" s="128" t="s">
        <v>17</v>
      </c>
      <c r="Q53" s="249">
        <v>0.39989999999999998</v>
      </c>
      <c r="R53" s="129">
        <v>0.5</v>
      </c>
      <c r="S53" s="130"/>
      <c r="T53" s="130"/>
      <c r="U53" s="130"/>
      <c r="V53" s="130"/>
      <c r="W53" s="130"/>
      <c r="X53" s="130"/>
      <c r="Y53" s="130"/>
      <c r="Z53" s="130"/>
      <c r="AA53" s="130"/>
      <c r="AB53" s="130"/>
      <c r="AC53" s="130"/>
      <c r="AD53" s="130"/>
      <c r="AE53" s="130"/>
      <c r="AF53" s="130"/>
      <c r="AG53" s="130"/>
      <c r="AH53" s="130"/>
      <c r="AI53" s="130"/>
    </row>
    <row r="54" spans="1:35">
      <c r="A54" s="120"/>
      <c r="B54" s="120"/>
      <c r="C54" s="120"/>
      <c r="D54" s="120"/>
      <c r="E54" s="6"/>
      <c r="F54" s="6"/>
      <c r="G54" s="6"/>
      <c r="H54" s="6"/>
      <c r="I54" s="6"/>
      <c r="J54" s="6"/>
      <c r="K54" s="6"/>
      <c r="L54" s="6"/>
      <c r="M54" s="130"/>
      <c r="N54" s="451"/>
      <c r="O54" s="134">
        <v>0</v>
      </c>
      <c r="P54" s="128" t="s">
        <v>17</v>
      </c>
      <c r="Q54" s="132">
        <v>0.19989999999999999</v>
      </c>
      <c r="R54" s="133">
        <v>0</v>
      </c>
      <c r="S54" s="130"/>
      <c r="T54" s="130"/>
      <c r="U54" s="130"/>
      <c r="V54" s="130"/>
      <c r="W54" s="130"/>
      <c r="X54" s="130"/>
      <c r="Y54" s="130"/>
      <c r="Z54" s="130"/>
      <c r="AA54" s="130"/>
      <c r="AB54" s="130"/>
      <c r="AC54" s="130"/>
      <c r="AD54" s="130"/>
      <c r="AE54" s="130"/>
      <c r="AF54" s="130"/>
      <c r="AG54" s="130"/>
      <c r="AH54" s="130"/>
      <c r="AI54" s="130"/>
    </row>
    <row r="55" spans="1:35">
      <c r="A55" s="120"/>
      <c r="B55" s="120"/>
      <c r="C55" s="120"/>
      <c r="D55" s="120"/>
      <c r="E55" s="6"/>
      <c r="F55" s="6"/>
      <c r="G55" s="6"/>
      <c r="H55" s="6"/>
      <c r="I55" s="6"/>
      <c r="J55" s="6"/>
      <c r="K55" s="6"/>
      <c r="L55" s="6"/>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row>
    <row r="56" spans="1:35">
      <c r="A56" s="120"/>
      <c r="B56" s="120"/>
      <c r="C56" s="120"/>
      <c r="D56" s="120"/>
      <c r="E56" s="6"/>
      <c r="F56" s="6"/>
      <c r="G56" s="6"/>
      <c r="H56" s="6"/>
      <c r="I56" s="6"/>
      <c r="J56" s="6"/>
      <c r="K56" s="6"/>
      <c r="L56" s="6"/>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row>
    <row r="58" spans="1:35">
      <c r="A58" s="115" t="s">
        <v>71</v>
      </c>
      <c r="B58" s="311"/>
      <c r="C58" s="311"/>
      <c r="D58" s="311"/>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row>
    <row r="59" spans="1:35">
      <c r="A59" s="298" t="s">
        <v>104</v>
      </c>
      <c r="B59" s="311"/>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row>
  </sheetData>
  <sheetProtection sheet="1" objects="1" scenarios="1"/>
  <mergeCells count="31">
    <mergeCell ref="AD39:AG40"/>
    <mergeCell ref="N43:N46"/>
    <mergeCell ref="AF23:AH23"/>
    <mergeCell ref="AF22:AH22"/>
    <mergeCell ref="N47:N50"/>
    <mergeCell ref="N51:N54"/>
    <mergeCell ref="W18:W19"/>
    <mergeCell ref="W42:W43"/>
    <mergeCell ref="N25:N28"/>
    <mergeCell ref="N33:R33"/>
    <mergeCell ref="O34:Q34"/>
    <mergeCell ref="N35:N38"/>
    <mergeCell ref="N39:N42"/>
    <mergeCell ref="U18:V19"/>
    <mergeCell ref="U42:V43"/>
    <mergeCell ref="A5:D5"/>
    <mergeCell ref="AA20:AC20"/>
    <mergeCell ref="F16:H16"/>
    <mergeCell ref="F39:H39"/>
    <mergeCell ref="N7:R7"/>
    <mergeCell ref="O8:Q8"/>
    <mergeCell ref="N9:N12"/>
    <mergeCell ref="N13:N16"/>
    <mergeCell ref="N17:N20"/>
    <mergeCell ref="N21:N24"/>
    <mergeCell ref="Y29:AA29"/>
    <mergeCell ref="E5:L5"/>
    <mergeCell ref="M5:AI5"/>
    <mergeCell ref="Y30:AA30"/>
    <mergeCell ref="AD26:AF26"/>
    <mergeCell ref="AD37:AG38"/>
  </mergeCells>
  <dataValidations xWindow="271" yWindow="642" count="4">
    <dataValidation allowBlank="1" showInputMessage="1" showErrorMessage="1" promptTitle="&lt;SDC- 4-Yr Grad Rate&gt;" prompt="Secure Data Center&gt;&gt;Career and Technical Education&gt;&gt;CTPD(Member District) 4-Year Longitudinal Graduation Rate&gt;&gt;Demographic Overview_x000a__x000a_Enter Total Number of Students in Graduates column" sqref="A18" xr:uid="{D117647F-ACED-4F71-9126-591F02A3F82C}"/>
    <dataValidation allowBlank="1" showInputMessage="1" showErrorMessage="1" promptTitle="&lt;SDC-4-Year Grad Rate&gt;" prompt="Secure Data Center&gt;&gt;Career and Technical Education&gt;&gt;CTPD(Member District) 4-Year Longitudinal Graduation Rate&gt;&gt;Demographic Overview_x000a__x000a_Enter sum of Graduates and Non Graduates columns" sqref="B18" xr:uid="{A229ADCF-6E89-4D49-AABE-ECE44CAAD2A0}"/>
    <dataValidation allowBlank="1" showInputMessage="1" showErrorMessage="1" promptTitle="&lt;SDC-5-Year Grad Rate&gt;" prompt="Secure Data Center&gt;&gt;Career and Technical Education&gt;&gt;CTPD(Member District) 5-Year Longitudinal Graduation Rate&gt;&gt;Demographic Overview_x000a__x000a_Enter Total Number of Students in Graduates column" sqref="A42" xr:uid="{D42DF7AE-FB17-4B4F-9B4C-FA34ED64E475}"/>
    <dataValidation allowBlank="1" showInputMessage="1" showErrorMessage="1" promptTitle="&lt;SDC-5-Year Grad Rate&gt;" prompt="Secure Data Center&gt;&gt;Career and Technical Education&gt;&gt;CTPD(Member District) 5-Year Longitudinal Graduation Rate&gt;&gt;Demographic Overview_x000a__x000a_Enter sum of Graduates and Non Graduates columns" sqref="B42" xr:uid="{EDB5B0FE-8E84-4C60-B150-B6AD32723418}"/>
  </dataValidations>
  <hyperlinks>
    <hyperlink ref="A58" r:id="rId1" xr:uid="{1621BA57-B451-42B0-A7FD-20D738A37CC7}"/>
    <hyperlink ref="A59" r:id="rId2" xr:uid="{9358875C-636E-445C-B689-D23BB68914E9}"/>
  </hyperlinks>
  <pageMargins left="0.7" right="0.7" top="0.75" bottom="0.75" header="0.3" footer="0.3"/>
  <pageSetup orientation="portrait" horizontalDpi="1200" verticalDpi="120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AC82A-999B-4816-8EBE-B825423D0FDA}">
  <dimension ref="A1:AE61"/>
  <sheetViews>
    <sheetView topLeftCell="A11" zoomScale="106" zoomScaleNormal="106" workbookViewId="0">
      <selection activeCell="D19" sqref="D19"/>
    </sheetView>
  </sheetViews>
  <sheetFormatPr defaultColWidth="8.7109375" defaultRowHeight="15.75"/>
  <cols>
    <col min="1" max="1" width="55.42578125" style="157" customWidth="1"/>
    <col min="2" max="2" width="27.7109375" style="157" bestFit="1" customWidth="1"/>
    <col min="3" max="3" width="15.7109375" style="157" bestFit="1" customWidth="1"/>
    <col min="4" max="4" width="17" style="157" bestFit="1" customWidth="1"/>
    <col min="5" max="5" width="14.5703125" style="157" bestFit="1" customWidth="1"/>
    <col min="6" max="6" width="8.7109375" style="22"/>
    <col min="7" max="7" width="16.5703125" style="162" bestFit="1" customWidth="1"/>
    <col min="8" max="8" width="24.28515625" style="22" bestFit="1" customWidth="1"/>
    <col min="9" max="9" width="11.7109375" style="22" customWidth="1"/>
    <col min="10" max="10" width="12.85546875" style="22" bestFit="1" customWidth="1"/>
    <col min="11" max="11" width="16.42578125" style="22" bestFit="1" customWidth="1"/>
    <col min="12" max="13" width="8.7109375" style="22"/>
    <col min="14" max="14" width="23.28515625" style="22" customWidth="1"/>
    <col min="15" max="15" width="13.140625" style="22" customWidth="1"/>
    <col min="16" max="16" width="8.7109375" style="22"/>
    <col min="17" max="17" width="9.140625" style="22" bestFit="1" customWidth="1"/>
    <col min="18" max="16384" width="8.7109375" style="22"/>
  </cols>
  <sheetData>
    <row r="1" spans="1:31">
      <c r="A1" s="21" t="s">
        <v>3</v>
      </c>
      <c r="F1" s="311"/>
      <c r="H1" s="311"/>
      <c r="I1" s="311"/>
      <c r="J1" s="311"/>
      <c r="K1" s="311"/>
      <c r="L1" s="311"/>
      <c r="M1" s="311"/>
      <c r="N1" s="311"/>
      <c r="O1" s="311"/>
      <c r="P1" s="311"/>
      <c r="Q1" s="311"/>
      <c r="R1" s="311"/>
      <c r="S1" s="311"/>
      <c r="T1" s="311"/>
      <c r="U1" s="311"/>
      <c r="V1" s="311"/>
      <c r="W1" s="311"/>
      <c r="X1" s="311"/>
      <c r="Y1" s="311"/>
      <c r="Z1" s="311"/>
      <c r="AA1" s="311"/>
      <c r="AB1" s="311"/>
      <c r="AC1" s="311"/>
      <c r="AD1" s="311"/>
      <c r="AE1" s="311"/>
    </row>
    <row r="2" spans="1:31">
      <c r="A2" s="311" t="s">
        <v>105</v>
      </c>
      <c r="F2" s="311"/>
      <c r="H2" s="311"/>
      <c r="I2" s="311"/>
      <c r="J2" s="311"/>
      <c r="K2" s="311"/>
      <c r="L2" s="311"/>
      <c r="M2" s="311"/>
      <c r="N2" s="311"/>
      <c r="O2" s="311"/>
      <c r="P2" s="311"/>
      <c r="Q2" s="311"/>
      <c r="R2" s="311"/>
      <c r="S2" s="311"/>
      <c r="T2" s="311"/>
      <c r="U2" s="311"/>
      <c r="V2" s="311"/>
      <c r="W2" s="311"/>
      <c r="X2" s="311"/>
      <c r="Y2" s="311"/>
      <c r="Z2" s="311"/>
      <c r="AA2" s="311"/>
      <c r="AB2" s="311"/>
      <c r="AC2" s="311"/>
      <c r="AD2" s="311"/>
      <c r="AE2" s="311"/>
    </row>
    <row r="3" spans="1:31">
      <c r="A3" s="311"/>
      <c r="C3" s="163"/>
      <c r="D3" s="164"/>
      <c r="F3" s="311"/>
      <c r="G3" s="165"/>
      <c r="H3" s="311"/>
      <c r="I3" s="311"/>
      <c r="J3" s="311"/>
      <c r="K3" s="311"/>
      <c r="L3" s="311"/>
      <c r="M3" s="311"/>
      <c r="N3" s="311"/>
      <c r="O3" s="311"/>
      <c r="P3" s="311"/>
      <c r="Q3" s="311"/>
      <c r="R3" s="311"/>
      <c r="S3" s="311"/>
      <c r="T3" s="311"/>
      <c r="U3" s="311"/>
      <c r="V3" s="311"/>
      <c r="W3" s="311"/>
      <c r="X3" s="311"/>
      <c r="Y3" s="311"/>
      <c r="Z3" s="311"/>
      <c r="AA3" s="311"/>
      <c r="AB3" s="311"/>
      <c r="AC3" s="311"/>
      <c r="AD3" s="311"/>
      <c r="AE3" s="311"/>
    </row>
    <row r="4" spans="1:31" ht="16.5" thickBot="1">
      <c r="F4" s="311"/>
      <c r="H4" s="311"/>
      <c r="I4" s="311"/>
      <c r="J4" s="311"/>
      <c r="K4" s="311"/>
      <c r="L4" s="311"/>
      <c r="M4" s="311"/>
      <c r="N4" s="311"/>
      <c r="O4" s="311"/>
      <c r="P4" s="311"/>
      <c r="Q4" s="311"/>
      <c r="R4" s="311"/>
      <c r="S4" s="311"/>
      <c r="T4" s="311"/>
      <c r="U4" s="311"/>
      <c r="V4" s="311"/>
      <c r="W4" s="311"/>
      <c r="X4" s="311"/>
      <c r="Y4" s="311"/>
      <c r="Z4" s="311"/>
      <c r="AA4" s="311"/>
      <c r="AB4" s="311"/>
      <c r="AC4" s="311"/>
      <c r="AD4" s="311"/>
      <c r="AE4" s="311"/>
    </row>
    <row r="5" spans="1:31" ht="16.5" thickBot="1">
      <c r="A5" s="473" t="s">
        <v>106</v>
      </c>
      <c r="B5" s="474"/>
      <c r="C5" s="474"/>
      <c r="D5" s="475"/>
      <c r="E5" s="476" t="s">
        <v>107</v>
      </c>
      <c r="F5" s="477"/>
      <c r="G5" s="477"/>
      <c r="H5" s="477"/>
      <c r="I5" s="477"/>
      <c r="J5" s="477"/>
      <c r="K5" s="478"/>
      <c r="L5" s="483" t="s">
        <v>8</v>
      </c>
      <c r="M5" s="484"/>
      <c r="N5" s="484"/>
      <c r="O5" s="484"/>
      <c r="P5" s="484"/>
      <c r="Q5" s="484"/>
      <c r="R5" s="484"/>
      <c r="S5" s="484"/>
      <c r="T5" s="484"/>
      <c r="U5" s="484"/>
      <c r="V5" s="484"/>
      <c r="W5" s="484"/>
      <c r="X5" s="484"/>
      <c r="Y5" s="484"/>
      <c r="Z5" s="484"/>
      <c r="AA5" s="484"/>
      <c r="AB5" s="484"/>
      <c r="AC5" s="484"/>
      <c r="AD5" s="484"/>
      <c r="AE5" s="485"/>
    </row>
    <row r="6" spans="1:31" ht="16.5" thickBot="1">
      <c r="A6" s="315"/>
      <c r="B6" s="166" t="s">
        <v>108</v>
      </c>
      <c r="C6" s="316" t="s">
        <v>16</v>
      </c>
      <c r="D6" s="317" t="s">
        <v>109</v>
      </c>
      <c r="E6" s="167"/>
      <c r="F6" s="168"/>
      <c r="G6" s="169"/>
      <c r="H6" s="169"/>
      <c r="I6" s="169"/>
      <c r="J6" s="169"/>
      <c r="K6" s="170"/>
      <c r="L6" s="171"/>
      <c r="M6" s="2"/>
      <c r="N6" s="2"/>
      <c r="O6" s="2"/>
      <c r="P6" s="2"/>
      <c r="Q6" s="2"/>
      <c r="R6" s="2"/>
      <c r="S6" s="2"/>
      <c r="T6" s="2"/>
      <c r="U6" s="2"/>
      <c r="V6" s="2"/>
      <c r="W6" s="2"/>
      <c r="X6" s="2"/>
      <c r="Y6" s="2"/>
      <c r="Z6" s="5"/>
      <c r="AA6" s="5"/>
      <c r="AB6" s="5"/>
      <c r="AC6" s="5"/>
      <c r="AD6" s="5"/>
      <c r="AE6" s="31"/>
    </row>
    <row r="7" spans="1:31" ht="42.95" customHeight="1" thickTop="1" thickBot="1">
      <c r="A7" s="172" t="s">
        <v>110</v>
      </c>
      <c r="B7" s="300"/>
      <c r="C7" s="173">
        <f>B7*D7</f>
        <v>0</v>
      </c>
      <c r="D7" s="174">
        <v>1</v>
      </c>
      <c r="E7" s="167"/>
      <c r="F7" s="168"/>
      <c r="G7" s="169"/>
      <c r="H7" s="169"/>
      <c r="I7" s="169"/>
      <c r="J7" s="169"/>
      <c r="K7" s="170"/>
      <c r="L7" s="171"/>
      <c r="M7" s="2"/>
      <c r="N7" s="447" t="s">
        <v>111</v>
      </c>
      <c r="O7" s="448"/>
      <c r="P7" s="448"/>
      <c r="Q7" s="448"/>
      <c r="R7" s="449"/>
      <c r="S7" s="2"/>
      <c r="T7" s="2"/>
      <c r="U7" s="2"/>
      <c r="V7" s="2"/>
      <c r="W7" s="2"/>
      <c r="X7" s="2"/>
      <c r="Y7" s="2"/>
      <c r="Z7" s="5"/>
      <c r="AA7" s="5"/>
      <c r="AB7" s="5"/>
      <c r="AC7" s="5"/>
      <c r="AD7" s="5"/>
      <c r="AE7" s="31"/>
    </row>
    <row r="8" spans="1:31" ht="45.6" customHeight="1" thickTop="1" thickBot="1">
      <c r="A8" s="172" t="s">
        <v>112</v>
      </c>
      <c r="B8" s="300"/>
      <c r="C8" s="175">
        <f t="shared" ref="C8:C12" si="0">B8*D8</f>
        <v>0</v>
      </c>
      <c r="D8" s="174">
        <v>0.33</v>
      </c>
      <c r="E8" s="167"/>
      <c r="F8" s="168"/>
      <c r="G8" s="169"/>
      <c r="H8" s="169"/>
      <c r="I8" s="169"/>
      <c r="J8" s="169"/>
      <c r="K8" s="170"/>
      <c r="L8" s="171"/>
      <c r="M8" s="2"/>
      <c r="N8" s="310" t="s">
        <v>113</v>
      </c>
      <c r="O8" s="450" t="s">
        <v>15</v>
      </c>
      <c r="P8" s="450"/>
      <c r="Q8" s="450"/>
      <c r="R8" s="310" t="s">
        <v>16</v>
      </c>
      <c r="S8" s="2"/>
      <c r="T8" s="2"/>
      <c r="U8" s="2"/>
      <c r="V8" s="2"/>
      <c r="W8" s="2"/>
      <c r="X8" s="3"/>
      <c r="Y8" s="3"/>
      <c r="Z8" s="5"/>
      <c r="AA8" s="5"/>
      <c r="AB8" s="5"/>
      <c r="AC8" s="5"/>
      <c r="AD8" s="5"/>
      <c r="AE8" s="31"/>
    </row>
    <row r="9" spans="1:31" ht="64.5" thickTop="1" thickBot="1">
      <c r="A9" s="172" t="s">
        <v>114</v>
      </c>
      <c r="B9" s="300"/>
      <c r="C9" s="173">
        <f t="shared" si="0"/>
        <v>0</v>
      </c>
      <c r="D9" s="174">
        <v>1</v>
      </c>
      <c r="E9" s="167"/>
      <c r="F9" s="168"/>
      <c r="G9" s="479" t="s">
        <v>115</v>
      </c>
      <c r="H9" s="480"/>
      <c r="I9" s="176">
        <f>C13</f>
        <v>0</v>
      </c>
      <c r="J9" s="169"/>
      <c r="K9" s="170"/>
      <c r="L9" s="171"/>
      <c r="M9" s="2"/>
      <c r="N9" s="451" t="s">
        <v>80</v>
      </c>
      <c r="O9" s="131">
        <v>0.98299999999999998</v>
      </c>
      <c r="P9" s="128" t="s">
        <v>17</v>
      </c>
      <c r="Q9" s="41">
        <v>1</v>
      </c>
      <c r="R9" s="129">
        <v>5</v>
      </c>
      <c r="S9" s="2"/>
      <c r="T9" s="2"/>
      <c r="U9" s="2"/>
      <c r="V9" s="2"/>
      <c r="W9" s="2"/>
      <c r="X9" s="3"/>
      <c r="Y9" s="3"/>
      <c r="Z9" s="5"/>
      <c r="AA9" s="5"/>
      <c r="AB9" s="5"/>
      <c r="AC9" s="5"/>
      <c r="AD9" s="5"/>
      <c r="AE9" s="31"/>
    </row>
    <row r="10" spans="1:31" ht="64.5" thickTop="1" thickBot="1">
      <c r="A10" s="172" t="s">
        <v>116</v>
      </c>
      <c r="B10" s="300"/>
      <c r="C10" s="173">
        <f t="shared" si="0"/>
        <v>0</v>
      </c>
      <c r="D10" s="174">
        <v>0.33</v>
      </c>
      <c r="E10" s="167"/>
      <c r="F10" s="168"/>
      <c r="G10" s="169"/>
      <c r="H10" s="169"/>
      <c r="I10" s="169"/>
      <c r="J10" s="169"/>
      <c r="K10" s="170"/>
      <c r="L10" s="171"/>
      <c r="M10" s="2"/>
      <c r="N10" s="451"/>
      <c r="O10" s="131">
        <v>0.96499999999999997</v>
      </c>
      <c r="P10" s="128" t="s">
        <v>17</v>
      </c>
      <c r="Q10" s="44">
        <v>0.98199999999999998</v>
      </c>
      <c r="R10" s="133">
        <v>4.75</v>
      </c>
      <c r="S10" s="2"/>
      <c r="T10" s="2"/>
      <c r="U10" s="2"/>
      <c r="V10" s="2"/>
      <c r="W10" s="2"/>
      <c r="X10" s="3"/>
      <c r="Y10" s="3"/>
      <c r="Z10" s="5"/>
      <c r="AA10" s="5"/>
      <c r="AB10" s="5"/>
      <c r="AC10" s="5"/>
      <c r="AD10" s="5"/>
      <c r="AE10" s="31"/>
    </row>
    <row r="11" spans="1:31" ht="64.5" thickTop="1" thickBot="1">
      <c r="A11" s="177" t="s">
        <v>117</v>
      </c>
      <c r="B11" s="300"/>
      <c r="C11" s="173">
        <f t="shared" si="0"/>
        <v>0</v>
      </c>
      <c r="D11" s="178">
        <v>0.67</v>
      </c>
      <c r="E11" s="167"/>
      <c r="F11" s="168"/>
      <c r="G11" s="486" t="s">
        <v>118</v>
      </c>
      <c r="H11" s="487"/>
      <c r="I11" s="46" t="e">
        <f>I9/D19</f>
        <v>#DIV/0!</v>
      </c>
      <c r="J11" s="168"/>
      <c r="K11" s="170"/>
      <c r="L11" s="171"/>
      <c r="M11" s="2"/>
      <c r="N11" s="451"/>
      <c r="O11" s="131">
        <v>0.94799999999999995</v>
      </c>
      <c r="P11" s="128" t="s">
        <v>17</v>
      </c>
      <c r="Q11" s="41">
        <v>0.96399999999999997</v>
      </c>
      <c r="R11" s="129">
        <v>4.5</v>
      </c>
      <c r="S11" s="2"/>
      <c r="T11" s="3"/>
      <c r="U11" s="3"/>
      <c r="V11" s="3"/>
      <c r="W11" s="3"/>
      <c r="X11" s="3"/>
      <c r="Y11" s="3"/>
      <c r="Z11" s="5"/>
      <c r="AA11" s="5"/>
      <c r="AB11" s="5"/>
      <c r="AC11" s="5"/>
      <c r="AD11" s="5"/>
      <c r="AE11" s="31"/>
    </row>
    <row r="12" spans="1:31" ht="48.75" thickTop="1" thickBot="1">
      <c r="A12" s="179" t="s">
        <v>119</v>
      </c>
      <c r="B12" s="300"/>
      <c r="C12" s="173">
        <f t="shared" si="0"/>
        <v>0</v>
      </c>
      <c r="D12" s="180">
        <v>0.33</v>
      </c>
      <c r="E12" s="167"/>
      <c r="F12" s="168"/>
      <c r="G12" s="181"/>
      <c r="H12" s="6"/>
      <c r="I12" s="6"/>
      <c r="J12" s="168"/>
      <c r="K12" s="170"/>
      <c r="L12" s="171"/>
      <c r="M12" s="3"/>
      <c r="N12" s="451"/>
      <c r="O12" s="131">
        <v>0.93</v>
      </c>
      <c r="P12" s="128" t="s">
        <v>17</v>
      </c>
      <c r="Q12" s="44">
        <v>0.94699999999999995</v>
      </c>
      <c r="R12" s="133">
        <v>4.25</v>
      </c>
      <c r="S12" s="2"/>
      <c r="T12" s="5"/>
      <c r="U12" s="5"/>
      <c r="V12" s="5"/>
      <c r="W12" s="5"/>
      <c r="X12" s="1"/>
      <c r="Y12" s="1"/>
      <c r="Z12" s="5"/>
      <c r="AA12" s="5"/>
      <c r="AB12" s="5"/>
      <c r="AC12" s="5"/>
      <c r="AD12" s="5"/>
      <c r="AE12" s="31"/>
    </row>
    <row r="13" spans="1:31" ht="17.25" customHeight="1" thickTop="1" thickBot="1">
      <c r="A13" s="182" t="s">
        <v>120</v>
      </c>
      <c r="B13" s="183"/>
      <c r="C13" s="184">
        <f>SUM(C7:C12)</f>
        <v>0</v>
      </c>
      <c r="D13" s="106"/>
      <c r="E13" s="167"/>
      <c r="F13" s="168"/>
      <c r="G13" s="181"/>
      <c r="H13" s="6"/>
      <c r="I13" s="6"/>
      <c r="J13" s="168"/>
      <c r="K13" s="170"/>
      <c r="L13" s="171"/>
      <c r="M13" s="5"/>
      <c r="N13" s="451" t="s">
        <v>121</v>
      </c>
      <c r="O13" s="131">
        <v>0.88500000000000001</v>
      </c>
      <c r="P13" s="128" t="s">
        <v>17</v>
      </c>
      <c r="Q13" s="41">
        <v>0.92900000000000005</v>
      </c>
      <c r="R13" s="129">
        <v>4</v>
      </c>
      <c r="S13" s="2"/>
      <c r="T13" s="5"/>
      <c r="U13" s="5"/>
      <c r="V13" s="5"/>
      <c r="W13" s="5"/>
      <c r="X13" s="1"/>
      <c r="Y13" s="1"/>
      <c r="Z13" s="5"/>
      <c r="AA13" s="5"/>
      <c r="AB13" s="5"/>
      <c r="AC13" s="5"/>
      <c r="AD13" s="5"/>
      <c r="AE13" s="31"/>
    </row>
    <row r="14" spans="1:31" ht="16.5" thickBot="1">
      <c r="A14" s="185"/>
      <c r="B14" s="186"/>
      <c r="C14" s="187"/>
      <c r="D14" s="188"/>
      <c r="E14" s="167"/>
      <c r="F14" s="168"/>
      <c r="G14" s="488"/>
      <c r="H14" s="488"/>
      <c r="I14" s="314"/>
      <c r="J14" s="314"/>
      <c r="K14" s="170"/>
      <c r="L14" s="171"/>
      <c r="M14" s="5"/>
      <c r="N14" s="451"/>
      <c r="O14" s="131">
        <v>0.84</v>
      </c>
      <c r="P14" s="128" t="s">
        <v>17</v>
      </c>
      <c r="Q14" s="44">
        <v>0.88400000000000001</v>
      </c>
      <c r="R14" s="133">
        <v>3.75</v>
      </c>
      <c r="S14" s="2"/>
      <c r="T14" s="2"/>
      <c r="U14" s="2"/>
      <c r="V14" s="2"/>
      <c r="W14" s="2"/>
      <c r="X14" s="3"/>
      <c r="Y14" s="3"/>
      <c r="Z14" s="5"/>
      <c r="AA14" s="5"/>
      <c r="AB14" s="5"/>
      <c r="AC14" s="5"/>
      <c r="AD14" s="5"/>
      <c r="AE14" s="31"/>
    </row>
    <row r="15" spans="1:31" ht="17.25" customHeight="1">
      <c r="A15" s="185"/>
      <c r="B15" s="186"/>
      <c r="C15" s="187"/>
      <c r="D15" s="188"/>
      <c r="E15" s="167"/>
      <c r="F15" s="168"/>
      <c r="G15" s="168"/>
      <c r="H15" s="169"/>
      <c r="I15" s="168"/>
      <c r="J15" s="314"/>
      <c r="K15" s="170"/>
      <c r="L15" s="171"/>
      <c r="M15" s="5"/>
      <c r="N15" s="451"/>
      <c r="O15" s="131">
        <v>0.79500000000000004</v>
      </c>
      <c r="P15" s="128" t="s">
        <v>17</v>
      </c>
      <c r="Q15" s="41">
        <v>0.83899999999999997</v>
      </c>
      <c r="R15" s="129">
        <v>3.5</v>
      </c>
      <c r="S15" s="2"/>
      <c r="T15" s="306"/>
      <c r="U15" s="333" t="s">
        <v>122</v>
      </c>
      <c r="V15" s="334"/>
      <c r="W15" s="334"/>
      <c r="X15" s="334"/>
      <c r="Y15" s="335"/>
      <c r="Z15" s="339" t="e">
        <f>IF(I11&gt;=O9,R9,IF(AND(I11&gt;=O10,I11&lt;Q10),R10,IF(AND(I11&gt;=O11,I11&lt;Q11),R11,IF(AND(I11&gt;=O12,I11&lt;Q12),R12,IF(AND(I11&gt;=O13,I11&lt;Q13),R13,IF(AND(I11&gt;=O14,I11&lt;Q14),R14,IF(AND(I11&gt;=O15,I11&lt;Q15),R15,IF(AND(I11&gt;=O16,I11&lt;Q16),R16,IF(AND(I11&gt;=O17,I11&lt;Q17),R17,IF(AND(I11&gt;=O18,I11&lt;Q18),R18,IF(AND(I11&gt;=O19,I11&lt;Q19),R19,IF(AND(I11&gt;=O20,I11&lt;Q20),R20,IF(AND(I11&gt;=O2,I11&lt;Q21),R21,IF(AND(I11&gt;=O22,I11&lt;Q22),R22,IF(AND(I11&gt;=O23,I11&lt;Q23),R23,IF(AND(I11&gt;=O24,I11&lt;Q24),R24,IF(AND(I11&gt;=O25,I11&lt;Q25),R25,IF(AND(I11&gt;=O26,I11&lt;Q26),R26,IF(AND(I11&gt;=O27,I11&lt;Q27),R27,IF(AND(I11&gt;=O28,I11&lt;Q28),R28,"Error"))))))))))))))))))))</f>
        <v>#DIV/0!</v>
      </c>
      <c r="AA15" s="5"/>
      <c r="AB15" s="5"/>
      <c r="AC15" s="5"/>
      <c r="AD15" s="5"/>
      <c r="AE15" s="31"/>
    </row>
    <row r="16" spans="1:31" ht="16.5" customHeight="1" thickBot="1">
      <c r="A16" s="185"/>
      <c r="B16" s="186"/>
      <c r="C16" s="187"/>
      <c r="D16" s="188"/>
      <c r="E16" s="167"/>
      <c r="F16" s="168"/>
      <c r="G16" s="169"/>
      <c r="H16" s="169"/>
      <c r="I16" s="169"/>
      <c r="J16" s="168"/>
      <c r="K16" s="170"/>
      <c r="L16" s="171"/>
      <c r="M16" s="5"/>
      <c r="N16" s="451"/>
      <c r="O16" s="131">
        <v>0.75</v>
      </c>
      <c r="P16" s="128" t="s">
        <v>17</v>
      </c>
      <c r="Q16" s="44">
        <v>0.79400000000000004</v>
      </c>
      <c r="R16" s="133">
        <v>3.25</v>
      </c>
      <c r="S16" s="2"/>
      <c r="T16" s="306"/>
      <c r="U16" s="336"/>
      <c r="V16" s="337"/>
      <c r="W16" s="337"/>
      <c r="X16" s="337"/>
      <c r="Y16" s="338"/>
      <c r="Z16" s="340"/>
      <c r="AA16" s="5"/>
      <c r="AB16" s="5"/>
      <c r="AC16" s="5"/>
      <c r="AD16" s="5"/>
      <c r="AE16" s="31"/>
    </row>
    <row r="17" spans="1:31" ht="15" customHeight="1">
      <c r="A17" s="189"/>
      <c r="B17" s="190"/>
      <c r="C17" s="190"/>
      <c r="D17" s="191"/>
      <c r="E17" s="167"/>
      <c r="F17" s="168"/>
      <c r="G17" s="169"/>
      <c r="H17" s="169"/>
      <c r="I17" s="169"/>
      <c r="J17" s="169"/>
      <c r="K17" s="170"/>
      <c r="L17" s="171"/>
      <c r="M17" s="5"/>
      <c r="N17" s="451" t="s">
        <v>123</v>
      </c>
      <c r="O17" s="131">
        <v>0.71299999999999997</v>
      </c>
      <c r="P17" s="128" t="s">
        <v>17</v>
      </c>
      <c r="Q17" s="41">
        <v>0.749</v>
      </c>
      <c r="R17" s="129">
        <v>3</v>
      </c>
      <c r="S17" s="2"/>
      <c r="T17" s="5"/>
      <c r="U17" s="5"/>
      <c r="V17" s="5"/>
      <c r="W17" s="5"/>
      <c r="X17" s="5"/>
      <c r="Y17" s="5"/>
      <c r="Z17" s="5"/>
      <c r="AA17" s="5"/>
      <c r="AB17" s="5"/>
      <c r="AC17" s="5"/>
      <c r="AD17" s="5"/>
      <c r="AE17" s="31"/>
    </row>
    <row r="18" spans="1:31" ht="14.45" customHeight="1" thickBot="1">
      <c r="A18" s="185"/>
      <c r="B18" s="186"/>
      <c r="C18" s="187"/>
      <c r="D18" s="188"/>
      <c r="E18" s="167"/>
      <c r="F18" s="168"/>
      <c r="G18" s="169"/>
      <c r="H18" s="169"/>
      <c r="I18" s="169"/>
      <c r="J18" s="169"/>
      <c r="K18" s="170"/>
      <c r="L18" s="171"/>
      <c r="M18" s="5"/>
      <c r="N18" s="451"/>
      <c r="O18" s="131">
        <v>0.67500000000000004</v>
      </c>
      <c r="P18" s="128" t="s">
        <v>17</v>
      </c>
      <c r="Q18" s="44">
        <v>0.71199999999999997</v>
      </c>
      <c r="R18" s="133">
        <v>2.75</v>
      </c>
      <c r="S18" s="2"/>
      <c r="T18" s="3"/>
      <c r="U18" s="3"/>
      <c r="V18" s="3"/>
      <c r="W18" s="3"/>
      <c r="X18" s="3"/>
      <c r="Y18" s="3"/>
      <c r="Z18" s="5"/>
      <c r="AA18" s="5"/>
      <c r="AB18" s="5"/>
      <c r="AC18" s="5"/>
      <c r="AD18" s="5"/>
      <c r="AE18" s="31"/>
    </row>
    <row r="19" spans="1:31" ht="30" customHeight="1" thickTop="1" thickBot="1">
      <c r="A19" s="185"/>
      <c r="B19" s="481" t="s">
        <v>124</v>
      </c>
      <c r="C19" s="482"/>
      <c r="D19" s="301"/>
      <c r="E19" s="167"/>
      <c r="F19" s="168"/>
      <c r="G19" s="169"/>
      <c r="H19" s="169"/>
      <c r="I19" s="169"/>
      <c r="J19" s="169"/>
      <c r="K19" s="170"/>
      <c r="L19" s="171"/>
      <c r="M19" s="5"/>
      <c r="N19" s="451"/>
      <c r="O19" s="131">
        <v>0.63800000000000001</v>
      </c>
      <c r="P19" s="128" t="s">
        <v>17</v>
      </c>
      <c r="Q19" s="41">
        <v>0.67400000000000004</v>
      </c>
      <c r="R19" s="129">
        <v>2.5</v>
      </c>
      <c r="S19" s="2"/>
      <c r="T19" s="161"/>
      <c r="U19" s="161"/>
      <c r="V19" s="161"/>
      <c r="W19" s="1"/>
      <c r="X19" s="1"/>
      <c r="Y19" s="1"/>
      <c r="Z19" s="344" t="s">
        <v>125</v>
      </c>
      <c r="AA19" s="345"/>
      <c r="AB19" s="345"/>
      <c r="AC19" s="345"/>
      <c r="AD19" s="346"/>
      <c r="AE19" s="192"/>
    </row>
    <row r="20" spans="1:31" ht="16.5" customHeight="1" thickTop="1" thickBot="1">
      <c r="A20" s="185"/>
      <c r="B20" s="186"/>
      <c r="C20" s="187"/>
      <c r="D20" s="188"/>
      <c r="E20" s="167"/>
      <c r="F20" s="168"/>
      <c r="G20" s="169"/>
      <c r="H20" s="169"/>
      <c r="I20" s="169"/>
      <c r="J20" s="169"/>
      <c r="K20" s="170"/>
      <c r="L20" s="171"/>
      <c r="M20" s="5"/>
      <c r="N20" s="451"/>
      <c r="O20" s="131">
        <v>0.6</v>
      </c>
      <c r="P20" s="128" t="s">
        <v>17</v>
      </c>
      <c r="Q20" s="44">
        <v>0.63700000000000001</v>
      </c>
      <c r="R20" s="133">
        <v>2.25</v>
      </c>
      <c r="S20" s="2"/>
      <c r="T20" s="161"/>
      <c r="U20" s="5"/>
      <c r="V20" s="61"/>
      <c r="W20" s="61"/>
      <c r="X20" s="61"/>
      <c r="Y20" s="61"/>
      <c r="Z20" s="347"/>
      <c r="AA20" s="348"/>
      <c r="AB20" s="348"/>
      <c r="AC20" s="348"/>
      <c r="AD20" s="349"/>
      <c r="AE20" s="192"/>
    </row>
    <row r="21" spans="1:31" ht="15.6" customHeight="1">
      <c r="A21" s="185"/>
      <c r="B21" s="186"/>
      <c r="C21" s="187"/>
      <c r="D21" s="188"/>
      <c r="E21" s="167"/>
      <c r="F21" s="168"/>
      <c r="G21" s="169"/>
      <c r="H21" s="169"/>
      <c r="I21" s="169"/>
      <c r="J21" s="169"/>
      <c r="K21" s="170"/>
      <c r="L21" s="171"/>
      <c r="M21" s="5"/>
      <c r="N21" s="451" t="s">
        <v>126</v>
      </c>
      <c r="O21" s="131">
        <v>0.55000000000000004</v>
      </c>
      <c r="P21" s="128" t="s">
        <v>17</v>
      </c>
      <c r="Q21" s="41">
        <v>0.59899999999999998</v>
      </c>
      <c r="R21" s="129">
        <v>2</v>
      </c>
      <c r="S21" s="2"/>
      <c r="T21" s="161"/>
      <c r="U21" s="471" t="s">
        <v>16</v>
      </c>
      <c r="V21" s="472"/>
      <c r="W21" s="472"/>
      <c r="X21" s="312" t="s">
        <v>13</v>
      </c>
      <c r="Y21" s="5"/>
      <c r="Z21" s="347"/>
      <c r="AA21" s="348"/>
      <c r="AB21" s="348"/>
      <c r="AC21" s="348"/>
      <c r="AD21" s="349"/>
      <c r="AE21" s="192"/>
    </row>
    <row r="22" spans="1:31" ht="20.45" customHeight="1">
      <c r="A22" s="185"/>
      <c r="B22" s="186"/>
      <c r="C22" s="187"/>
      <c r="D22" s="188"/>
      <c r="E22" s="167"/>
      <c r="F22" s="168"/>
      <c r="G22" s="169"/>
      <c r="H22" s="169"/>
      <c r="I22" s="169"/>
      <c r="J22" s="169"/>
      <c r="K22" s="170"/>
      <c r="L22" s="171"/>
      <c r="M22" s="5"/>
      <c r="N22" s="451"/>
      <c r="O22" s="131">
        <v>0.5</v>
      </c>
      <c r="P22" s="128" t="s">
        <v>17</v>
      </c>
      <c r="Q22" s="44">
        <v>0.54900000000000004</v>
      </c>
      <c r="R22" s="133">
        <v>1.75</v>
      </c>
      <c r="S22" s="2"/>
      <c r="T22" s="2"/>
      <c r="U22" s="147">
        <v>4.125</v>
      </c>
      <c r="V22" s="148" t="s">
        <v>42</v>
      </c>
      <c r="W22" s="148">
        <v>5</v>
      </c>
      <c r="X22" s="149" t="s">
        <v>18</v>
      </c>
      <c r="Y22" s="5"/>
      <c r="Z22" s="347"/>
      <c r="AA22" s="348"/>
      <c r="AB22" s="348"/>
      <c r="AC22" s="348"/>
      <c r="AD22" s="349"/>
      <c r="AE22" s="192"/>
    </row>
    <row r="23" spans="1:31" ht="18.95" customHeight="1" thickBot="1">
      <c r="A23" s="185"/>
      <c r="B23" s="186"/>
      <c r="C23" s="187"/>
      <c r="D23" s="188"/>
      <c r="E23" s="167"/>
      <c r="F23" s="168"/>
      <c r="G23" s="169"/>
      <c r="H23" s="169"/>
      <c r="I23" s="169"/>
      <c r="J23" s="169"/>
      <c r="K23" s="170"/>
      <c r="L23" s="171"/>
      <c r="M23" s="5"/>
      <c r="N23" s="451"/>
      <c r="O23" s="131">
        <v>0.45</v>
      </c>
      <c r="P23" s="128" t="s">
        <v>17</v>
      </c>
      <c r="Q23" s="41">
        <v>0.499</v>
      </c>
      <c r="R23" s="129">
        <v>1.5</v>
      </c>
      <c r="S23" s="2"/>
      <c r="T23" s="2"/>
      <c r="U23" s="147">
        <v>3.125</v>
      </c>
      <c r="V23" s="148" t="s">
        <v>42</v>
      </c>
      <c r="W23" s="148">
        <v>4.1239999999999997</v>
      </c>
      <c r="X23" s="150" t="s">
        <v>20</v>
      </c>
      <c r="Y23" s="5"/>
      <c r="Z23" s="459"/>
      <c r="AA23" s="460"/>
      <c r="AB23" s="460"/>
      <c r="AC23" s="460"/>
      <c r="AD23" s="461"/>
      <c r="AE23" s="192"/>
    </row>
    <row r="24" spans="1:31" ht="18.600000000000001" customHeight="1">
      <c r="A24" s="185"/>
      <c r="B24" s="186"/>
      <c r="C24" s="187"/>
      <c r="D24" s="188"/>
      <c r="E24" s="167"/>
      <c r="F24" s="168"/>
      <c r="G24" s="169"/>
      <c r="H24" s="169"/>
      <c r="I24" s="169"/>
      <c r="J24" s="169"/>
      <c r="K24" s="170"/>
      <c r="L24" s="171"/>
      <c r="M24" s="5"/>
      <c r="N24" s="451"/>
      <c r="O24" s="131">
        <v>0.4</v>
      </c>
      <c r="P24" s="128" t="s">
        <v>17</v>
      </c>
      <c r="Q24" s="44">
        <v>0.44900000000000001</v>
      </c>
      <c r="R24" s="133">
        <v>1.25</v>
      </c>
      <c r="S24" s="2"/>
      <c r="T24" s="2"/>
      <c r="U24" s="147">
        <v>2.125</v>
      </c>
      <c r="V24" s="148" t="s">
        <v>42</v>
      </c>
      <c r="W24" s="148">
        <v>3.1240000000000001</v>
      </c>
      <c r="X24" s="149" t="s">
        <v>22</v>
      </c>
      <c r="Y24" s="5"/>
      <c r="Z24" s="462" t="e">
        <f>IF(Z15&gt;=U22,X22,IF(Z15&gt;=U23,X23,IF(Z15&gt;=U24,X24,IF(Z15&gt;=U25,X25,X26))))</f>
        <v>#DIV/0!</v>
      </c>
      <c r="AA24" s="463"/>
      <c r="AB24" s="463"/>
      <c r="AC24" s="463"/>
      <c r="AD24" s="464"/>
      <c r="AE24" s="193"/>
    </row>
    <row r="25" spans="1:31" ht="15.6" customHeight="1">
      <c r="A25" s="185"/>
      <c r="B25" s="186"/>
      <c r="C25" s="187"/>
      <c r="D25" s="188"/>
      <c r="E25" s="167"/>
      <c r="F25" s="168"/>
      <c r="G25" s="169"/>
      <c r="H25" s="169"/>
      <c r="I25" s="169"/>
      <c r="J25" s="169"/>
      <c r="K25" s="170"/>
      <c r="L25" s="171"/>
      <c r="M25" s="5"/>
      <c r="N25" s="451" t="s">
        <v>127</v>
      </c>
      <c r="O25" s="131">
        <v>0.3</v>
      </c>
      <c r="P25" s="128" t="s">
        <v>17</v>
      </c>
      <c r="Q25" s="41">
        <v>0.39900000000000002</v>
      </c>
      <c r="R25" s="129">
        <v>1</v>
      </c>
      <c r="S25" s="2"/>
      <c r="T25" s="2"/>
      <c r="U25" s="147">
        <v>1.125</v>
      </c>
      <c r="V25" s="148" t="s">
        <v>42</v>
      </c>
      <c r="W25" s="148">
        <v>2.1240000000000001</v>
      </c>
      <c r="X25" s="149" t="s">
        <v>24</v>
      </c>
      <c r="Y25" s="5"/>
      <c r="Z25" s="462"/>
      <c r="AA25" s="463"/>
      <c r="AB25" s="463"/>
      <c r="AC25" s="463"/>
      <c r="AD25" s="464"/>
      <c r="AE25" s="193"/>
    </row>
    <row r="26" spans="1:31" ht="18.95" customHeight="1" thickBot="1">
      <c r="A26" s="185"/>
      <c r="B26" s="186"/>
      <c r="C26" s="187"/>
      <c r="D26" s="188"/>
      <c r="E26" s="167"/>
      <c r="F26" s="168"/>
      <c r="G26" s="169"/>
      <c r="H26" s="169"/>
      <c r="I26" s="169"/>
      <c r="J26" s="169"/>
      <c r="K26" s="170"/>
      <c r="L26" s="171"/>
      <c r="M26" s="5"/>
      <c r="N26" s="451"/>
      <c r="O26" s="131">
        <v>0.2</v>
      </c>
      <c r="P26" s="128" t="s">
        <v>17</v>
      </c>
      <c r="Q26" s="44">
        <v>0.29899999999999999</v>
      </c>
      <c r="R26" s="133">
        <v>0.75</v>
      </c>
      <c r="S26" s="2"/>
      <c r="T26" s="2"/>
      <c r="U26" s="154">
        <v>0</v>
      </c>
      <c r="V26" s="155" t="s">
        <v>42</v>
      </c>
      <c r="W26" s="155">
        <v>1.1240000000000001</v>
      </c>
      <c r="X26" s="156" t="s">
        <v>26</v>
      </c>
      <c r="Y26" s="5"/>
      <c r="Z26" s="465"/>
      <c r="AA26" s="466"/>
      <c r="AB26" s="466"/>
      <c r="AC26" s="466"/>
      <c r="AD26" s="467"/>
      <c r="AE26" s="193"/>
    </row>
    <row r="27" spans="1:31">
      <c r="A27" s="185"/>
      <c r="B27" s="186"/>
      <c r="C27" s="187"/>
      <c r="D27" s="188"/>
      <c r="E27" s="167"/>
      <c r="F27" s="168"/>
      <c r="G27" s="169"/>
      <c r="H27" s="169"/>
      <c r="I27" s="169"/>
      <c r="J27" s="169"/>
      <c r="K27" s="170"/>
      <c r="L27" s="171"/>
      <c r="M27" s="5"/>
      <c r="N27" s="451"/>
      <c r="O27" s="131">
        <v>0.1</v>
      </c>
      <c r="P27" s="128" t="s">
        <v>17</v>
      </c>
      <c r="Q27" s="41">
        <v>0.19900000000000001</v>
      </c>
      <c r="R27" s="129">
        <v>0.5</v>
      </c>
      <c r="S27" s="2"/>
      <c r="T27" s="2"/>
      <c r="U27" s="2"/>
      <c r="V27" s="3"/>
      <c r="W27" s="3"/>
      <c r="X27" s="3"/>
      <c r="Y27" s="3"/>
      <c r="Z27" s="61"/>
      <c r="AA27" s="61"/>
      <c r="AB27" s="61"/>
      <c r="AC27" s="61"/>
      <c r="AD27" s="61"/>
      <c r="AE27" s="62"/>
    </row>
    <row r="28" spans="1:31">
      <c r="A28" s="185"/>
      <c r="B28" s="186"/>
      <c r="C28" s="187"/>
      <c r="D28" s="188"/>
      <c r="E28" s="167"/>
      <c r="F28" s="168"/>
      <c r="G28" s="169"/>
      <c r="H28" s="169"/>
      <c r="I28" s="169"/>
      <c r="J28" s="169"/>
      <c r="K28" s="170"/>
      <c r="L28" s="171"/>
      <c r="M28" s="5"/>
      <c r="N28" s="451"/>
      <c r="O28" s="131">
        <v>0</v>
      </c>
      <c r="P28" s="128" t="s">
        <v>17</v>
      </c>
      <c r="Q28" s="44">
        <v>9.9000000000000005E-2</v>
      </c>
      <c r="R28" s="133">
        <v>0</v>
      </c>
      <c r="S28" s="2"/>
      <c r="T28" s="2"/>
      <c r="U28" s="2"/>
      <c r="V28" s="3"/>
      <c r="W28" s="3"/>
      <c r="X28" s="3"/>
      <c r="Y28" s="3"/>
      <c r="Z28" s="306"/>
      <c r="AA28" s="306"/>
      <c r="AB28" s="5"/>
      <c r="AC28" s="5"/>
      <c r="AD28" s="5"/>
      <c r="AE28" s="31"/>
    </row>
    <row r="29" spans="1:31" ht="18.600000000000001" customHeight="1">
      <c r="A29" s="185"/>
      <c r="B29" s="186"/>
      <c r="C29" s="187"/>
      <c r="D29" s="188"/>
      <c r="E29" s="167"/>
      <c r="F29" s="314"/>
      <c r="G29" s="194"/>
      <c r="H29" s="194"/>
      <c r="I29" s="194"/>
      <c r="J29" s="169"/>
      <c r="K29" s="170"/>
      <c r="L29" s="171"/>
      <c r="M29" s="5"/>
      <c r="N29" s="20"/>
      <c r="O29" s="14"/>
      <c r="P29" s="14"/>
      <c r="Q29" s="5"/>
      <c r="R29" s="5"/>
      <c r="S29" s="5"/>
      <c r="T29" s="5"/>
      <c r="U29" s="5"/>
      <c r="V29" s="5"/>
      <c r="W29" s="5"/>
      <c r="X29" s="3"/>
      <c r="Y29" s="3"/>
      <c r="Z29" s="4"/>
      <c r="AA29" s="4"/>
      <c r="AB29" s="5"/>
      <c r="AC29" s="5"/>
      <c r="AD29" s="5"/>
      <c r="AE29" s="308"/>
    </row>
    <row r="30" spans="1:31" ht="16.5" thickBot="1">
      <c r="A30" s="195"/>
      <c r="B30" s="196"/>
      <c r="C30" s="197"/>
      <c r="D30" s="198"/>
      <c r="E30" s="199"/>
      <c r="F30" s="200"/>
      <c r="G30" s="201"/>
      <c r="H30" s="110"/>
      <c r="I30" s="110"/>
      <c r="J30" s="202"/>
      <c r="K30" s="203"/>
      <c r="L30" s="204"/>
      <c r="M30" s="113"/>
      <c r="N30" s="205"/>
      <c r="O30" s="113"/>
      <c r="P30" s="113"/>
      <c r="Q30" s="113"/>
      <c r="R30" s="113"/>
      <c r="S30" s="113"/>
      <c r="T30" s="113"/>
      <c r="U30" s="113"/>
      <c r="V30" s="113"/>
      <c r="W30" s="113"/>
      <c r="X30" s="113"/>
      <c r="Y30" s="206"/>
      <c r="Z30" s="113"/>
      <c r="AA30" s="113"/>
      <c r="AB30" s="113"/>
      <c r="AC30" s="113"/>
      <c r="AD30" s="113"/>
      <c r="AE30" s="114"/>
    </row>
    <row r="31" spans="1:31">
      <c r="F31" s="311"/>
      <c r="H31" s="311"/>
      <c r="I31" s="311"/>
      <c r="J31" s="311"/>
      <c r="K31" s="311"/>
      <c r="L31" s="311"/>
      <c r="M31" s="311"/>
      <c r="N31" s="207"/>
      <c r="O31" s="311"/>
      <c r="P31" s="311"/>
      <c r="Q31" s="311"/>
      <c r="R31" s="311"/>
      <c r="S31" s="311"/>
      <c r="T31" s="311"/>
      <c r="U31" s="311"/>
      <c r="V31" s="311"/>
      <c r="W31" s="311"/>
      <c r="X31" s="311"/>
      <c r="Y31" s="311"/>
      <c r="Z31" s="311"/>
      <c r="AA31" s="311"/>
      <c r="AB31" s="311"/>
      <c r="AC31" s="311"/>
      <c r="AD31" s="311"/>
      <c r="AE31" s="311"/>
    </row>
    <row r="32" spans="1:31">
      <c r="A32" s="208" t="s">
        <v>71</v>
      </c>
      <c r="F32" s="311"/>
      <c r="H32" s="311"/>
      <c r="I32" s="311"/>
      <c r="J32" s="311"/>
      <c r="K32" s="311"/>
      <c r="L32" s="311"/>
      <c r="M32" s="311"/>
      <c r="N32" s="207"/>
      <c r="O32" s="311"/>
      <c r="P32" s="311"/>
      <c r="Q32" s="311"/>
      <c r="R32" s="311"/>
      <c r="S32" s="311"/>
      <c r="T32" s="311"/>
      <c r="U32" s="311"/>
      <c r="V32" s="311"/>
      <c r="W32" s="311"/>
      <c r="X32" s="311"/>
      <c r="Y32" s="311"/>
      <c r="Z32" s="311"/>
      <c r="AA32" s="311"/>
      <c r="AB32" s="311"/>
      <c r="AC32" s="311"/>
      <c r="AD32" s="311"/>
      <c r="AE32" s="311"/>
    </row>
    <row r="33" spans="1:14">
      <c r="A33" s="299" t="s">
        <v>128</v>
      </c>
      <c r="F33" s="311"/>
      <c r="H33" s="311"/>
      <c r="I33" s="311"/>
      <c r="J33" s="311"/>
      <c r="K33" s="311"/>
      <c r="L33" s="311"/>
      <c r="M33" s="311"/>
      <c r="N33" s="207"/>
    </row>
    <row r="34" spans="1:14">
      <c r="F34" s="311"/>
      <c r="H34" s="311"/>
      <c r="I34" s="311"/>
      <c r="J34" s="311"/>
      <c r="K34" s="311"/>
      <c r="L34" s="311"/>
      <c r="M34" s="311"/>
      <c r="N34" s="207"/>
    </row>
    <row r="35" spans="1:14">
      <c r="F35" s="311"/>
      <c r="H35" s="311"/>
      <c r="I35" s="311"/>
      <c r="J35" s="311"/>
      <c r="K35" s="311"/>
      <c r="L35" s="311"/>
      <c r="M35" s="311"/>
      <c r="N35" s="207"/>
    </row>
    <row r="36" spans="1:14">
      <c r="F36" s="311"/>
      <c r="H36" s="311"/>
      <c r="I36" s="311"/>
      <c r="J36" s="311"/>
      <c r="K36" s="311"/>
      <c r="L36" s="311"/>
      <c r="M36" s="311"/>
      <c r="N36" s="207"/>
    </row>
    <row r="37" spans="1:14">
      <c r="F37" s="311"/>
      <c r="H37" s="311"/>
      <c r="I37" s="311"/>
      <c r="J37" s="311"/>
      <c r="K37" s="311"/>
      <c r="L37" s="311"/>
      <c r="M37" s="311"/>
      <c r="N37" s="207"/>
    </row>
    <row r="38" spans="1:14">
      <c r="F38" s="311"/>
      <c r="H38" s="311"/>
      <c r="I38" s="311"/>
      <c r="J38" s="311"/>
      <c r="K38" s="311"/>
      <c r="L38" s="311"/>
      <c r="M38" s="311"/>
      <c r="N38" s="207"/>
    </row>
    <row r="39" spans="1:14">
      <c r="F39" s="311"/>
      <c r="H39" s="311"/>
      <c r="I39" s="311"/>
      <c r="J39" s="311"/>
      <c r="K39" s="311"/>
      <c r="L39" s="311"/>
      <c r="M39" s="311"/>
      <c r="N39" s="207"/>
    </row>
    <row r="40" spans="1:14">
      <c r="F40" s="311"/>
      <c r="H40" s="311"/>
      <c r="I40" s="311"/>
      <c r="J40" s="311"/>
      <c r="K40" s="311"/>
      <c r="L40" s="311"/>
      <c r="M40" s="311"/>
      <c r="N40" s="207"/>
    </row>
    <row r="41" spans="1:14">
      <c r="F41" s="311"/>
      <c r="H41" s="311"/>
      <c r="I41" s="311"/>
      <c r="J41" s="311"/>
      <c r="K41" s="311"/>
      <c r="L41" s="311"/>
      <c r="M41" s="311"/>
      <c r="N41" s="207"/>
    </row>
    <row r="42" spans="1:14">
      <c r="F42" s="311"/>
      <c r="H42" s="311"/>
      <c r="I42" s="311"/>
      <c r="J42" s="311"/>
      <c r="K42" s="311"/>
      <c r="L42" s="311"/>
      <c r="M42" s="311"/>
      <c r="N42" s="207"/>
    </row>
    <row r="43" spans="1:14">
      <c r="F43" s="311"/>
      <c r="H43" s="311"/>
      <c r="I43" s="311"/>
      <c r="J43" s="311"/>
      <c r="K43" s="311"/>
      <c r="L43" s="311"/>
      <c r="M43" s="311"/>
      <c r="N43" s="207"/>
    </row>
    <row r="50" spans="13:25">
      <c r="M50" s="311"/>
      <c r="N50" s="207"/>
      <c r="O50" s="207"/>
      <c r="P50" s="207"/>
      <c r="Q50" s="207"/>
      <c r="R50" s="209"/>
      <c r="S50" s="209"/>
      <c r="T50" s="311"/>
      <c r="U50" s="311"/>
      <c r="V50" s="311"/>
      <c r="W50" s="311"/>
      <c r="X50" s="311"/>
      <c r="Y50" s="311"/>
    </row>
    <row r="51" spans="13:25">
      <c r="M51" s="311"/>
      <c r="N51" s="207"/>
      <c r="O51" s="207"/>
      <c r="P51" s="207"/>
      <c r="Q51" s="207"/>
      <c r="R51" s="209"/>
      <c r="S51" s="209"/>
      <c r="T51" s="311"/>
      <c r="U51" s="311"/>
      <c r="V51" s="311"/>
      <c r="W51" s="311"/>
      <c r="X51" s="311"/>
      <c r="Y51" s="311"/>
    </row>
    <row r="52" spans="13:25">
      <c r="M52" s="311"/>
      <c r="N52" s="207"/>
      <c r="O52" s="207"/>
      <c r="P52" s="207"/>
      <c r="Q52" s="207"/>
      <c r="R52" s="209"/>
      <c r="S52" s="209"/>
      <c r="T52" s="311"/>
      <c r="U52" s="311"/>
      <c r="V52" s="311"/>
      <c r="W52" s="311"/>
      <c r="X52" s="311"/>
      <c r="Y52" s="311"/>
    </row>
    <row r="53" spans="13:25">
      <c r="M53" s="311"/>
      <c r="N53" s="311"/>
      <c r="O53" s="311"/>
      <c r="P53" s="311"/>
      <c r="Q53" s="311"/>
      <c r="R53" s="209"/>
      <c r="S53" s="209"/>
      <c r="T53" s="311"/>
      <c r="U53" s="311"/>
      <c r="V53" s="311"/>
      <c r="W53" s="311"/>
      <c r="X53" s="311"/>
      <c r="Y53" s="311"/>
    </row>
    <row r="54" spans="13:25">
      <c r="M54" s="311"/>
      <c r="N54" s="311"/>
      <c r="O54" s="311"/>
      <c r="P54" s="311"/>
      <c r="Q54" s="311"/>
      <c r="R54" s="311"/>
      <c r="S54" s="311"/>
      <c r="T54" s="311"/>
      <c r="U54" s="311"/>
      <c r="V54" s="209"/>
      <c r="W54" s="209"/>
      <c r="X54" s="209"/>
      <c r="Y54" s="209"/>
    </row>
    <row r="55" spans="13:25">
      <c r="M55" s="311"/>
      <c r="N55" s="311"/>
      <c r="O55" s="311"/>
      <c r="P55" s="311"/>
      <c r="Q55" s="311"/>
      <c r="R55" s="311"/>
      <c r="S55" s="311"/>
      <c r="T55" s="311"/>
      <c r="U55" s="311"/>
      <c r="V55" s="209"/>
      <c r="W55" s="209"/>
      <c r="X55" s="209"/>
      <c r="Y55" s="209"/>
    </row>
    <row r="56" spans="13:25">
      <c r="M56" s="207"/>
      <c r="N56" s="311"/>
      <c r="O56" s="311"/>
      <c r="P56" s="311"/>
      <c r="Q56" s="311"/>
      <c r="R56" s="311"/>
      <c r="S56" s="311"/>
      <c r="T56" s="311"/>
      <c r="U56" s="311"/>
      <c r="V56" s="311"/>
      <c r="W56" s="311"/>
      <c r="X56" s="311"/>
      <c r="Y56" s="311"/>
    </row>
    <row r="57" spans="13:25">
      <c r="M57" s="207"/>
      <c r="N57" s="311"/>
      <c r="O57" s="311"/>
      <c r="P57" s="311"/>
      <c r="Q57" s="311"/>
      <c r="R57" s="311"/>
      <c r="S57" s="311"/>
      <c r="T57" s="311"/>
      <c r="U57" s="311"/>
      <c r="V57" s="311"/>
      <c r="W57" s="311"/>
      <c r="X57" s="311"/>
      <c r="Y57" s="311"/>
    </row>
    <row r="58" spans="13:25">
      <c r="M58" s="207"/>
      <c r="N58" s="311"/>
      <c r="O58" s="311"/>
      <c r="P58" s="311"/>
      <c r="Q58" s="311"/>
      <c r="R58" s="311"/>
      <c r="S58" s="311"/>
      <c r="T58" s="311"/>
      <c r="U58" s="311"/>
      <c r="V58" s="311"/>
      <c r="W58" s="311"/>
      <c r="X58" s="311"/>
      <c r="Y58" s="311"/>
    </row>
    <row r="59" spans="13:25">
      <c r="M59" s="207"/>
      <c r="N59" s="311"/>
      <c r="O59" s="311"/>
      <c r="P59" s="311"/>
      <c r="Q59" s="311"/>
      <c r="R59" s="311"/>
      <c r="S59" s="311"/>
      <c r="T59" s="311"/>
      <c r="U59" s="311"/>
      <c r="V59" s="311"/>
      <c r="W59" s="311"/>
      <c r="X59" s="311"/>
      <c r="Y59" s="311"/>
    </row>
    <row r="60" spans="13:25">
      <c r="M60" s="209"/>
      <c r="N60" s="311"/>
      <c r="O60" s="311"/>
      <c r="P60" s="311"/>
      <c r="Q60" s="311"/>
      <c r="R60" s="311"/>
      <c r="S60" s="311"/>
      <c r="T60" s="311"/>
      <c r="U60" s="311"/>
      <c r="V60" s="311"/>
      <c r="W60" s="311"/>
      <c r="X60" s="311"/>
      <c r="Y60" s="311"/>
    </row>
    <row r="61" spans="13:25">
      <c r="M61" s="209"/>
      <c r="N61" s="311"/>
      <c r="O61" s="311"/>
      <c r="P61" s="311"/>
      <c r="Q61" s="311"/>
      <c r="R61" s="311"/>
      <c r="S61" s="311"/>
      <c r="T61" s="311"/>
      <c r="U61" s="311"/>
      <c r="V61" s="311"/>
      <c r="W61" s="311"/>
      <c r="X61" s="311"/>
      <c r="Y61" s="311"/>
    </row>
  </sheetData>
  <sheetProtection sheet="1" objects="1" scenarios="1"/>
  <mergeCells count="19">
    <mergeCell ref="A5:D5"/>
    <mergeCell ref="E5:K5"/>
    <mergeCell ref="G9:H9"/>
    <mergeCell ref="B19:C19"/>
    <mergeCell ref="L5:AE5"/>
    <mergeCell ref="N7:R7"/>
    <mergeCell ref="O8:Q8"/>
    <mergeCell ref="Z15:Z16"/>
    <mergeCell ref="U15:Y16"/>
    <mergeCell ref="G11:H11"/>
    <mergeCell ref="N9:N12"/>
    <mergeCell ref="N13:N16"/>
    <mergeCell ref="N17:N20"/>
    <mergeCell ref="G14:H14"/>
    <mergeCell ref="N21:N24"/>
    <mergeCell ref="U21:W21"/>
    <mergeCell ref="Z19:AD23"/>
    <mergeCell ref="Z24:AD26"/>
    <mergeCell ref="N25:N28"/>
  </mergeCells>
  <phoneticPr fontId="4" type="noConversion"/>
  <conditionalFormatting sqref="B13">
    <cfRule type="cellIs" dxfId="0" priority="1" operator="greaterThan">
      <formula>100</formula>
    </cfRule>
  </conditionalFormatting>
  <dataValidations count="8">
    <dataValidation type="list" allowBlank="1" showInputMessage="1" showErrorMessage="1" sqref="D3" xr:uid="{15A22E98-CDE9-4C75-A2AB-9307CD50F955}">
      <formula1>"2021-2022,2022-2023,2023-2024,2024-2025,2025-2026,2026-2027,2027-2028,2028-2029,2029-2030,2030-2031"</formula1>
    </dataValidation>
    <dataValidation allowBlank="1" showInputMessage="1" showErrorMessage="1" promptTitle="&lt;SDC-CTPD Local Report Card&gt;" prompt="Secure Data Center&gt;&gt;Local Report Card&gt;&gt;CTPD Local Report Card&gt;&gt;Career &amp; Post Secondary Readiness&gt; Career &amp; Poist Secondary Readiness Student &amp; Point Details_x000a__x000a_The number of students thtat earned 1 point for completing one or more items from the C&amp;PS List" sqref="B7" xr:uid="{E58E5537-D6A2-4826-B516-64EF5CDCFDED}"/>
    <dataValidation allowBlank="1" showInputMessage="1" showErrorMessage="1" promptTitle="&lt;SDC-CTPD Local Report Card&gt;" prompt="Secure Data Center&gt;&gt;Local Report Card&gt;&gt;CTPD Local Report Card&gt;&gt;Career &amp; Post Secondary Readiness&gt; Career &amp; Poist Secondary Readiness Student &amp; Point Details_x000a__x000a_The number of &quot;bonus&quot; students that earned 1.33 points...." sqref="B8" xr:uid="{A78D7CC9-89F3-4D8D-9777-780FA93DBB83}"/>
    <dataValidation allowBlank="1" showInputMessage="1" showErrorMessage="1" promptTitle="&lt;SDC- CTPD Local Report Card&gt;" prompt="Secure Data Center&gt;&gt;Local Report Card&gt;&gt;CTPD Local Report Card&gt;&gt;Career &amp; Post Secondary Readiness&gt; Career &amp; Poist Secondary Readiness Student &amp; Point Details_x000a__x000a_The number of students that earned 1 point fro completing a combination of three emerging ....." sqref="B9" xr:uid="{67830A58-3C96-4FF3-AC50-07DEBB3C40EC}"/>
    <dataValidation allowBlank="1" showInputMessage="1" showErrorMessage="1" promptTitle="&lt;SDC-CTPD Local Report Card&gt;" prompt="Secure Data Center&gt;&gt;Local Report Card&gt;&gt;CTPD Local Report Card&gt;&gt;Career &amp; Post Secondary Readiness&gt; Career &amp; Poist Secondary Readiness Student &amp; Point Details_x000a__x000a_The number of studentsthat earned 1.33 points because they completed three emerging....." sqref="B10" xr:uid="{10804087-46B0-4D9D-A716-7992F0325A8B}"/>
    <dataValidation allowBlank="1" showInputMessage="1" showErrorMessage="1" promptTitle="&lt;SDC-CTPD Local Report Card&gt;" prompt="Secure Data Center&gt;&gt;Local Report Card&gt;&gt;CTPD Local Report Card&gt;&gt;Career &amp; Post Secondary Readiness&gt; Career &amp; Poist Secondary Readiness Student &amp; Point Details_x000a__x000a_The number of students thtat earned .67 point for completing two emerging......" sqref="B11" xr:uid="{901CDEEB-84E3-4E64-A54F-32C03B4FAEB9}"/>
    <dataValidation allowBlank="1" showInputMessage="1" showErrorMessage="1" promptTitle="&lt;SDC-CTPD Local Report Card&gt;" prompt="Secure Data Center&gt;&gt;Local Report Card&gt;&gt;CTPD Local Report Card&gt;&gt;Career &amp; Post Secondary Readiness&gt; Career &amp; Poist Secondary Readiness Student &amp; Point Details_x000a__x000a_The number of students thtat earned .33 point for completing one from emerging ........." sqref="B12" xr:uid="{9924AD6B-F2A3-4903-B049-29F824B19F1F}"/>
    <dataValidation allowBlank="1" showInputMessage="1" showErrorMessage="1" promptTitle="&lt;SDC-CTPD Local Report Card&gt;" prompt="Secure Data Center&gt;&gt;Local Report Card&gt;&gt;CTPD Local Report Card&gt;&gt;Career &amp; Post Secondary Readiness&gt; Career &amp; Poist Secondary Readiness Student &amp; Point Details_x000a__x000a_The number of students in Denominator (4-Year Graduation Cohort" sqref="D19" xr:uid="{CBAE7396-F093-4177-90EF-BA66DAEE3B1C}"/>
  </dataValidations>
  <hyperlinks>
    <hyperlink ref="A32" r:id="rId1" xr:uid="{5D6D0265-9AA6-43D4-B5EF-AD563A3D7B78}"/>
    <hyperlink ref="A33" r:id="rId2" xr:uid="{956D7AD5-820F-432B-8DFC-6A8D452B0C63}"/>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02BA1-C73E-4093-BF45-6CDD3A2BEC4C}">
  <dimension ref="A1:Z34"/>
  <sheetViews>
    <sheetView topLeftCell="A5" zoomScale="95" zoomScaleNormal="95" workbookViewId="0">
      <selection activeCell="C19" sqref="C19:C24"/>
    </sheetView>
  </sheetViews>
  <sheetFormatPr defaultColWidth="8.7109375" defaultRowHeight="15.75"/>
  <cols>
    <col min="1" max="1" width="36.140625" style="157" customWidth="1"/>
    <col min="2" max="2" width="10.42578125" style="157" bestFit="1" customWidth="1"/>
    <col min="3" max="3" width="16.5703125" style="157" customWidth="1"/>
    <col min="4" max="6" width="15.5703125" style="157" customWidth="1"/>
    <col min="7" max="7" width="15.5703125" style="22" customWidth="1"/>
    <col min="8" max="8" width="19.7109375" style="162" customWidth="1"/>
    <col min="9" max="9" width="15.5703125" style="22" customWidth="1"/>
    <col min="10" max="10" width="11.7109375" style="22" customWidth="1"/>
    <col min="11" max="11" width="22.85546875" style="22" bestFit="1" customWidth="1"/>
    <col min="12" max="12" width="10.85546875" style="22" customWidth="1"/>
    <col min="13" max="13" width="8.7109375" style="22"/>
    <col min="14" max="14" width="9.140625" style="22" bestFit="1" customWidth="1"/>
    <col min="15" max="15" width="8.7109375" style="22"/>
    <col min="16" max="16" width="9" style="22" customWidth="1"/>
    <col min="17" max="22" width="8.7109375" style="22"/>
    <col min="23" max="23" width="14.140625" style="22" customWidth="1"/>
    <col min="24" max="16384" width="8.7109375" style="22"/>
  </cols>
  <sheetData>
    <row r="1" spans="1:26">
      <c r="A1" s="21" t="s">
        <v>3</v>
      </c>
      <c r="G1" s="311"/>
      <c r="I1" s="311"/>
      <c r="J1" s="311"/>
      <c r="K1" s="311"/>
      <c r="L1" s="311"/>
      <c r="M1" s="311"/>
      <c r="N1" s="311"/>
      <c r="O1" s="311"/>
      <c r="P1" s="311"/>
      <c r="Q1" s="311"/>
      <c r="R1" s="311"/>
      <c r="S1" s="311"/>
      <c r="T1" s="311"/>
      <c r="U1" s="311"/>
      <c r="V1" s="311"/>
      <c r="W1" s="311"/>
      <c r="X1" s="311"/>
      <c r="Y1" s="311"/>
      <c r="Z1" s="311"/>
    </row>
    <row r="2" spans="1:26">
      <c r="A2" s="311" t="s">
        <v>129</v>
      </c>
      <c r="G2" s="311"/>
      <c r="I2" s="311"/>
      <c r="J2" s="311"/>
      <c r="K2" s="311"/>
      <c r="L2" s="311"/>
      <c r="M2" s="311"/>
      <c r="N2" s="311"/>
      <c r="O2" s="311"/>
      <c r="P2" s="311"/>
      <c r="Q2" s="311"/>
      <c r="R2" s="311"/>
      <c r="S2" s="311"/>
      <c r="T2" s="311"/>
      <c r="U2" s="311"/>
      <c r="V2" s="311"/>
      <c r="W2" s="311"/>
      <c r="X2" s="311"/>
      <c r="Y2" s="311"/>
      <c r="Z2" s="311"/>
    </row>
    <row r="3" spans="1:26">
      <c r="A3" s="311"/>
      <c r="G3" s="311"/>
      <c r="H3" s="165"/>
      <c r="I3" s="311"/>
      <c r="J3" s="311"/>
      <c r="K3" s="311"/>
      <c r="L3" s="311"/>
      <c r="M3" s="311"/>
      <c r="N3" s="311"/>
      <c r="O3" s="311"/>
      <c r="P3" s="311"/>
      <c r="Q3" s="311"/>
      <c r="R3" s="311"/>
      <c r="S3" s="311"/>
      <c r="T3" s="311"/>
      <c r="U3" s="311"/>
      <c r="V3" s="311"/>
      <c r="W3" s="311"/>
      <c r="X3" s="311"/>
      <c r="Y3" s="311"/>
      <c r="Z3" s="311"/>
    </row>
    <row r="4" spans="1:26" ht="16.5" thickBot="1">
      <c r="G4" s="311"/>
      <c r="I4" s="311"/>
      <c r="J4" s="311"/>
      <c r="K4" s="311"/>
      <c r="L4" s="311"/>
      <c r="M4" s="311"/>
      <c r="N4" s="311"/>
      <c r="O4" s="311"/>
      <c r="P4" s="311"/>
      <c r="Q4" s="311"/>
      <c r="R4" s="311"/>
      <c r="S4" s="311"/>
      <c r="T4" s="311"/>
      <c r="U4" s="311"/>
      <c r="V4" s="311"/>
      <c r="W4" s="311"/>
      <c r="X4" s="311"/>
      <c r="Y4" s="311"/>
      <c r="Z4" s="311"/>
    </row>
    <row r="5" spans="1:26" ht="16.5" thickBot="1">
      <c r="A5" s="489" t="s">
        <v>130</v>
      </c>
      <c r="B5" s="490"/>
      <c r="C5" s="491"/>
      <c r="D5" s="492" t="s">
        <v>107</v>
      </c>
      <c r="E5" s="493"/>
      <c r="F5" s="493"/>
      <c r="G5" s="493"/>
      <c r="H5" s="493"/>
      <c r="I5" s="494"/>
      <c r="J5" s="528" t="s">
        <v>8</v>
      </c>
      <c r="K5" s="529"/>
      <c r="L5" s="529"/>
      <c r="M5" s="529"/>
      <c r="N5" s="529"/>
      <c r="O5" s="529"/>
      <c r="P5" s="529"/>
      <c r="Q5" s="529"/>
      <c r="R5" s="529"/>
      <c r="S5" s="529"/>
      <c r="T5" s="529"/>
      <c r="U5" s="529"/>
      <c r="V5" s="529"/>
      <c r="W5" s="529"/>
      <c r="X5" s="529"/>
      <c r="Y5" s="529"/>
      <c r="Z5" s="530"/>
    </row>
    <row r="6" spans="1:26" ht="48" thickBot="1">
      <c r="A6" s="216" t="s">
        <v>131</v>
      </c>
      <c r="B6" s="217" t="s">
        <v>108</v>
      </c>
      <c r="C6" s="218" t="s">
        <v>15</v>
      </c>
      <c r="D6" s="219"/>
      <c r="E6" s="220"/>
      <c r="F6" s="220"/>
      <c r="G6" s="220"/>
      <c r="H6" s="220"/>
      <c r="I6" s="221"/>
      <c r="J6" s="222"/>
      <c r="K6" s="223"/>
      <c r="L6" s="223"/>
      <c r="M6" s="223"/>
      <c r="N6" s="223"/>
      <c r="O6" s="223"/>
      <c r="P6" s="224"/>
      <c r="Q6" s="5"/>
      <c r="R6" s="5"/>
      <c r="S6" s="5"/>
      <c r="T6" s="5"/>
      <c r="U6" s="5"/>
      <c r="V6" s="5"/>
      <c r="W6" s="5"/>
      <c r="X6" s="5"/>
      <c r="Y6" s="5"/>
      <c r="Z6" s="31"/>
    </row>
    <row r="7" spans="1:26" ht="17.25" thickTop="1" thickBot="1">
      <c r="A7" s="225" t="s">
        <v>132</v>
      </c>
      <c r="B7" s="302"/>
      <c r="C7" s="226" t="e">
        <f>B7/C15</f>
        <v>#DIV/0!</v>
      </c>
      <c r="D7" s="227"/>
      <c r="E7" s="495" t="s">
        <v>133</v>
      </c>
      <c r="F7" s="496"/>
      <c r="G7" s="497"/>
      <c r="H7" s="210" t="e">
        <f>C13/C15</f>
        <v>#DIV/0!</v>
      </c>
      <c r="I7" s="228"/>
      <c r="J7" s="222"/>
      <c r="K7" s="447" t="s">
        <v>134</v>
      </c>
      <c r="L7" s="448"/>
      <c r="M7" s="448"/>
      <c r="N7" s="448"/>
      <c r="O7" s="449"/>
      <c r="P7" s="2"/>
      <c r="Q7" s="2"/>
      <c r="R7" s="5"/>
      <c r="S7" s="5"/>
      <c r="T7" s="5"/>
      <c r="U7" s="5"/>
      <c r="V7" s="5"/>
      <c r="W7" s="5"/>
      <c r="X7" s="5"/>
      <c r="Y7" s="5"/>
      <c r="Z7" s="5"/>
    </row>
    <row r="8" spans="1:26" ht="17.25" thickTop="1" thickBot="1">
      <c r="A8" s="225" t="s">
        <v>135</v>
      </c>
      <c r="B8" s="302"/>
      <c r="C8" s="226" t="e">
        <f>B8/C15</f>
        <v>#DIV/0!</v>
      </c>
      <c r="D8" s="219"/>
      <c r="E8" s="211"/>
      <c r="F8" s="211"/>
      <c r="G8" s="6"/>
      <c r="H8" s="181"/>
      <c r="I8" s="221"/>
      <c r="J8" s="222"/>
      <c r="K8" s="310" t="s">
        <v>79</v>
      </c>
      <c r="L8" s="450" t="s">
        <v>15</v>
      </c>
      <c r="M8" s="450"/>
      <c r="N8" s="450"/>
      <c r="O8" s="310" t="s">
        <v>16</v>
      </c>
      <c r="P8" s="2"/>
      <c r="Q8" s="2"/>
      <c r="R8" s="5"/>
      <c r="S8" s="5"/>
      <c r="T8" s="5"/>
      <c r="U8" s="5"/>
      <c r="V8" s="5"/>
      <c r="W8" s="5"/>
      <c r="X8" s="5"/>
      <c r="Y8" s="5"/>
      <c r="Z8" s="5"/>
    </row>
    <row r="9" spans="1:26" ht="17.25" thickTop="1" thickBot="1">
      <c r="A9" s="225" t="s">
        <v>136</v>
      </c>
      <c r="B9" s="303"/>
      <c r="C9" s="229" t="e">
        <f>B9/C15</f>
        <v>#DIV/0!</v>
      </c>
      <c r="D9" s="219"/>
      <c r="E9" s="211"/>
      <c r="F9" s="211"/>
      <c r="G9" s="6"/>
      <c r="H9" s="181"/>
      <c r="I9" s="221"/>
      <c r="J9" s="222"/>
      <c r="K9" s="451" t="s">
        <v>137</v>
      </c>
      <c r="L9" s="127">
        <v>0.98250000000000004</v>
      </c>
      <c r="M9" s="128" t="s">
        <v>17</v>
      </c>
      <c r="N9" s="249">
        <v>1</v>
      </c>
      <c r="O9" s="129">
        <v>5</v>
      </c>
      <c r="P9" s="2"/>
      <c r="Q9" s="2"/>
      <c r="R9" s="333" t="s">
        <v>25</v>
      </c>
      <c r="S9" s="334"/>
      <c r="T9" s="334"/>
      <c r="U9" s="334"/>
      <c r="V9" s="335"/>
      <c r="W9" s="339" t="e">
        <f>IF(H7&gt;=L9,O9,IF(AND(H7&gt;=L10,H7&lt;N10),O10,IF(AND(H7&gt;=L11,H7&lt;N11),O11,IF(AND(H7&gt;=L12,H7&lt;N12),O12,IF(AND(H7&gt;=L13,H7&lt;N13),O13,IF(AND(H7&gt;=L14,H7&lt;N14),O14,IF(AND(H7&gt;=L15,H7&lt;N15),O15,IF(AND(H7&gt;=L16,H7&lt;N16),O16,IF(AND(H7&gt;=L17,H7&lt;N17),O17,IF(AND(H7&gt;=L18,H7&lt;N18),O18,IF(AND(H7&gt;=L19,H7&lt;N19),O19,IF(AND(H7&gt;=L20,H7&lt;N20),O20,IF(AND(H7&gt;=L21,H7&lt;N21),O21,IF(AND(H7&gt;=L22,H7&lt;N22),O22,IF(AND(H7&gt;=L23,H7&lt;N23),O23,IF(AND(H7&gt;=L24,H7&lt;N24),O24,IF(AND(H7&gt;=L25,H7&lt;N25),O25,IF(AND(H7&gt;=L26,H7&lt;N26),O26,IF(AND(H7&gt;=L27,H7&lt;N27),O27,IF(AND(H7&gt;=L28,H7&lt;N28),O28,"Error"))))))))))))))))))))</f>
        <v>#DIV/0!</v>
      </c>
      <c r="X9" s="5"/>
      <c r="Y9" s="5"/>
      <c r="Z9" s="5"/>
    </row>
    <row r="10" spans="1:26" ht="17.25" thickTop="1" thickBot="1">
      <c r="A10" s="225" t="s">
        <v>138</v>
      </c>
      <c r="B10" s="303"/>
      <c r="C10" s="229" t="e">
        <f>B10/C15</f>
        <v>#DIV/0!</v>
      </c>
      <c r="D10" s="219"/>
      <c r="E10" s="510" t="s">
        <v>139</v>
      </c>
      <c r="F10" s="511"/>
      <c r="G10" s="512"/>
      <c r="H10" s="516" t="e">
        <f>C19/C22</f>
        <v>#DIV/0!</v>
      </c>
      <c r="I10" s="228"/>
      <c r="J10" s="222"/>
      <c r="K10" s="451"/>
      <c r="L10" s="131">
        <v>0.96499999999999997</v>
      </c>
      <c r="M10" s="128" t="s">
        <v>17</v>
      </c>
      <c r="N10" s="132">
        <v>0.98240000000000005</v>
      </c>
      <c r="O10" s="133">
        <v>4.75</v>
      </c>
      <c r="P10" s="2"/>
      <c r="Q10" s="2"/>
      <c r="R10" s="336"/>
      <c r="S10" s="337"/>
      <c r="T10" s="337"/>
      <c r="U10" s="337"/>
      <c r="V10" s="338"/>
      <c r="W10" s="340"/>
      <c r="X10" s="5"/>
      <c r="Y10" s="5"/>
      <c r="Z10" s="5"/>
    </row>
    <row r="11" spans="1:26" ht="17.25" thickTop="1" thickBot="1">
      <c r="A11" s="230" t="s">
        <v>140</v>
      </c>
      <c r="B11" s="302"/>
      <c r="C11" s="231" t="e">
        <f>B11/C15</f>
        <v>#DIV/0!</v>
      </c>
      <c r="D11" s="219"/>
      <c r="E11" s="513"/>
      <c r="F11" s="514"/>
      <c r="G11" s="515"/>
      <c r="H11" s="517"/>
      <c r="I11" s="228"/>
      <c r="J11" s="222"/>
      <c r="K11" s="451"/>
      <c r="L11" s="127">
        <v>0.94750000000000001</v>
      </c>
      <c r="M11" s="128" t="s">
        <v>17</v>
      </c>
      <c r="N11" s="249">
        <v>0.96489999999999998</v>
      </c>
      <c r="O11" s="129">
        <v>4.5</v>
      </c>
      <c r="P11" s="2"/>
      <c r="Q11" s="3"/>
      <c r="R11" s="2"/>
      <c r="S11" s="2"/>
      <c r="T11" s="2"/>
      <c r="U11" s="2"/>
      <c r="V11" s="2"/>
      <c r="W11" s="2"/>
      <c r="X11" s="5"/>
      <c r="Y11" s="5"/>
      <c r="Z11" s="5"/>
    </row>
    <row r="12" spans="1:26" ht="26.1" customHeight="1" thickTop="1" thickBot="1">
      <c r="A12" s="225"/>
      <c r="B12" s="232"/>
      <c r="C12" s="233"/>
      <c r="D12" s="219"/>
      <c r="E12" s="6"/>
      <c r="F12" s="6"/>
      <c r="G12" s="6"/>
      <c r="H12" s="6"/>
      <c r="I12" s="228"/>
      <c r="J12" s="222"/>
      <c r="K12" s="451"/>
      <c r="L12" s="131">
        <v>0.93</v>
      </c>
      <c r="M12" s="128" t="s">
        <v>17</v>
      </c>
      <c r="N12" s="132">
        <v>0.94740000000000002</v>
      </c>
      <c r="O12" s="133">
        <v>4.25</v>
      </c>
      <c r="P12" s="2"/>
      <c r="Q12" s="5"/>
      <c r="R12" s="436" t="s">
        <v>141</v>
      </c>
      <c r="S12" s="437"/>
      <c r="T12" s="437"/>
      <c r="U12" s="437"/>
      <c r="V12" s="438"/>
      <c r="W12" s="442" t="e" cm="1">
        <f t="array" ref="W12">IF(AND(H13="No Promotion", H17="No Demotion"),0,IF(AND(H13="1 Star", H17="No Demotion"), 1, IF(AND(H13="No Promotion", H17="1 Star"),-1,_xludf.Error)))</f>
        <v>#DIV/0!</v>
      </c>
      <c r="X12" s="5"/>
      <c r="Y12" s="5"/>
      <c r="Z12" s="31"/>
    </row>
    <row r="13" spans="1:26" ht="15" customHeight="1" thickTop="1" thickBot="1">
      <c r="A13" s="504" t="s">
        <v>142</v>
      </c>
      <c r="B13" s="505"/>
      <c r="C13" s="508"/>
      <c r="D13" s="227"/>
      <c r="E13" s="510" t="s">
        <v>143</v>
      </c>
      <c r="F13" s="511"/>
      <c r="G13" s="512"/>
      <c r="H13" s="516" t="e">
        <f>IF(H10&gt;=95%,"1 Star","No Promotion")</f>
        <v>#DIV/0!</v>
      </c>
      <c r="I13" s="228"/>
      <c r="J13" s="222"/>
      <c r="K13" s="451" t="s">
        <v>144</v>
      </c>
      <c r="L13" s="131">
        <v>0.92</v>
      </c>
      <c r="M13" s="128" t="s">
        <v>17</v>
      </c>
      <c r="N13" s="249">
        <v>0.92989999999999995</v>
      </c>
      <c r="O13" s="129">
        <v>4</v>
      </c>
      <c r="P13" s="2"/>
      <c r="Q13" s="5"/>
      <c r="R13" s="439"/>
      <c r="S13" s="440"/>
      <c r="T13" s="440"/>
      <c r="U13" s="440"/>
      <c r="V13" s="441"/>
      <c r="W13" s="443"/>
      <c r="X13" s="5"/>
      <c r="Y13" s="5"/>
      <c r="Z13" s="31"/>
    </row>
    <row r="14" spans="1:26" ht="15" customHeight="1" thickBot="1">
      <c r="A14" s="506"/>
      <c r="B14" s="507"/>
      <c r="C14" s="509"/>
      <c r="D14" s="234"/>
      <c r="E14" s="513"/>
      <c r="F14" s="514"/>
      <c r="G14" s="515"/>
      <c r="H14" s="517"/>
      <c r="I14" s="228"/>
      <c r="J14" s="222"/>
      <c r="K14" s="451"/>
      <c r="L14" s="131">
        <v>0.91</v>
      </c>
      <c r="M14" s="128" t="s">
        <v>17</v>
      </c>
      <c r="N14" s="132">
        <v>0.91990000000000005</v>
      </c>
      <c r="O14" s="133">
        <v>3.75</v>
      </c>
      <c r="P14" s="2"/>
      <c r="Q14" s="2"/>
      <c r="R14" s="2"/>
      <c r="S14" s="2"/>
      <c r="T14" s="2"/>
      <c r="U14" s="3"/>
      <c r="V14" s="3"/>
      <c r="W14" s="5"/>
      <c r="X14" s="5"/>
      <c r="Y14" s="5"/>
      <c r="Z14" s="31"/>
    </row>
    <row r="15" spans="1:26" ht="17.25" customHeight="1">
      <c r="A15" s="500" t="s">
        <v>145</v>
      </c>
      <c r="B15" s="501"/>
      <c r="C15" s="498"/>
      <c r="D15" s="227"/>
      <c r="E15" s="212"/>
      <c r="F15" s="212"/>
      <c r="G15" s="212"/>
      <c r="H15" s="213"/>
      <c r="I15" s="228"/>
      <c r="J15" s="222"/>
      <c r="K15" s="451"/>
      <c r="L15" s="131">
        <v>0.9</v>
      </c>
      <c r="M15" s="128" t="s">
        <v>17</v>
      </c>
      <c r="N15" s="249">
        <v>0.90990000000000004</v>
      </c>
      <c r="O15" s="129">
        <v>3.5</v>
      </c>
      <c r="P15" s="2"/>
      <c r="Q15" s="306"/>
      <c r="R15" s="333" t="s">
        <v>146</v>
      </c>
      <c r="S15" s="334"/>
      <c r="T15" s="334"/>
      <c r="U15" s="334"/>
      <c r="V15" s="335"/>
      <c r="W15" s="540" t="e" cm="1">
        <f t="array" ref="W15">IF(W12=0,W9,IF(AND(OR(W9=5,W9=4.75,W9=4.5,W9=4.25),W12=1),O9,IF(AND(OR(W9=5,W9=4.75,W9=4.5,W9=4.25),W12=-1),O13,IF(AND(OR(W9=4,W9=3.75,W9=3.5,W9=3.25),W12=1),O9,IF(AND(OR(W9=4,W9=3.75,W9=3.5,W9=3.25),W12=-1),O17,IF(AND(OR(W9=3,W9=2.75,W9=2.5,W9=2.25),W12=1),O13,IF(AND(OR(W9=3,W9=2.75,W9=2.5,W9=2.25),W12=-1),O21,IF(AND(OR(W9=2,W9=1.75,W9=1.5,W9=1.25),W12=1),O17,IF(AND(OR(W9=2,W9=1.75,W9=1.5,W9=1.25),W12=-1),O25,IF(AND(OR(W9=1,W9=0.75,W9=0.5,W9=0.25),W12=1),O9,_xludf.Error))))))))))</f>
        <v>#DIV/0!</v>
      </c>
      <c r="X15" s="5"/>
      <c r="Y15" s="5"/>
      <c r="Z15" s="31"/>
    </row>
    <row r="16" spans="1:26" ht="29.25" customHeight="1" thickBot="1">
      <c r="A16" s="502"/>
      <c r="B16" s="503"/>
      <c r="C16" s="499"/>
      <c r="D16" s="219"/>
      <c r="E16" s="211"/>
      <c r="F16" s="6"/>
      <c r="G16" s="181"/>
      <c r="H16" s="6"/>
      <c r="I16" s="235"/>
      <c r="J16" s="222"/>
      <c r="K16" s="451"/>
      <c r="L16" s="131">
        <v>0.89</v>
      </c>
      <c r="M16" s="128" t="s">
        <v>17</v>
      </c>
      <c r="N16" s="132">
        <v>0.89900000000000002</v>
      </c>
      <c r="O16" s="133">
        <v>3.25</v>
      </c>
      <c r="P16" s="2"/>
      <c r="Q16" s="306"/>
      <c r="R16" s="336"/>
      <c r="S16" s="337"/>
      <c r="T16" s="337"/>
      <c r="U16" s="337"/>
      <c r="V16" s="338"/>
      <c r="W16" s="541"/>
      <c r="X16" s="5"/>
      <c r="Y16" s="5"/>
      <c r="Z16" s="31"/>
    </row>
    <row r="17" spans="1:26" ht="17.25" customHeight="1">
      <c r="A17" s="236"/>
      <c r="B17" s="237"/>
      <c r="C17" s="238"/>
      <c r="D17" s="227"/>
      <c r="E17" s="510" t="s">
        <v>147</v>
      </c>
      <c r="F17" s="511"/>
      <c r="G17" s="512"/>
      <c r="H17" s="516" t="e">
        <f>IF(H10&gt;=85%,"No Demotion","1 Star")</f>
        <v>#DIV/0!</v>
      </c>
      <c r="I17" s="235"/>
      <c r="J17" s="222"/>
      <c r="K17" s="451" t="s">
        <v>148</v>
      </c>
      <c r="L17" s="127">
        <v>0.87749999999999995</v>
      </c>
      <c r="M17" s="128" t="s">
        <v>17</v>
      </c>
      <c r="N17" s="249">
        <v>0.88990000000000002</v>
      </c>
      <c r="O17" s="129">
        <v>3</v>
      </c>
      <c r="P17" s="2"/>
      <c r="Q17" s="5"/>
      <c r="R17" s="5"/>
      <c r="S17" s="5"/>
      <c r="T17" s="5"/>
      <c r="U17" s="5"/>
      <c r="V17" s="5"/>
      <c r="W17" s="5"/>
      <c r="X17" s="5"/>
      <c r="Y17" s="5"/>
      <c r="Z17" s="31"/>
    </row>
    <row r="18" spans="1:26" ht="16.5" customHeight="1" thickBot="1">
      <c r="A18" s="236"/>
      <c r="B18" s="237"/>
      <c r="C18" s="238"/>
      <c r="D18" s="227"/>
      <c r="E18" s="513"/>
      <c r="F18" s="514"/>
      <c r="G18" s="515"/>
      <c r="H18" s="517"/>
      <c r="I18" s="235"/>
      <c r="J18" s="222"/>
      <c r="K18" s="451"/>
      <c r="L18" s="131">
        <v>0.86499999999999999</v>
      </c>
      <c r="M18" s="128" t="s">
        <v>17</v>
      </c>
      <c r="N18" s="132">
        <v>0.87739999999999996</v>
      </c>
      <c r="O18" s="133">
        <v>2.75</v>
      </c>
      <c r="P18" s="2"/>
      <c r="Q18" s="3"/>
      <c r="R18" s="3"/>
      <c r="S18" s="3"/>
      <c r="T18" s="3"/>
      <c r="U18" s="3"/>
      <c r="V18" s="3"/>
      <c r="W18" s="5"/>
      <c r="X18" s="5"/>
      <c r="Y18" s="5"/>
      <c r="Z18" s="31"/>
    </row>
    <row r="19" spans="1:26" ht="15" customHeight="1" thickTop="1">
      <c r="A19" s="518" t="s">
        <v>149</v>
      </c>
      <c r="B19" s="519"/>
      <c r="C19" s="522"/>
      <c r="D19" s="219"/>
      <c r="E19" s="211"/>
      <c r="F19" s="6"/>
      <c r="G19" s="181"/>
      <c r="H19" s="6"/>
      <c r="I19" s="235"/>
      <c r="J19" s="222"/>
      <c r="K19" s="451"/>
      <c r="L19" s="127">
        <v>0.85250000000000004</v>
      </c>
      <c r="M19" s="128" t="s">
        <v>17</v>
      </c>
      <c r="N19" s="249">
        <v>0.8649</v>
      </c>
      <c r="O19" s="129">
        <v>2.5</v>
      </c>
      <c r="P19" s="2"/>
      <c r="Q19" s="161"/>
      <c r="R19" s="426" t="s">
        <v>150</v>
      </c>
      <c r="S19" s="427"/>
      <c r="T19" s="427"/>
      <c r="U19" s="531"/>
      <c r="V19" s="1"/>
      <c r="W19" s="5"/>
      <c r="X19" s="5"/>
      <c r="Y19" s="5"/>
      <c r="Z19" s="31"/>
    </row>
    <row r="20" spans="1:26" ht="27.6" customHeight="1" thickBot="1">
      <c r="A20" s="520"/>
      <c r="B20" s="521"/>
      <c r="C20" s="523"/>
      <c r="D20" s="239"/>
      <c r="E20" s="211"/>
      <c r="F20" s="211"/>
      <c r="G20" s="6"/>
      <c r="H20" s="181"/>
      <c r="I20" s="240"/>
      <c r="J20" s="222"/>
      <c r="K20" s="451"/>
      <c r="L20" s="131">
        <v>0.84</v>
      </c>
      <c r="M20" s="128" t="s">
        <v>17</v>
      </c>
      <c r="N20" s="132">
        <v>0.85250000000000004</v>
      </c>
      <c r="O20" s="133">
        <v>2.25</v>
      </c>
      <c r="P20" s="2"/>
      <c r="Q20" s="161"/>
      <c r="R20" s="429"/>
      <c r="S20" s="430"/>
      <c r="T20" s="430"/>
      <c r="U20" s="532"/>
      <c r="V20" s="61"/>
      <c r="W20" s="61"/>
      <c r="X20" s="61"/>
      <c r="Y20" s="61"/>
      <c r="Z20" s="31"/>
    </row>
    <row r="21" spans="1:26" ht="15" customHeight="1" thickBot="1">
      <c r="A21" s="520"/>
      <c r="B21" s="521"/>
      <c r="C21" s="499"/>
      <c r="D21" s="239"/>
      <c r="E21" s="211"/>
      <c r="F21" s="211"/>
      <c r="G21" s="6"/>
      <c r="H21" s="181"/>
      <c r="I21" s="240"/>
      <c r="J21" s="171"/>
      <c r="K21" s="451" t="s">
        <v>151</v>
      </c>
      <c r="L21" s="127">
        <v>0.82750000000000001</v>
      </c>
      <c r="M21" s="128" t="s">
        <v>17</v>
      </c>
      <c r="N21" s="249">
        <v>0.83989999999999998</v>
      </c>
      <c r="O21" s="129">
        <v>2</v>
      </c>
      <c r="P21" s="2"/>
      <c r="Q21" s="161"/>
      <c r="R21" s="341" t="s">
        <v>16</v>
      </c>
      <c r="S21" s="342"/>
      <c r="T21" s="343"/>
      <c r="U21" s="241" t="s">
        <v>13</v>
      </c>
      <c r="V21" s="5"/>
      <c r="W21" s="344" t="s">
        <v>152</v>
      </c>
      <c r="X21" s="345"/>
      <c r="Y21" s="346"/>
      <c r="Z21" s="31"/>
    </row>
    <row r="22" spans="1:26" ht="21.95" customHeight="1" thickTop="1" thickBot="1">
      <c r="A22" s="524" t="s">
        <v>153</v>
      </c>
      <c r="B22" s="525"/>
      <c r="C22" s="522"/>
      <c r="D22" s="239"/>
      <c r="E22" s="211"/>
      <c r="F22" s="211"/>
      <c r="G22" s="6"/>
      <c r="H22" s="181"/>
      <c r="I22" s="221"/>
      <c r="J22" s="171"/>
      <c r="K22" s="451"/>
      <c r="L22" s="131">
        <v>0.81499999999999995</v>
      </c>
      <c r="M22" s="128" t="s">
        <v>17</v>
      </c>
      <c r="N22" s="132">
        <v>0.82740000000000002</v>
      </c>
      <c r="O22" s="133">
        <v>1.75</v>
      </c>
      <c r="P22" s="2"/>
      <c r="Q22" s="2"/>
      <c r="R22" s="147">
        <v>4.125</v>
      </c>
      <c r="S22" s="148" t="s">
        <v>42</v>
      </c>
      <c r="T22" s="148">
        <v>5</v>
      </c>
      <c r="U22" s="250" t="s">
        <v>18</v>
      </c>
      <c r="V22" s="5"/>
      <c r="W22" s="347"/>
      <c r="X22" s="348"/>
      <c r="Y22" s="349"/>
      <c r="Z22" s="31"/>
    </row>
    <row r="23" spans="1:26" ht="24.95" customHeight="1">
      <c r="A23" s="524"/>
      <c r="B23" s="525"/>
      <c r="C23" s="523"/>
      <c r="D23" s="219"/>
      <c r="E23" s="533" t="s">
        <v>154</v>
      </c>
      <c r="F23" s="534"/>
      <c r="G23" s="535"/>
      <c r="H23" s="181"/>
      <c r="I23" s="170"/>
      <c r="J23" s="171"/>
      <c r="K23" s="451"/>
      <c r="L23" s="127">
        <v>0.80249999999999999</v>
      </c>
      <c r="M23" s="128" t="s">
        <v>17</v>
      </c>
      <c r="N23" s="249">
        <v>0.81489999999999996</v>
      </c>
      <c r="O23" s="129">
        <v>1.5</v>
      </c>
      <c r="P23" s="2"/>
      <c r="Q23" s="2"/>
      <c r="R23" s="147">
        <v>3.125</v>
      </c>
      <c r="S23" s="148" t="s">
        <v>42</v>
      </c>
      <c r="T23" s="148">
        <v>4.1239999999999997</v>
      </c>
      <c r="U23" s="251" t="s">
        <v>20</v>
      </c>
      <c r="V23" s="5"/>
      <c r="W23" s="347"/>
      <c r="X23" s="348"/>
      <c r="Y23" s="349"/>
      <c r="Z23" s="31"/>
    </row>
    <row r="24" spans="1:26" ht="16.5" thickBot="1">
      <c r="A24" s="526"/>
      <c r="B24" s="527"/>
      <c r="C24" s="499"/>
      <c r="D24" s="219"/>
      <c r="E24" s="536" t="s">
        <v>155</v>
      </c>
      <c r="F24" s="537"/>
      <c r="G24" s="214" t="s">
        <v>156</v>
      </c>
      <c r="H24" s="181"/>
      <c r="I24" s="170"/>
      <c r="J24" s="171"/>
      <c r="K24" s="451"/>
      <c r="L24" s="131">
        <v>0.79</v>
      </c>
      <c r="M24" s="128" t="s">
        <v>17</v>
      </c>
      <c r="N24" s="132">
        <v>0.8024</v>
      </c>
      <c r="O24" s="133">
        <v>1.25</v>
      </c>
      <c r="P24" s="2"/>
      <c r="Q24" s="2"/>
      <c r="R24" s="147">
        <v>2.125</v>
      </c>
      <c r="S24" s="148" t="s">
        <v>42</v>
      </c>
      <c r="T24" s="148">
        <v>3.1240000000000001</v>
      </c>
      <c r="U24" s="250" t="s">
        <v>22</v>
      </c>
      <c r="V24" s="5"/>
      <c r="W24" s="459"/>
      <c r="X24" s="460"/>
      <c r="Y24" s="461"/>
      <c r="Z24" s="31"/>
    </row>
    <row r="25" spans="1:26" ht="16.5" thickBot="1">
      <c r="A25" s="318"/>
      <c r="B25" s="319"/>
      <c r="C25" s="238"/>
      <c r="D25" s="219"/>
      <c r="E25" s="538" t="s">
        <v>33</v>
      </c>
      <c r="F25" s="539"/>
      <c r="G25" s="215" t="s">
        <v>157</v>
      </c>
      <c r="H25" s="181"/>
      <c r="I25" s="170"/>
      <c r="J25" s="222"/>
      <c r="K25" s="451" t="s">
        <v>158</v>
      </c>
      <c r="L25" s="127">
        <v>0.59250000000000003</v>
      </c>
      <c r="M25" s="128" t="s">
        <v>17</v>
      </c>
      <c r="N25" s="249">
        <v>0.78990000000000005</v>
      </c>
      <c r="O25" s="129">
        <v>1</v>
      </c>
      <c r="P25" s="2"/>
      <c r="Q25" s="2"/>
      <c r="R25" s="147">
        <v>1.125</v>
      </c>
      <c r="S25" s="148" t="s">
        <v>42</v>
      </c>
      <c r="T25" s="148">
        <v>2.1240000000000001</v>
      </c>
      <c r="U25" s="250" t="s">
        <v>24</v>
      </c>
      <c r="V25" s="5"/>
      <c r="W25" s="542" t="e">
        <f>IF(W15&gt;=R22,U22,IF(W15&gt;=R23,U23,IF(W15&gt;=R24,U24,IF(W15&gt;=R25,U25,U26))))</f>
        <v>#DIV/0!</v>
      </c>
      <c r="X25" s="543"/>
      <c r="Y25" s="544"/>
      <c r="Z25" s="31"/>
    </row>
    <row r="26" spans="1:26" ht="16.5" thickBot="1">
      <c r="A26" s="318"/>
      <c r="B26" s="319"/>
      <c r="C26" s="238"/>
      <c r="D26" s="219"/>
      <c r="E26" s="211"/>
      <c r="F26" s="211"/>
      <c r="G26" s="6"/>
      <c r="H26" s="181"/>
      <c r="I26" s="170"/>
      <c r="J26" s="242"/>
      <c r="K26" s="451"/>
      <c r="L26" s="131">
        <v>0.39500000000000002</v>
      </c>
      <c r="M26" s="128" t="s">
        <v>17</v>
      </c>
      <c r="N26" s="132">
        <v>0.59240000000000004</v>
      </c>
      <c r="O26" s="133">
        <v>0.75</v>
      </c>
      <c r="P26" s="2"/>
      <c r="Q26" s="2"/>
      <c r="R26" s="154">
        <v>0</v>
      </c>
      <c r="S26" s="155" t="s">
        <v>42</v>
      </c>
      <c r="T26" s="155">
        <v>1.1240000000000001</v>
      </c>
      <c r="U26" s="252" t="s">
        <v>26</v>
      </c>
      <c r="V26" s="5"/>
      <c r="W26" s="61"/>
      <c r="X26" s="61"/>
      <c r="Y26" s="61"/>
      <c r="Z26" s="31"/>
    </row>
    <row r="27" spans="1:26">
      <c r="A27" s="318"/>
      <c r="B27" s="319"/>
      <c r="C27" s="238"/>
      <c r="D27" s="219"/>
      <c r="E27" s="211"/>
      <c r="F27" s="211"/>
      <c r="G27" s="6"/>
      <c r="H27" s="181"/>
      <c r="I27" s="170"/>
      <c r="J27" s="242"/>
      <c r="K27" s="451"/>
      <c r="L27" s="127">
        <v>0.19750000000000001</v>
      </c>
      <c r="M27" s="128" t="s">
        <v>17</v>
      </c>
      <c r="N27" s="249">
        <v>0.39489999999999997</v>
      </c>
      <c r="O27" s="129">
        <v>0.5</v>
      </c>
      <c r="P27" s="2"/>
      <c r="Q27" s="2"/>
      <c r="R27" s="2"/>
      <c r="S27" s="3"/>
      <c r="T27" s="3"/>
      <c r="U27" s="3"/>
      <c r="V27" s="3"/>
      <c r="W27" s="61"/>
      <c r="X27" s="61"/>
      <c r="Y27" s="61"/>
      <c r="Z27" s="31"/>
    </row>
    <row r="28" spans="1:26">
      <c r="A28" s="318"/>
      <c r="B28" s="319"/>
      <c r="C28" s="238"/>
      <c r="D28" s="219"/>
      <c r="E28" s="211"/>
      <c r="F28" s="211"/>
      <c r="G28" s="6"/>
      <c r="H28" s="181"/>
      <c r="I28" s="170"/>
      <c r="J28" s="242"/>
      <c r="K28" s="451"/>
      <c r="L28" s="131">
        <v>0</v>
      </c>
      <c r="M28" s="128" t="s">
        <v>17</v>
      </c>
      <c r="N28" s="132">
        <v>0.19739999999999999</v>
      </c>
      <c r="O28" s="133">
        <v>0</v>
      </c>
      <c r="P28" s="2"/>
      <c r="Q28" s="2"/>
      <c r="R28" s="2"/>
      <c r="S28" s="3"/>
      <c r="T28" s="3"/>
      <c r="U28" s="3"/>
      <c r="V28" s="3"/>
      <c r="W28" s="306"/>
      <c r="X28" s="306"/>
      <c r="Y28" s="5"/>
      <c r="Z28" s="31"/>
    </row>
    <row r="29" spans="1:26">
      <c r="A29" s="318"/>
      <c r="B29" s="319"/>
      <c r="C29" s="238"/>
      <c r="D29" s="219"/>
      <c r="E29" s="211"/>
      <c r="F29" s="211"/>
      <c r="G29" s="6"/>
      <c r="H29" s="181"/>
      <c r="I29" s="170"/>
      <c r="J29" s="242"/>
      <c r="K29" s="5"/>
      <c r="L29" s="5"/>
      <c r="M29" s="5"/>
      <c r="N29" s="5"/>
      <c r="O29" s="5"/>
      <c r="P29" s="5"/>
      <c r="Q29" s="5"/>
      <c r="R29" s="5"/>
      <c r="S29" s="5"/>
      <c r="T29" s="5"/>
      <c r="U29" s="5"/>
      <c r="V29" s="5"/>
      <c r="W29" s="5"/>
      <c r="X29" s="5"/>
      <c r="Y29" s="5"/>
      <c r="Z29" s="31"/>
    </row>
    <row r="30" spans="1:26">
      <c r="A30" s="318"/>
      <c r="B30" s="319"/>
      <c r="C30" s="238"/>
      <c r="D30" s="219"/>
      <c r="E30" s="211"/>
      <c r="F30" s="211"/>
      <c r="G30" s="6"/>
      <c r="H30" s="181"/>
      <c r="I30" s="170"/>
      <c r="J30" s="242"/>
      <c r="K30" s="5"/>
      <c r="L30" s="5"/>
      <c r="M30" s="5"/>
      <c r="N30" s="5"/>
      <c r="O30" s="5"/>
      <c r="P30" s="5"/>
      <c r="Q30" s="5"/>
      <c r="R30" s="5"/>
      <c r="S30" s="5"/>
      <c r="T30" s="5"/>
      <c r="U30" s="5"/>
      <c r="V30" s="5"/>
      <c r="W30" s="5"/>
      <c r="X30" s="5"/>
      <c r="Y30" s="5"/>
      <c r="Z30" s="31"/>
    </row>
    <row r="31" spans="1:26" ht="16.5" thickBot="1">
      <c r="A31" s="243"/>
      <c r="B31" s="244"/>
      <c r="C31" s="245"/>
      <c r="D31" s="246"/>
      <c r="E31" s="247"/>
      <c r="F31" s="247"/>
      <c r="G31" s="110"/>
      <c r="H31" s="201"/>
      <c r="I31" s="203"/>
      <c r="J31" s="248"/>
      <c r="K31" s="113"/>
      <c r="L31" s="113"/>
      <c r="M31" s="113"/>
      <c r="N31" s="113"/>
      <c r="O31" s="113"/>
      <c r="P31" s="113"/>
      <c r="Q31" s="113"/>
      <c r="R31" s="113"/>
      <c r="S31" s="113"/>
      <c r="T31" s="113"/>
      <c r="U31" s="113"/>
      <c r="V31" s="113"/>
      <c r="W31" s="113"/>
      <c r="X31" s="113"/>
      <c r="Y31" s="113"/>
      <c r="Z31" s="114"/>
    </row>
    <row r="32" spans="1:26">
      <c r="A32" s="115"/>
      <c r="G32" s="311"/>
      <c r="I32" s="311"/>
      <c r="J32" s="311"/>
      <c r="K32" s="311"/>
      <c r="L32" s="311"/>
      <c r="M32" s="311"/>
      <c r="N32" s="311"/>
      <c r="O32" s="311"/>
      <c r="P32" s="311"/>
      <c r="Q32" s="311"/>
      <c r="R32" s="311"/>
      <c r="S32" s="311"/>
      <c r="T32" s="311"/>
      <c r="U32" s="311"/>
      <c r="V32" s="311"/>
      <c r="W32" s="311"/>
      <c r="X32" s="311"/>
      <c r="Y32" s="311"/>
      <c r="Z32" s="311"/>
    </row>
    <row r="33" spans="1:1">
      <c r="A33" s="115" t="s">
        <v>71</v>
      </c>
    </row>
    <row r="34" spans="1:1">
      <c r="A34" s="299" t="s">
        <v>159</v>
      </c>
    </row>
  </sheetData>
  <sheetProtection sheet="1" objects="1" scenarios="1"/>
  <mergeCells count="38">
    <mergeCell ref="K9:K12"/>
    <mergeCell ref="K13:K16"/>
    <mergeCell ref="R9:V10"/>
    <mergeCell ref="W9:W10"/>
    <mergeCell ref="R12:V13"/>
    <mergeCell ref="W12:W13"/>
    <mergeCell ref="H10:H11"/>
    <mergeCell ref="E13:G14"/>
    <mergeCell ref="H13:H14"/>
    <mergeCell ref="K25:K28"/>
    <mergeCell ref="J5:Z5"/>
    <mergeCell ref="R19:U20"/>
    <mergeCell ref="E23:G23"/>
    <mergeCell ref="E24:F24"/>
    <mergeCell ref="E25:F25"/>
    <mergeCell ref="W15:W16"/>
    <mergeCell ref="K17:K20"/>
    <mergeCell ref="K21:K24"/>
    <mergeCell ref="R21:T21"/>
    <mergeCell ref="W25:Y25"/>
    <mergeCell ref="K7:O7"/>
    <mergeCell ref="L8:N8"/>
    <mergeCell ref="W21:Y24"/>
    <mergeCell ref="A5:C5"/>
    <mergeCell ref="D5:I5"/>
    <mergeCell ref="E7:G7"/>
    <mergeCell ref="C15:C16"/>
    <mergeCell ref="A15:B16"/>
    <mergeCell ref="A13:B14"/>
    <mergeCell ref="C13:C14"/>
    <mergeCell ref="E17:G18"/>
    <mergeCell ref="H17:H18"/>
    <mergeCell ref="A19:B21"/>
    <mergeCell ref="C19:C21"/>
    <mergeCell ref="A22:B24"/>
    <mergeCell ref="C22:C24"/>
    <mergeCell ref="R15:V16"/>
    <mergeCell ref="E10:G11"/>
  </mergeCells>
  <dataValidations count="9">
    <dataValidation allowBlank="1" showInputMessage="1" showErrorMessage="1" promptTitle="&lt;SCD-CTPD Local Report Card" prompt="Secure Data Center&gt;&gt;Local Report Card&gt;&gt;CTPD Local Report Card&gt;&gt;Post-Program Outcomes Component&gt;&gt;Post-Program Placement Details_x000a__x000a_Enter Number of students from Employment Placement graphic" sqref="B7" xr:uid="{1F6C381D-769C-4B72-B5DD-C30633C6DD77}"/>
    <dataValidation allowBlank="1" showInputMessage="1" showErrorMessage="1" promptTitle="&lt;SDC-CTPD Local Report Card&gt;" prompt="Secure Data Center&gt;&gt;Local Report Card&gt;&gt;CTPD Local Report Card&gt;&gt;Post-Program Outcomes Component&gt;&gt;Post-Program Placement Details_x000a__x000a_Enter Number of students from Post-Secondary  Placement graphic" sqref="B8" xr:uid="{2B0692F1-9162-4BD0-8FE2-9A5BB9638CAF}"/>
    <dataValidation allowBlank="1" showInputMessage="1" showErrorMessage="1" promptTitle="&lt;SDC-CTPD Local Report Card&gt;" prompt="Secure Data Center&gt;&gt;Local Report Card&gt;&gt;CTPD Local Report Card&gt;&gt;Post-Program Outcomes Component&gt;&gt;Post-Program Placement Details_x000a__x000a_Enter Number of students from Military Placement graphic" sqref="B9" xr:uid="{5B87AF41-07F8-4D81-A4BB-80E6D9E75CBA}"/>
    <dataValidation allowBlank="1" showInputMessage="1" showErrorMessage="1" promptTitle="&lt;SDC-CTPD Local Report Card&gt;" prompt="Secure Data Center&gt;&gt;Local Report Card&gt;&gt;CTPD Local Report Card&gt;&gt;Post-Program Outcomes Component&gt;&gt;Post-Program Placement Details_x000a__x000a_Enter Number of students from Apprenticeship Placement graphic" sqref="B10" xr:uid="{E781C1F5-0C52-4482-9061-95F0761C29B6}"/>
    <dataValidation allowBlank="1" showInputMessage="1" showErrorMessage="1" promptTitle="&lt;SDC-CTPD Local Report Card&gt;" prompt="Secure Data Center&gt;&gt;Local Report Card&gt;&gt;CTPD Local Report Card&gt;&gt;Post-Program Outcomes Component&gt;&gt;Post-Program Placement Details_x000a__x000a_Enter Number of students from Service Program Placement graphic" sqref="B11" xr:uid="{69561786-7498-4CCE-BD0D-FB3825F72FA3}"/>
    <dataValidation allowBlank="1" showInputMessage="1" showErrorMessage="1" promptTitle="&lt;SDC-Post Program Outcomes&gt;" prompt="Secure Data Center&gt;&gt;Career and Technical Education&gt;&gt;CTPD(Member) Post Program Outcomes&gt;&gt;Overview_x000a__x000a_Enter number from Placed Count_x000a_" sqref="C13:C14" xr:uid="{61021B11-2A2D-4F62-9BAD-7BCE0B4ED5AC}"/>
    <dataValidation allowBlank="1" showInputMessage="1" showErrorMessage="1" promptTitle="&lt;SDC-Post Program Placement&gt;" prompt="Secure Data Center&gt;&gt;Career and Technical Education&gt;&gt;CTPD(Member) Post Program Outcomes&gt;&gt;Status Known_x000a__x000a_Enter number from Status Known Count" sqref="C19:C21" xr:uid="{71E3D605-AB50-4570-934B-26EB9EF3D530}"/>
    <dataValidation allowBlank="1" showInputMessage="1" showErrorMessage="1" promptTitle="&lt;SDC-Post Program Outcomes&gt;" prompt="Secure Data Center&gt;&gt;Career and Technical Education&gt;&gt;CTPD(Member) Post Program Outcomes&gt;&gt;Overview_x000a__x000a_Enter number from TotalCount" sqref="C22:C24" xr:uid="{6599F4CF-C5AE-426F-9D43-3E0839283948}"/>
    <dataValidation allowBlank="1" showInputMessage="1" showErrorMessage="1" promptTitle="&lt;SDC=Post Program Placement&gt;" prompt="Secure Data Center&gt;&gt;Career and Technical Education&gt;&gt;CTPD(Member) Post Program Outcomes&gt;&gt;Overview_x000a__x000a_Enter number from Total Count" sqref="C15:C16" xr:uid="{8AE117DE-766F-407B-B699-02D5A6B7FAA8}"/>
  </dataValidations>
  <hyperlinks>
    <hyperlink ref="A33" r:id="rId1" xr:uid="{19C8DF59-5AB7-4B87-A2AE-98B83627F1B9}"/>
    <hyperlink ref="A34" r:id="rId2" xr:uid="{CC420D64-3CFE-4883-9FDB-AF0F875AD670}"/>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998EE-2F2C-4657-A885-F7AFB881A663}">
  <dimension ref="A1:K89"/>
  <sheetViews>
    <sheetView workbookViewId="0">
      <selection activeCell="B7" sqref="B7:C7"/>
    </sheetView>
  </sheetViews>
  <sheetFormatPr defaultRowHeight="15"/>
  <cols>
    <col min="1" max="1" width="13.5703125" style="254" customWidth="1"/>
    <col min="2" max="4" width="9.140625" style="254"/>
    <col min="5" max="6" width="15.28515625" style="255" customWidth="1"/>
    <col min="7" max="7" width="21.7109375" style="255" bestFit="1" customWidth="1"/>
    <col min="8" max="8" width="21.140625" style="255" customWidth="1"/>
    <col min="9" max="9" width="10.5703125" style="255" bestFit="1" customWidth="1"/>
    <col min="10" max="10" width="15.28515625" style="255" customWidth="1"/>
    <col min="11" max="11" width="21.7109375" style="255" bestFit="1" customWidth="1"/>
    <col min="12" max="16384" width="9.140625" style="254"/>
  </cols>
  <sheetData>
    <row r="1" spans="1:11">
      <c r="A1" s="253" t="s">
        <v>3</v>
      </c>
    </row>
    <row r="2" spans="1:11" ht="15.75" thickBot="1">
      <c r="A2" s="254" t="s">
        <v>160</v>
      </c>
    </row>
    <row r="3" spans="1:11" ht="21.75" thickBot="1">
      <c r="A3" s="545" t="s">
        <v>106</v>
      </c>
      <c r="B3" s="546"/>
      <c r="C3" s="546"/>
      <c r="D3" s="547"/>
      <c r="E3" s="548"/>
      <c r="F3" s="549"/>
      <c r="G3" s="549"/>
      <c r="H3" s="549"/>
      <c r="I3" s="549"/>
      <c r="J3" s="549"/>
      <c r="K3" s="550"/>
    </row>
    <row r="4" spans="1:11" ht="30.75" customHeight="1" thickBot="1">
      <c r="A4" s="551" t="s">
        <v>161</v>
      </c>
      <c r="B4" s="552"/>
      <c r="C4" s="552"/>
      <c r="D4" s="553"/>
      <c r="E4" s="256"/>
      <c r="F4" s="261"/>
      <c r="G4" s="257"/>
      <c r="H4" s="257"/>
      <c r="I4" s="261"/>
      <c r="J4" s="261"/>
      <c r="K4" s="262"/>
    </row>
    <row r="5" spans="1:11" ht="15.75" thickBot="1">
      <c r="A5" s="265"/>
      <c r="B5" s="266"/>
      <c r="C5" s="267"/>
      <c r="D5" s="259"/>
      <c r="E5" s="256"/>
      <c r="F5" s="261"/>
      <c r="G5" s="257"/>
      <c r="H5" s="257"/>
      <c r="I5" s="261"/>
      <c r="J5" s="261"/>
      <c r="K5" s="262"/>
    </row>
    <row r="6" spans="1:11" ht="36.75" customHeight="1" thickBot="1">
      <c r="A6" s="268" t="s">
        <v>162</v>
      </c>
      <c r="B6" s="557" t="s">
        <v>16</v>
      </c>
      <c r="C6" s="558"/>
      <c r="D6" s="259"/>
      <c r="E6" s="256"/>
      <c r="F6" s="565" t="s">
        <v>163</v>
      </c>
      <c r="G6" s="566"/>
      <c r="H6" s="554" t="s">
        <v>164</v>
      </c>
      <c r="I6" s="554"/>
      <c r="J6" s="295" t="s">
        <v>16</v>
      </c>
      <c r="K6" s="262"/>
    </row>
    <row r="7" spans="1:11" ht="16.5" customHeight="1" thickTop="1" thickBot="1">
      <c r="A7" s="269" t="s">
        <v>165</v>
      </c>
      <c r="B7" s="559"/>
      <c r="C7" s="560"/>
      <c r="D7" s="259"/>
      <c r="E7" s="256"/>
      <c r="F7" s="563" t="s">
        <v>161</v>
      </c>
      <c r="G7" s="564"/>
      <c r="H7" s="555" t="b">
        <f>IF(A7="No",0,IF(AND(B7&gt;0,B15&gt;0,B23&gt;0,B32&gt;0),0.25,IF(AND(B7&gt;0,B15&gt;0,B23=0,B32&gt;0),0.33333,IF(AND(B7&gt;0,B15&gt;0,B23&gt;0,B32=0),0.33333,IF(AND(B7&gt;0,B15=0,B23&gt;0,B32&gt;0),0.33333,IF(AND(B7&gt;0,B15=0,B23=0,B32&gt;0),0.5,IF(AND(B7&gt;0,B15&gt;0,B23=0,B32=0),0.5,IF(AND(B7&gt;0,B15=0,B23&gt;0,B32=0),0.5,IF(AND(B7&gt;0,B15=0,B23=0,B32=0),1)))))))))</f>
        <v>0</v>
      </c>
      <c r="I7" s="556"/>
      <c r="J7" s="296">
        <f>B7*H7</f>
        <v>0</v>
      </c>
      <c r="K7" s="262"/>
    </row>
    <row r="8" spans="1:11" ht="16.5" customHeight="1" thickTop="1" thickBot="1">
      <c r="A8" s="270"/>
      <c r="B8" s="561"/>
      <c r="C8" s="562"/>
      <c r="D8" s="259"/>
      <c r="E8" s="256"/>
      <c r="F8" s="563" t="s">
        <v>166</v>
      </c>
      <c r="G8" s="564"/>
      <c r="H8" s="555" t="b">
        <f>IF(A15="No",0,IF(AND(B7&gt;0,B15&gt;0,B23&gt;0,B32&gt;0),0.25,IF(AND(B7&gt;0,B15&gt;0,B23=0,B32&gt;0),0.33333,IF(AND(B7&gt;0,B15&gt;0,B23&gt;0,B32=0),0.33333,IF(AND(B7=0,B15&gt;0,B23&gt;0,B32&gt;0),0.33333,IF(AND(B7=0,B15&gt;0,B23=0,B32&gt;0),0.5,IF(AND(B7&gt;0,B15&gt;0,B23=0,B32=0),0.5,IF(AND(B7=0,B15&gt;0,B23&gt;0,B32=0),0.5,IF(AND(B7=0,B15&gt;0,B23=0,B32=0),1)))))))))</f>
        <v>0</v>
      </c>
      <c r="I8" s="556"/>
      <c r="J8" s="296">
        <f>B15*H8</f>
        <v>0</v>
      </c>
      <c r="K8" s="262"/>
    </row>
    <row r="9" spans="1:11" ht="15" customHeight="1">
      <c r="A9" s="258"/>
      <c r="B9" s="264"/>
      <c r="C9" s="264"/>
      <c r="D9" s="259"/>
      <c r="E9" s="256"/>
      <c r="F9" s="563" t="s">
        <v>167</v>
      </c>
      <c r="G9" s="564"/>
      <c r="H9" s="555" t="b">
        <f>IF(A23="No",0,IF(AND(B7&gt;0,B15&gt;0,B23&gt;0,B32&gt;0),0.25,IF(AND(B7&gt;0,B15=0,B23&gt;0,B32&gt;0),0.33333,IF(AND(B7&gt;0,B15&gt;0,B23&gt;0,B32=0),0.33333,IF(AND(B7=0,B15&gt;0,B23&gt;0,B32&gt;0),0.33333,IF(AND(B7=0,B15=0,B23&gt;0,B32&gt;0),0.5,IF(AND(B7&gt;0,B15=0,B23&gt;0,B32=0),0.5,IF(AND(B7=0,B15&gt;0,B23&gt;0,B32=0),0.5,IF(AND(B7=0,B15=0,B23&gt;0,B32=0),1)))))))))</f>
        <v>0</v>
      </c>
      <c r="I9" s="556"/>
      <c r="J9" s="296">
        <f>B23*H9</f>
        <v>0</v>
      </c>
      <c r="K9" s="262"/>
    </row>
    <row r="10" spans="1:11" ht="15.75" customHeight="1">
      <c r="A10" s="258"/>
      <c r="B10" s="264"/>
      <c r="C10" s="264"/>
      <c r="D10" s="259"/>
      <c r="E10" s="260"/>
      <c r="F10" s="563" t="s">
        <v>168</v>
      </c>
      <c r="G10" s="564"/>
      <c r="H10" s="555" t="b">
        <f>IF(A32="No",0,IF(AND(B7&gt;0,B15&gt;0,B23&gt;0,B32&gt;0),0.25,IF(AND(B7&gt;0,B15=0,B23&gt;0,B32&gt;0),0.33333,IF(AND(B7&gt;0,B15&gt;0,B23=0,B32&gt;0),0.33333,IF(AND(B7=0,B15&gt;0,B23&gt;0,B32&gt;0),0.33333,IF(AND(B7=0,B15=0,B23&gt;0,B32&gt;0),0.5,IF(AND(B7&gt;0,B15=0,B23=0,B32&gt;0),0.5,IF(AND(B7=0,B15&gt;0,B23=0,B32&gt;0),0.5,IF(AND(B7=0,B15=0,B23=0,B32&gt;0),1)))))))))</f>
        <v>0</v>
      </c>
      <c r="I10" s="556"/>
      <c r="J10" s="296">
        <f>B32*H10</f>
        <v>0</v>
      </c>
      <c r="K10" s="262"/>
    </row>
    <row r="11" spans="1:11" ht="15" customHeight="1">
      <c r="A11" s="585" t="s">
        <v>166</v>
      </c>
      <c r="B11" s="586"/>
      <c r="C11" s="586"/>
      <c r="D11" s="587"/>
      <c r="E11" s="260"/>
      <c r="F11" s="588" t="s">
        <v>120</v>
      </c>
      <c r="G11" s="589"/>
      <c r="H11" s="589"/>
      <c r="I11" s="590"/>
      <c r="J11" s="583">
        <f>SUM(J7:J10)</f>
        <v>0</v>
      </c>
      <c r="K11" s="262"/>
    </row>
    <row r="12" spans="1:11" ht="15.75" customHeight="1" thickBot="1">
      <c r="A12" s="585"/>
      <c r="B12" s="586"/>
      <c r="C12" s="586"/>
      <c r="D12" s="587"/>
      <c r="E12" s="260"/>
      <c r="F12" s="591"/>
      <c r="G12" s="592"/>
      <c r="H12" s="592"/>
      <c r="I12" s="593"/>
      <c r="J12" s="584"/>
      <c r="K12" s="262"/>
    </row>
    <row r="13" spans="1:11">
      <c r="A13" s="265"/>
      <c r="B13" s="273"/>
      <c r="C13" s="274"/>
      <c r="D13" s="259"/>
      <c r="E13" s="260"/>
      <c r="F13" s="261"/>
      <c r="G13" s="261"/>
      <c r="H13" s="261"/>
      <c r="I13" s="261"/>
      <c r="J13" s="261"/>
      <c r="K13" s="262"/>
    </row>
    <row r="14" spans="1:11" ht="15.75" thickBot="1">
      <c r="A14" s="268" t="s">
        <v>162</v>
      </c>
      <c r="B14" s="576" t="s">
        <v>16</v>
      </c>
      <c r="C14" s="577"/>
      <c r="D14" s="259"/>
      <c r="E14" s="260"/>
      <c r="F14" s="261"/>
      <c r="G14" s="261"/>
      <c r="H14" s="261"/>
      <c r="I14" s="261"/>
      <c r="J14" s="261"/>
      <c r="K14" s="262"/>
    </row>
    <row r="15" spans="1:11" ht="16.5" thickTop="1" thickBot="1">
      <c r="A15" s="269" t="s">
        <v>165</v>
      </c>
      <c r="B15" s="578"/>
      <c r="C15" s="579"/>
      <c r="D15" s="259"/>
      <c r="E15" s="260"/>
      <c r="F15" s="261"/>
      <c r="G15" s="261"/>
      <c r="H15" s="261"/>
      <c r="I15" s="261"/>
      <c r="J15" s="261"/>
      <c r="K15" s="262"/>
    </row>
    <row r="16" spans="1:11" ht="16.5" thickTop="1" thickBot="1">
      <c r="A16" s="270"/>
      <c r="B16" s="275"/>
      <c r="C16" s="276"/>
      <c r="D16" s="259"/>
      <c r="E16" s="260"/>
      <c r="F16" s="261"/>
      <c r="G16" s="261"/>
      <c r="H16" s="261"/>
      <c r="I16" s="261"/>
      <c r="J16" s="261"/>
      <c r="K16" s="262"/>
    </row>
    <row r="17" spans="1:11" ht="18.75">
      <c r="A17" s="258"/>
      <c r="B17" s="272"/>
      <c r="C17" s="272"/>
      <c r="D17" s="259"/>
      <c r="E17" s="260"/>
      <c r="F17" s="261"/>
      <c r="G17" s="580" t="s">
        <v>12</v>
      </c>
      <c r="H17" s="581"/>
      <c r="I17" s="582"/>
      <c r="J17" s="277" t="s">
        <v>13</v>
      </c>
      <c r="K17" s="262"/>
    </row>
    <row r="18" spans="1:11" ht="18.75">
      <c r="A18" s="258"/>
      <c r="B18" s="272"/>
      <c r="C18" s="272"/>
      <c r="D18" s="259"/>
      <c r="E18" s="260"/>
      <c r="F18" s="261"/>
      <c r="G18" s="278">
        <v>4.125</v>
      </c>
      <c r="H18" s="279" t="s">
        <v>17</v>
      </c>
      <c r="I18" s="280">
        <v>5</v>
      </c>
      <c r="J18" s="281" t="s">
        <v>18</v>
      </c>
      <c r="K18" s="262"/>
    </row>
    <row r="19" spans="1:11" ht="18.75">
      <c r="A19" s="594" t="s">
        <v>167</v>
      </c>
      <c r="B19" s="595"/>
      <c r="C19" s="595"/>
      <c r="D19" s="596"/>
      <c r="E19" s="260"/>
      <c r="F19" s="261"/>
      <c r="G19" s="278">
        <v>3.625</v>
      </c>
      <c r="H19" s="279" t="s">
        <v>17</v>
      </c>
      <c r="I19" s="280">
        <v>4.1239999999999997</v>
      </c>
      <c r="J19" s="281" t="s">
        <v>169</v>
      </c>
      <c r="K19" s="262"/>
    </row>
    <row r="20" spans="1:11" ht="19.5" thickBot="1">
      <c r="A20" s="594"/>
      <c r="B20" s="595"/>
      <c r="C20" s="595"/>
      <c r="D20" s="596"/>
      <c r="E20" s="260"/>
      <c r="F20" s="261"/>
      <c r="G20" s="278">
        <v>3.125</v>
      </c>
      <c r="H20" s="279" t="s">
        <v>17</v>
      </c>
      <c r="I20" s="280">
        <v>3.6240000000000001</v>
      </c>
      <c r="J20" s="281" t="s">
        <v>20</v>
      </c>
      <c r="K20" s="262"/>
    </row>
    <row r="21" spans="1:11" ht="18.75">
      <c r="A21" s="265"/>
      <c r="B21" s="273"/>
      <c r="C21" s="274"/>
      <c r="D21" s="259"/>
      <c r="E21" s="260"/>
      <c r="F21" s="261"/>
      <c r="G21" s="278">
        <v>2.625</v>
      </c>
      <c r="H21" s="279" t="s">
        <v>17</v>
      </c>
      <c r="I21" s="280">
        <v>3.1240000000000001</v>
      </c>
      <c r="J21" s="281" t="s">
        <v>170</v>
      </c>
      <c r="K21" s="262"/>
    </row>
    <row r="22" spans="1:11" ht="19.5" thickBot="1">
      <c r="A22" s="268" t="s">
        <v>162</v>
      </c>
      <c r="B22" s="576" t="s">
        <v>16</v>
      </c>
      <c r="C22" s="577"/>
      <c r="D22" s="259"/>
      <c r="E22" s="260"/>
      <c r="F22" s="261"/>
      <c r="G22" s="278">
        <v>2.125</v>
      </c>
      <c r="H22" s="279" t="s">
        <v>17</v>
      </c>
      <c r="I22" s="280">
        <v>2.6240000000000001</v>
      </c>
      <c r="J22" s="281" t="s">
        <v>22</v>
      </c>
      <c r="K22" s="262"/>
    </row>
    <row r="23" spans="1:11" ht="20.25" thickTop="1" thickBot="1">
      <c r="A23" s="269" t="s">
        <v>165</v>
      </c>
      <c r="B23" s="578"/>
      <c r="C23" s="579"/>
      <c r="D23" s="259"/>
      <c r="E23" s="260"/>
      <c r="F23" s="261"/>
      <c r="G23" s="282">
        <v>1.625</v>
      </c>
      <c r="H23" s="279" t="s">
        <v>17</v>
      </c>
      <c r="I23" s="283">
        <v>2.1240000000000001</v>
      </c>
      <c r="J23" s="284" t="s">
        <v>171</v>
      </c>
      <c r="K23" s="262"/>
    </row>
    <row r="24" spans="1:11" ht="20.25" thickTop="1" thickBot="1">
      <c r="A24" s="270"/>
      <c r="B24" s="275"/>
      <c r="C24" s="276"/>
      <c r="D24" s="259"/>
      <c r="E24" s="260"/>
      <c r="F24" s="261"/>
      <c r="G24" s="282">
        <v>1.125</v>
      </c>
      <c r="H24" s="279" t="s">
        <v>17</v>
      </c>
      <c r="I24" s="283">
        <v>1.6240000000000001</v>
      </c>
      <c r="J24" s="284" t="s">
        <v>24</v>
      </c>
      <c r="K24" s="262"/>
    </row>
    <row r="25" spans="1:11" ht="18.75">
      <c r="A25" s="258"/>
      <c r="B25" s="272"/>
      <c r="C25" s="272"/>
      <c r="D25" s="259"/>
      <c r="E25" s="260"/>
      <c r="F25" s="261"/>
      <c r="G25" s="282">
        <v>0.56299999999999994</v>
      </c>
      <c r="H25" s="279" t="s">
        <v>17</v>
      </c>
      <c r="I25" s="283">
        <v>1.1240000000000001</v>
      </c>
      <c r="J25" s="284" t="s">
        <v>172</v>
      </c>
      <c r="K25" s="262"/>
    </row>
    <row r="26" spans="1:11" ht="19.5" thickBot="1">
      <c r="A26" s="258"/>
      <c r="B26" s="272"/>
      <c r="C26" s="272"/>
      <c r="D26" s="259"/>
      <c r="E26" s="260"/>
      <c r="F26" s="261"/>
      <c r="G26" s="285">
        <v>0</v>
      </c>
      <c r="H26" s="286" t="s">
        <v>17</v>
      </c>
      <c r="I26" s="287">
        <v>0.56200000000000006</v>
      </c>
      <c r="J26" s="288" t="s">
        <v>26</v>
      </c>
      <c r="K26" s="262"/>
    </row>
    <row r="27" spans="1:11">
      <c r="A27" s="594" t="s">
        <v>168</v>
      </c>
      <c r="B27" s="595"/>
      <c r="C27" s="595"/>
      <c r="D27" s="596"/>
      <c r="E27" s="260"/>
      <c r="F27" s="261"/>
      <c r="G27" s="261"/>
      <c r="H27" s="261"/>
      <c r="I27" s="261"/>
      <c r="J27" s="261"/>
      <c r="K27" s="262"/>
    </row>
    <row r="28" spans="1:11" ht="15.75" thickBot="1">
      <c r="A28" s="594"/>
      <c r="B28" s="595"/>
      <c r="C28" s="595"/>
      <c r="D28" s="596"/>
      <c r="E28" s="260"/>
      <c r="F28" s="261"/>
      <c r="G28" s="261"/>
      <c r="H28" s="261"/>
      <c r="I28" s="261"/>
      <c r="J28" s="261"/>
      <c r="K28" s="262"/>
    </row>
    <row r="29" spans="1:11">
      <c r="A29" s="265"/>
      <c r="B29" s="273"/>
      <c r="C29" s="274"/>
      <c r="D29" s="271"/>
      <c r="E29" s="260"/>
      <c r="F29" s="261"/>
      <c r="G29" s="261"/>
      <c r="H29" s="261"/>
      <c r="I29" s="261"/>
      <c r="J29" s="261"/>
      <c r="K29" s="262"/>
    </row>
    <row r="30" spans="1:11" ht="15.75" thickBot="1">
      <c r="A30" s="258"/>
      <c r="B30" s="597" t="s">
        <v>16</v>
      </c>
      <c r="C30" s="598"/>
      <c r="D30" s="271"/>
      <c r="E30" s="260"/>
      <c r="F30" s="261"/>
      <c r="G30" s="261"/>
      <c r="H30" s="261"/>
      <c r="I30" s="261"/>
      <c r="J30" s="261"/>
      <c r="K30" s="262"/>
    </row>
    <row r="31" spans="1:11" ht="15.75" thickBot="1">
      <c r="A31" s="268" t="s">
        <v>162</v>
      </c>
      <c r="B31" s="597"/>
      <c r="C31" s="598"/>
      <c r="D31" s="271"/>
      <c r="E31" s="260"/>
      <c r="F31" s="261"/>
      <c r="G31" s="599" t="s">
        <v>173</v>
      </c>
      <c r="H31" s="600"/>
      <c r="I31" s="600"/>
      <c r="J31" s="601"/>
      <c r="K31" s="262"/>
    </row>
    <row r="32" spans="1:11" ht="16.5" thickTop="1" thickBot="1">
      <c r="A32" s="269" t="s">
        <v>165</v>
      </c>
      <c r="B32" s="578"/>
      <c r="C32" s="579"/>
      <c r="D32" s="271"/>
      <c r="E32" s="260"/>
      <c r="F32" s="261"/>
      <c r="G32" s="602"/>
      <c r="H32" s="603"/>
      <c r="I32" s="603"/>
      <c r="J32" s="604"/>
      <c r="K32" s="262"/>
    </row>
    <row r="33" spans="1:11" ht="16.5" thickTop="1" thickBot="1">
      <c r="A33" s="270"/>
      <c r="B33" s="289"/>
      <c r="C33" s="290"/>
      <c r="D33" s="271"/>
      <c r="E33" s="260"/>
      <c r="F33" s="261"/>
      <c r="G33" s="602"/>
      <c r="H33" s="603"/>
      <c r="I33" s="603"/>
      <c r="J33" s="604"/>
      <c r="K33" s="262"/>
    </row>
    <row r="34" spans="1:11">
      <c r="A34" s="258"/>
      <c r="B34" s="263"/>
      <c r="C34" s="263"/>
      <c r="D34" s="271"/>
      <c r="E34" s="260"/>
      <c r="F34" s="261"/>
      <c r="G34" s="602"/>
      <c r="H34" s="603"/>
      <c r="I34" s="603"/>
      <c r="J34" s="604"/>
      <c r="K34" s="262"/>
    </row>
    <row r="35" spans="1:11" ht="15.75" thickBot="1">
      <c r="A35" s="258"/>
      <c r="B35" s="263"/>
      <c r="C35" s="263"/>
      <c r="D35" s="271"/>
      <c r="E35" s="260"/>
      <c r="F35" s="261"/>
      <c r="G35" s="605"/>
      <c r="H35" s="606"/>
      <c r="I35" s="606"/>
      <c r="J35" s="607"/>
      <c r="K35" s="262"/>
    </row>
    <row r="36" spans="1:11">
      <c r="A36" s="258"/>
      <c r="B36" s="263"/>
      <c r="C36" s="263"/>
      <c r="D36" s="271"/>
      <c r="E36" s="260"/>
      <c r="F36" s="261"/>
      <c r="G36" s="567" t="str">
        <f>IF(J11&gt;=G18,J18,IF(J11&gt;=G19,J19,IF(J11&gt;=G20,J20,IF(J11&gt;=G21,J21,IF(J11&gt;=G22,J22,IF(J11&gt;=G23,J23,IF(J11&gt;=G24,J24,IF(J11&gt;=G25,J25,IF(J11&gt;=G26,J26)))))))))</f>
        <v>1 Star</v>
      </c>
      <c r="H36" s="568"/>
      <c r="I36" s="568"/>
      <c r="J36" s="569"/>
      <c r="K36" s="262"/>
    </row>
    <row r="37" spans="1:11" ht="15" customHeight="1">
      <c r="A37" s="258"/>
      <c r="B37" s="263"/>
      <c r="C37" s="263"/>
      <c r="D37" s="271"/>
      <c r="E37" s="260"/>
      <c r="F37" s="261"/>
      <c r="G37" s="570"/>
      <c r="H37" s="571"/>
      <c r="I37" s="571"/>
      <c r="J37" s="572"/>
      <c r="K37" s="262"/>
    </row>
    <row r="38" spans="1:11">
      <c r="A38" s="258"/>
      <c r="B38" s="263"/>
      <c r="C38" s="263"/>
      <c r="D38" s="271"/>
      <c r="E38" s="260"/>
      <c r="F38" s="261"/>
      <c r="G38" s="570"/>
      <c r="H38" s="571"/>
      <c r="I38" s="571"/>
      <c r="J38" s="572"/>
      <c r="K38" s="262"/>
    </row>
    <row r="39" spans="1:11">
      <c r="A39" s="258"/>
      <c r="B39" s="263"/>
      <c r="C39" s="263"/>
      <c r="D39" s="271"/>
      <c r="E39" s="260"/>
      <c r="F39" s="261"/>
      <c r="G39" s="570"/>
      <c r="H39" s="571"/>
      <c r="I39" s="571"/>
      <c r="J39" s="572"/>
      <c r="K39" s="262"/>
    </row>
    <row r="40" spans="1:11" ht="15.75" thickBot="1">
      <c r="A40" s="258"/>
      <c r="B40" s="263"/>
      <c r="C40" s="263"/>
      <c r="D40" s="271"/>
      <c r="E40" s="260"/>
      <c r="F40" s="261"/>
      <c r="G40" s="573"/>
      <c r="H40" s="574"/>
      <c r="I40" s="574"/>
      <c r="J40" s="575"/>
      <c r="K40" s="262"/>
    </row>
    <row r="41" spans="1:11">
      <c r="A41" s="258"/>
      <c r="B41" s="263"/>
      <c r="C41" s="263"/>
      <c r="D41" s="271"/>
      <c r="E41" s="260"/>
      <c r="F41" s="261"/>
      <c r="G41" s="261"/>
      <c r="H41" s="261"/>
      <c r="I41" s="261"/>
      <c r="J41" s="261"/>
      <c r="K41" s="262"/>
    </row>
    <row r="42" spans="1:11">
      <c r="A42" s="258"/>
      <c r="B42" s="263"/>
      <c r="C42" s="263"/>
      <c r="D42" s="271"/>
      <c r="E42" s="260"/>
      <c r="F42" s="261"/>
      <c r="G42" s="261"/>
      <c r="H42" s="261"/>
      <c r="I42" s="261"/>
      <c r="J42" s="261"/>
      <c r="K42" s="262"/>
    </row>
    <row r="43" spans="1:11" ht="15.75" thickBot="1">
      <c r="A43" s="270"/>
      <c r="B43" s="289"/>
      <c r="C43" s="289"/>
      <c r="D43" s="291"/>
      <c r="E43" s="260"/>
      <c r="F43" s="261"/>
      <c r="G43" s="261"/>
      <c r="H43" s="261"/>
      <c r="I43" s="261"/>
      <c r="J43" s="261"/>
      <c r="K43" s="262"/>
    </row>
    <row r="44" spans="1:11">
      <c r="D44" s="292"/>
      <c r="J44" s="254"/>
      <c r="K44" s="254"/>
    </row>
    <row r="45" spans="1:11">
      <c r="A45" s="293" t="s">
        <v>71</v>
      </c>
      <c r="C45" s="292"/>
      <c r="J45" s="254"/>
      <c r="K45" s="254"/>
    </row>
    <row r="46" spans="1:11">
      <c r="A46" s="298" t="s">
        <v>174</v>
      </c>
      <c r="C46" s="292"/>
      <c r="K46" s="254"/>
    </row>
    <row r="47" spans="1:11" ht="15" customHeight="1">
      <c r="D47" s="292"/>
    </row>
    <row r="48" spans="1:11" ht="15.75" customHeight="1">
      <c r="D48" s="292"/>
    </row>
    <row r="49" spans="4:4">
      <c r="D49" s="292"/>
    </row>
    <row r="50" spans="4:4">
      <c r="D50" s="292"/>
    </row>
    <row r="51" spans="4:4">
      <c r="D51" s="292"/>
    </row>
    <row r="52" spans="4:4" ht="19.5" customHeight="1">
      <c r="D52" s="292"/>
    </row>
    <row r="53" spans="4:4">
      <c r="D53" s="292"/>
    </row>
    <row r="54" spans="4:4">
      <c r="D54" s="292"/>
    </row>
    <row r="55" spans="4:4">
      <c r="D55" s="292"/>
    </row>
    <row r="56" spans="4:4">
      <c r="D56" s="292"/>
    </row>
    <row r="57" spans="4:4">
      <c r="D57" s="292"/>
    </row>
    <row r="58" spans="4:4">
      <c r="D58" s="292"/>
    </row>
    <row r="59" spans="4:4">
      <c r="D59" s="292"/>
    </row>
    <row r="60" spans="4:4">
      <c r="D60" s="292"/>
    </row>
    <row r="61" spans="4:4">
      <c r="D61" s="292"/>
    </row>
    <row r="62" spans="4:4">
      <c r="D62" s="292"/>
    </row>
    <row r="63" spans="4:4">
      <c r="D63" s="292"/>
    </row>
    <row r="64" spans="4:4">
      <c r="D64" s="292"/>
    </row>
    <row r="65" spans="4:4">
      <c r="D65" s="294"/>
    </row>
    <row r="66" spans="4:4">
      <c r="D66" s="294"/>
    </row>
    <row r="67" spans="4:4">
      <c r="D67" s="292"/>
    </row>
    <row r="68" spans="4:4">
      <c r="D68" s="292"/>
    </row>
    <row r="69" spans="4:4">
      <c r="D69" s="292"/>
    </row>
    <row r="70" spans="4:4">
      <c r="D70" s="292"/>
    </row>
    <row r="71" spans="4:4">
      <c r="D71" s="292"/>
    </row>
    <row r="72" spans="4:4">
      <c r="D72" s="292"/>
    </row>
    <row r="73" spans="4:4">
      <c r="D73" s="292"/>
    </row>
    <row r="74" spans="4:4">
      <c r="D74" s="292"/>
    </row>
    <row r="75" spans="4:4">
      <c r="D75" s="292"/>
    </row>
    <row r="76" spans="4:4" ht="15" customHeight="1">
      <c r="D76" s="292"/>
    </row>
    <row r="77" spans="4:4">
      <c r="D77" s="292"/>
    </row>
    <row r="78" spans="4:4">
      <c r="D78" s="292"/>
    </row>
    <row r="79" spans="4:4" ht="15" customHeight="1">
      <c r="D79" s="292"/>
    </row>
    <row r="80" spans="4:4">
      <c r="D80" s="292"/>
    </row>
    <row r="81" spans="4:4" ht="20.25" customHeight="1">
      <c r="D81" s="292"/>
    </row>
    <row r="82" spans="4:4" ht="16.5" customHeight="1">
      <c r="D82" s="292"/>
    </row>
    <row r="83" spans="4:4" ht="15" customHeight="1">
      <c r="D83" s="292"/>
    </row>
    <row r="84" spans="4:4" ht="15" customHeight="1">
      <c r="D84" s="292"/>
    </row>
    <row r="85" spans="4:4" ht="15.75" customHeight="1">
      <c r="D85" s="292"/>
    </row>
    <row r="86" spans="4:4" ht="15.75" customHeight="1">
      <c r="D86" s="292"/>
    </row>
    <row r="87" spans="4:4">
      <c r="D87" s="292"/>
    </row>
    <row r="88" spans="4:4">
      <c r="D88" s="292"/>
    </row>
    <row r="89" spans="4:4">
      <c r="D89" s="292"/>
    </row>
  </sheetData>
  <sheetProtection sheet="1" objects="1" scenarios="1"/>
  <mergeCells count="30">
    <mergeCell ref="G36:J40"/>
    <mergeCell ref="B14:C14"/>
    <mergeCell ref="B15:C15"/>
    <mergeCell ref="G17:I17"/>
    <mergeCell ref="H10:I10"/>
    <mergeCell ref="J11:J12"/>
    <mergeCell ref="A11:D12"/>
    <mergeCell ref="F11:I12"/>
    <mergeCell ref="A27:D28"/>
    <mergeCell ref="B30:C31"/>
    <mergeCell ref="B32:C32"/>
    <mergeCell ref="A19:D20"/>
    <mergeCell ref="G31:J35"/>
    <mergeCell ref="B22:C22"/>
    <mergeCell ref="B23:C23"/>
    <mergeCell ref="F10:G10"/>
    <mergeCell ref="H8:I8"/>
    <mergeCell ref="H9:I9"/>
    <mergeCell ref="B6:C6"/>
    <mergeCell ref="B7:C7"/>
    <mergeCell ref="B8:C8"/>
    <mergeCell ref="F7:G7"/>
    <mergeCell ref="F6:G6"/>
    <mergeCell ref="F8:G8"/>
    <mergeCell ref="F9:G9"/>
    <mergeCell ref="A3:D3"/>
    <mergeCell ref="E3:K3"/>
    <mergeCell ref="A4:D4"/>
    <mergeCell ref="H6:I6"/>
    <mergeCell ref="H7:I7"/>
  </mergeCells>
  <dataValidations count="5">
    <dataValidation allowBlank="1" showInputMessage="1" showErrorMessage="1" promptTitle="&lt;Total Post Program Points&gt;" prompt="*Graduation tab of Component Calculator this would be Cell W15" sqref="B32:C32" xr:uid="{2F286782-A1BD-42FE-87CD-62E74235CE47}"/>
    <dataValidation allowBlank="1" showInputMessage="1" showErrorMessage="1" promptTitle="&lt;Total CPSReadiness Points&gt;" prompt="*Early Literacy tab of Component Calculator this would be Cell Z15" sqref="B23:C23" xr:uid="{A33660C4-D08A-459C-AECA-E0C0E79C9210}"/>
    <dataValidation allowBlank="1" showInputMessage="1" showErrorMessage="1" promptTitle="&lt;Total Weighted Grad Points&gt;" prompt="*Gap Closing tab of Component Calculator this would be Cell Y30" sqref="B15:C15" xr:uid="{D1616844-289D-4503-B5A3-6832A5CFDB10}"/>
    <dataValidation allowBlank="1" showInputMessage="1" showErrorMessage="1" promptTitle="&lt;Total Weighted Achievement Pts&gt;" prompt="*Achievement tab of Component Calculator this would be Cell _x000a_AJ31" sqref="B7:C7" xr:uid="{5459F120-E920-47B1-BA9C-9E6EDF7F67FF}"/>
    <dataValidation type="list" allowBlank="1" showInputMessage="1" showErrorMessage="1" promptTitle="&lt;Select Applicable&gt;" prompt="Yes = Component is Rated_x000a_No= Component is Not Rated" sqref="A7 A15 A23 A32" xr:uid="{B1BD55B3-844A-44CD-908A-CB6537E4484B}">
      <formula1>"Yes,No"</formula1>
    </dataValidation>
  </dataValidations>
  <hyperlinks>
    <hyperlink ref="A45" r:id="rId1" xr:uid="{0D3642D8-4937-4E90-9626-3533212ECBA7}"/>
    <hyperlink ref="A46" r:id="rId2" xr:uid="{A2A70C1D-855A-4FED-AEED-02DFB872E8EA}"/>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5a14d5a2-3555-46ad-a571-d95bd6d4f0d4">
      <Terms xmlns="http://schemas.microsoft.com/office/infopath/2007/PartnerControls"/>
    </lcf76f155ced4ddcb4097134ff3c332f>
    <SharedWithUsers xmlns="c05996b0-b3ea-4dbd-ace5-d3cfa9bcec47">
      <UserInfo>
        <DisplayName>Rose, Tim</DisplayName>
        <AccountId>284</AccountId>
        <AccountType/>
      </UserInfo>
      <UserInfo>
        <DisplayName>Stephens, Kelsey</DisplayName>
        <AccountId>47</AccountId>
        <AccountType/>
      </UserInfo>
      <UserInfo>
        <DisplayName>Woods, Greg</DisplayName>
        <AccountId>212</AccountId>
        <AccountType/>
      </UserInfo>
      <UserInfo>
        <DisplayName>Lauric, Jessica</DisplayName>
        <AccountId>353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C2D9E3328D824581A36C84C74D458F" ma:contentTypeVersion="16" ma:contentTypeDescription="Create a new document." ma:contentTypeScope="" ma:versionID="95caef906b3a9d302006c838b4e723df">
  <xsd:schema xmlns:xsd="http://www.w3.org/2001/XMLSchema" xmlns:xs="http://www.w3.org/2001/XMLSchema" xmlns:p="http://schemas.microsoft.com/office/2006/metadata/properties" xmlns:ns2="5a14d5a2-3555-46ad-a571-d95bd6d4f0d4" xmlns:ns3="c05996b0-b3ea-4dbd-ace5-d3cfa9bcec47" xmlns:ns4="06a0b0f5-ab3f-4382-8730-459fb424e421" targetNamespace="http://schemas.microsoft.com/office/2006/metadata/properties" ma:root="true" ma:fieldsID="6122701e67c914ed4b06ca2e75f07db7" ns2:_="" ns3:_="" ns4:_="">
    <xsd:import namespace="5a14d5a2-3555-46ad-a571-d95bd6d4f0d4"/>
    <xsd:import namespace="c05996b0-b3ea-4dbd-ace5-d3cfa9bcec47"/>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14d5a2-3555-46ad-a571-d95bd6d4f0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5996b0-b3ea-4dbd-ace5-d3cfa9bcec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4819a31-5316-4709-999e-095b865994d4}" ma:internalName="TaxCatchAll" ma:showField="CatchAllData" ma:web="c05996b0-b3ea-4dbd-ace5-d3cfa9bcec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09D056-0E24-451E-B420-7AC72153D6B4}"/>
</file>

<file path=customXml/itemProps2.xml><?xml version="1.0" encoding="utf-8"?>
<ds:datastoreItem xmlns:ds="http://schemas.openxmlformats.org/officeDocument/2006/customXml" ds:itemID="{319EC5E9-56A4-48F6-9506-AD8157F9D4E5}"/>
</file>

<file path=customXml/itemProps3.xml><?xml version="1.0" encoding="utf-8"?>
<ds:datastoreItem xmlns:ds="http://schemas.openxmlformats.org/officeDocument/2006/customXml" ds:itemID="{F46C6C56-9AF1-427F-82F1-41120CBDD8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Fustin, Michael</dc:creator>
  <cp:keywords/>
  <dc:description/>
  <cp:lastModifiedBy/>
  <cp:revision/>
  <dcterms:created xsi:type="dcterms:W3CDTF">2023-02-21T22:08:35Z</dcterms:created>
  <dcterms:modified xsi:type="dcterms:W3CDTF">2023-12-29T17:08:24Z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0x010100A0C2D9E3328D824581A36C84C74D458F</vt:lpwstr>
  </property>
  <property fmtid="{D5CDD505-2E9C-101B-9397-08002B2CF9AE}" pid="3" name="MediaServiceImageTags">
    <vt:lpwstr/>
  </property>
</Properties>
</file>