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7F" lockStructure="1"/>
  <bookViews>
    <workbookView xWindow="120" yWindow="15" windowWidth="15570" windowHeight="12015"/>
  </bookViews>
  <sheets>
    <sheet name="District Profile Report" sheetId="1" r:id="rId1"/>
    <sheet name="District Data" sheetId="2" r:id="rId2"/>
    <sheet name="Similar District Data" sheetId="4" r:id="rId3"/>
    <sheet name="State Data" sheetId="5" r:id="rId4"/>
  </sheets>
  <definedNames>
    <definedName name="DIST_NAME">'District Data'!#REF!</definedName>
    <definedName name="_xlnm.Print_Area" localSheetId="0">'District Profile Report'!$A$1:$I$77</definedName>
  </definedNames>
  <calcPr calcId="145621"/>
</workbook>
</file>

<file path=xl/calcChain.xml><?xml version="1.0" encoding="utf-8"?>
<calcChain xmlns="http://schemas.openxmlformats.org/spreadsheetml/2006/main">
  <c r="I76" i="1" l="1"/>
  <c r="I75" i="1"/>
  <c r="I74" i="1"/>
  <c r="I73" i="1"/>
  <c r="I72" i="1"/>
  <c r="I70" i="1"/>
  <c r="I69" i="1"/>
  <c r="I68" i="1"/>
  <c r="I67" i="1"/>
  <c r="I66" i="1"/>
  <c r="I65" i="1"/>
  <c r="I64" i="1"/>
  <c r="I63" i="1"/>
  <c r="I62" i="1"/>
  <c r="I60" i="1"/>
  <c r="I59" i="1"/>
  <c r="I58" i="1"/>
  <c r="I57" i="1"/>
  <c r="I56" i="1"/>
  <c r="I55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D8" i="1" l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38" i="1" l="1"/>
  <c r="H37" i="1"/>
  <c r="H36" i="1"/>
  <c r="H35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I10" i="1"/>
  <c r="H10" i="1"/>
  <c r="G10" i="1"/>
  <c r="A6" i="1"/>
  <c r="E76" i="1" l="1"/>
  <c r="E74" i="1"/>
  <c r="E72" i="1"/>
  <c r="E69" i="1"/>
  <c r="E67" i="1"/>
  <c r="E65" i="1"/>
  <c r="E63" i="1"/>
  <c r="E60" i="1"/>
  <c r="E58" i="1"/>
  <c r="E56" i="1"/>
  <c r="E53" i="1"/>
  <c r="E51" i="1"/>
  <c r="E49" i="1"/>
  <c r="E46" i="1"/>
  <c r="E44" i="1"/>
  <c r="E42" i="1"/>
  <c r="E40" i="1"/>
  <c r="D76" i="1"/>
  <c r="D74" i="1"/>
  <c r="D72" i="1"/>
  <c r="D69" i="1"/>
  <c r="D67" i="1"/>
  <c r="D65" i="1"/>
  <c r="D63" i="1"/>
  <c r="D60" i="1"/>
  <c r="D58" i="1"/>
  <c r="D56" i="1"/>
  <c r="D53" i="1"/>
  <c r="D51" i="1"/>
  <c r="D49" i="1"/>
  <c r="D46" i="1"/>
  <c r="D44" i="1"/>
  <c r="D42" i="1"/>
  <c r="D40" i="1"/>
  <c r="E75" i="1"/>
  <c r="E73" i="1"/>
  <c r="E70" i="1"/>
  <c r="E68" i="1"/>
  <c r="E66" i="1"/>
  <c r="E64" i="1"/>
  <c r="E62" i="1"/>
  <c r="E59" i="1"/>
  <c r="E57" i="1"/>
  <c r="E55" i="1"/>
  <c r="E52" i="1"/>
  <c r="E50" i="1"/>
  <c r="E48" i="1"/>
  <c r="E45" i="1"/>
  <c r="E43" i="1"/>
  <c r="E41" i="1"/>
  <c r="E39" i="1"/>
  <c r="D75" i="1"/>
  <c r="D73" i="1"/>
  <c r="D70" i="1"/>
  <c r="D68" i="1"/>
  <c r="D66" i="1"/>
  <c r="D64" i="1"/>
  <c r="D62" i="1"/>
  <c r="D59" i="1"/>
  <c r="D57" i="1"/>
  <c r="D55" i="1"/>
  <c r="D52" i="1"/>
  <c r="D50" i="1"/>
  <c r="D48" i="1"/>
  <c r="D45" i="1"/>
  <c r="D43" i="1"/>
  <c r="D41" i="1"/>
  <c r="D39" i="1"/>
  <c r="E37" i="1"/>
  <c r="E35" i="1"/>
  <c r="E32" i="1"/>
  <c r="E30" i="1"/>
  <c r="E28" i="1"/>
  <c r="E26" i="1"/>
  <c r="E22" i="1"/>
  <c r="E21" i="1"/>
  <c r="E19" i="1"/>
  <c r="E17" i="1"/>
  <c r="E15" i="1"/>
  <c r="E13" i="1"/>
  <c r="E10" i="1"/>
  <c r="D37" i="1"/>
  <c r="D35" i="1"/>
  <c r="D32" i="1"/>
  <c r="D30" i="1"/>
  <c r="D28" i="1"/>
  <c r="D26" i="1"/>
  <c r="D16" i="1"/>
  <c r="D20" i="1"/>
  <c r="D15" i="1"/>
  <c r="D11" i="1"/>
  <c r="E38" i="1"/>
  <c r="E36" i="1"/>
  <c r="E33" i="1"/>
  <c r="E31" i="1"/>
  <c r="E29" i="1"/>
  <c r="E27" i="1"/>
  <c r="E25" i="1"/>
  <c r="E23" i="1"/>
  <c r="E20" i="1"/>
  <c r="E18" i="1"/>
  <c r="E16" i="1"/>
  <c r="E14" i="1"/>
  <c r="E12" i="1"/>
  <c r="E11" i="1"/>
  <c r="D38" i="1"/>
  <c r="D36" i="1"/>
  <c r="D33" i="1"/>
  <c r="D31" i="1"/>
  <c r="D29" i="1"/>
  <c r="D27" i="1"/>
  <c r="D25" i="1"/>
  <c r="D23" i="1"/>
  <c r="D21" i="1"/>
  <c r="D19" i="1"/>
  <c r="D17" i="1"/>
  <c r="D14" i="1"/>
  <c r="D12" i="1"/>
  <c r="D10" i="1"/>
  <c r="D22" i="1"/>
  <c r="D18" i="1"/>
  <c r="D13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<sst xmlns="http://schemas.openxmlformats.org/spreadsheetml/2006/main" count="2156" uniqueCount="875">
  <si>
    <t>Similar District Average</t>
  </si>
  <si>
    <t>Statewide average of Local, E.V., &amp; City Districts</t>
  </si>
  <si>
    <t/>
  </si>
  <si>
    <t>A - Demographic Data:</t>
  </si>
  <si>
    <t>B - Personnel Data: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</si>
  <si>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</si>
  <si>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</si>
  <si>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</si>
  <si>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</si>
  <si>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</si>
  <si>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</si>
  <si>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</si>
  <si>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</si>
  <si>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.</t>
  </si>
  <si>
    <t>NA</t>
  </si>
  <si>
    <t>Comparison District 1</t>
  </si>
  <si>
    <t>Comparison District 2</t>
  </si>
  <si>
    <t>Comparison District 3</t>
  </si>
  <si>
    <t>FTE Number Of Regular Education Classroom Teachers (FY08)</t>
  </si>
  <si>
    <t>K-12 Regular Education Pupil Teacher Ratio (FY08)</t>
  </si>
  <si>
    <t>District Square Mileage FY12</t>
  </si>
  <si>
    <t>District Pupil Density FY12</t>
  </si>
  <si>
    <t>District FTE Number Of Classroom Teachers FY08</t>
  </si>
  <si>
    <t>District K-12 Regular Education Pupil Teacher Ratio FY08</t>
  </si>
  <si>
    <t>Similar District Square Mileage FY12</t>
  </si>
  <si>
    <t>Similar District Pupil Density FY12</t>
  </si>
  <si>
    <t>Similar District FTE Number Of Classroom Teachers FY08</t>
  </si>
  <si>
    <t>Similar District K-12 Regular Education Pupil Teacher Ratio FY08</t>
  </si>
  <si>
    <t>School District Area Square Mileage (FY12)</t>
  </si>
  <si>
    <t>District Pupil Density (FY12)</t>
  </si>
  <si>
    <t>Rollback &amp; Homestead Per Pupil (FY11)</t>
  </si>
  <si>
    <t>1) SCHOOL DISTRICT AREA SQUARE MILEAGE (FY12)</t>
  </si>
  <si>
    <t>2) DISTRICT PUPIL DENSITY (FY12)</t>
  </si>
  <si>
    <t>15) FTE NUMBER OF REGULAR EDUCATION CLASSROOM TEACHERS (FY08)</t>
  </si>
  <si>
    <t>20) K-12 REGULAR EDUCATION PUPIL TEACHER RATIO (FY08)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</si>
  <si>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</si>
  <si>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</si>
  <si>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</si>
  <si>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</si>
  <si>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</si>
  <si>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</si>
  <si>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</si>
  <si>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</si>
  <si>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</si>
  <si>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</si>
  <si>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</si>
  <si>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</si>
  <si>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</si>
  <si>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</si>
  <si>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</si>
  <si>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</si>
  <si>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</si>
  <si>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</si>
  <si>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</si>
  <si>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</si>
  <si>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</si>
  <si>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</si>
  <si>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</si>
  <si>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</si>
  <si>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</si>
  <si>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</si>
  <si>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</si>
  <si>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</si>
  <si>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</si>
  <si>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</si>
  <si>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</si>
  <si>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</si>
  <si>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</si>
  <si>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</si>
  <si>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</si>
  <si>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</si>
  <si>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</si>
  <si>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</si>
  <si>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</si>
  <si>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</si>
  <si>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</si>
  <si>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</si>
  <si>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</si>
  <si>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</si>
  <si>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Bettsville Local SD, Seneca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</si>
  <si>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</si>
  <si>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</si>
  <si>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</si>
  <si>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</si>
  <si>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</si>
  <si>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</si>
  <si>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</si>
  <si>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</si>
  <si>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</si>
  <si>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</si>
  <si>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</si>
  <si>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</si>
  <si>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</si>
  <si>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</si>
  <si>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</si>
  <si>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</si>
  <si>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</si>
  <si>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</si>
  <si>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</si>
  <si>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</si>
  <si>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</si>
  <si>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</si>
  <si>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</si>
  <si>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</si>
  <si>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</si>
  <si>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</si>
  <si>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</si>
  <si>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</si>
  <si>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</si>
  <si>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</si>
  <si>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</si>
  <si>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</si>
  <si>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</si>
  <si>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</si>
  <si>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</si>
  <si>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</si>
  <si>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</si>
  <si>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</si>
  <si>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</si>
  <si>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</si>
  <si>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</si>
  <si>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</si>
  <si>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</si>
  <si>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</si>
  <si>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</si>
  <si>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</si>
  <si>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</si>
  <si>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</si>
  <si>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</si>
  <si>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</si>
  <si>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</si>
  <si>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</si>
  <si>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</si>
  <si>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</si>
  <si>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</si>
  <si>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</si>
  <si>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</si>
  <si>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</si>
  <si>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</si>
  <si>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</si>
  <si>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</si>
  <si>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</si>
  <si>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</si>
  <si>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</si>
  <si>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</si>
  <si>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</si>
  <si>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</si>
  <si>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</si>
  <si>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</si>
  <si>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</si>
  <si>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</si>
  <si>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</si>
  <si>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</si>
  <si>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</si>
  <si>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</si>
  <si>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</si>
  <si>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</si>
  <si>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</si>
  <si>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</si>
  <si>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</si>
  <si>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</si>
  <si>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</si>
  <si>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</si>
  <si>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</si>
  <si>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</si>
  <si>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</si>
  <si>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</si>
  <si>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</si>
  <si>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</si>
  <si>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</si>
  <si>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</si>
  <si>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</si>
  <si>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</si>
  <si>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</si>
  <si>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</si>
  <si>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</si>
  <si>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</si>
  <si>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</si>
  <si>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</si>
  <si>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</si>
  <si>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</si>
  <si>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</si>
  <si>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</si>
  <si>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</si>
  <si>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</si>
  <si>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</si>
  <si>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</si>
  <si>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</si>
  <si>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</si>
  <si>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</si>
  <si>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</si>
  <si>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</si>
  <si>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</si>
  <si>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</si>
  <si>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</si>
  <si>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</si>
  <si>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</si>
  <si>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</si>
  <si>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</si>
  <si>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</si>
  <si>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</si>
  <si>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</si>
  <si>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</si>
  <si>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</si>
  <si>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</si>
  <si>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</si>
  <si>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</si>
  <si>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</si>
  <si>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</si>
  <si>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</si>
  <si>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</si>
  <si>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</si>
  <si>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</si>
  <si>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</si>
  <si>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</si>
  <si>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</si>
  <si>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</si>
  <si>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</si>
  <si>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</si>
  <si>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</si>
  <si>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</si>
  <si>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</si>
  <si>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</si>
  <si>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</si>
  <si>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</si>
  <si>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</si>
  <si>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</si>
  <si>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</si>
  <si>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</si>
  <si>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</si>
  <si>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</si>
  <si>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</si>
  <si>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</si>
  <si>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</si>
  <si>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</si>
  <si>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</si>
  <si>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</si>
  <si>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</si>
  <si>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</si>
  <si>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</si>
  <si>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</si>
  <si>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</si>
  <si>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</si>
  <si>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</si>
  <si>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</si>
  <si>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</si>
  <si>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</si>
  <si>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</si>
  <si>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</si>
  <si>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</si>
  <si>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</si>
  <si>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</si>
  <si>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</si>
  <si>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</si>
  <si>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</si>
  <si>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</si>
  <si>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</si>
  <si>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</si>
  <si>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</si>
  <si>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</si>
  <si>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</si>
  <si>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</si>
  <si>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</si>
  <si>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</si>
  <si>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</si>
  <si>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</si>
  <si>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</si>
  <si>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</si>
  <si>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</si>
  <si>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</si>
  <si>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</si>
  <si>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</si>
  <si>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</si>
  <si>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</si>
  <si>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</si>
  <si>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</si>
  <si>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</si>
  <si>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</si>
  <si>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</si>
  <si>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</si>
  <si>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</si>
  <si>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</si>
  <si>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</si>
  <si>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</si>
  <si>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</si>
  <si>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</si>
  <si>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</si>
  <si>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</si>
  <si>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</si>
  <si>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</si>
  <si>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</si>
  <si>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</si>
  <si>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</si>
  <si>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</si>
  <si>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</si>
  <si>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</si>
  <si>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</si>
  <si>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</si>
  <si>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</si>
  <si>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</si>
  <si>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</si>
  <si>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</si>
  <si>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</si>
  <si>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</si>
  <si>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</si>
  <si>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</si>
  <si>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</si>
  <si>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</si>
  <si>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</si>
  <si>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Ledgemont Local SD, Geauga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</si>
  <si>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</si>
  <si>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</si>
  <si>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</si>
  <si>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</si>
  <si>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</si>
  <si>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</si>
  <si>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</si>
  <si>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</si>
  <si>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</si>
  <si>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</si>
  <si>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</si>
  <si>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</si>
  <si>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</si>
  <si>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</si>
  <si>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</si>
  <si>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</si>
  <si>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</si>
  <si>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</si>
  <si>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</si>
  <si>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</si>
  <si>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</si>
  <si>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</si>
  <si>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</si>
  <si>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</si>
  <si>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</si>
  <si>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</si>
  <si>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</si>
  <si>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</si>
  <si>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</si>
  <si>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</si>
  <si>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</si>
  <si>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</si>
  <si>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</si>
  <si>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</si>
  <si>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</si>
  <si>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</si>
  <si>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</si>
  <si>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</si>
  <si>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</si>
  <si>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</si>
  <si>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</si>
  <si>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</si>
  <si>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</si>
  <si>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</si>
  <si>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</si>
  <si>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</si>
  <si>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</si>
  <si>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</si>
  <si>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</si>
  <si>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</si>
  <si>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</si>
  <si>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</si>
  <si>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</si>
  <si>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</si>
  <si>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</si>
  <si>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</si>
  <si>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</si>
  <si>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</si>
  <si>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</si>
  <si>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</si>
  <si>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</si>
  <si>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</si>
  <si>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</si>
  <si>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</si>
  <si>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</si>
  <si>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</si>
  <si>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</si>
  <si>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</si>
  <si>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</si>
  <si>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</si>
  <si>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</si>
  <si>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</si>
  <si>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</si>
  <si>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</si>
  <si>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</si>
  <si>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</si>
  <si>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</si>
  <si>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</si>
  <si>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</si>
  <si>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</si>
  <si>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</si>
  <si>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</si>
  <si>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</si>
  <si>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</si>
  <si>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</si>
  <si>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</si>
  <si>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</si>
  <si>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</si>
  <si>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</si>
  <si>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</si>
  <si>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</si>
  <si>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</si>
  <si>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</si>
  <si>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</si>
  <si>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</si>
  <si>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</si>
  <si>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</si>
  <si>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</si>
  <si>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</si>
  <si>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</si>
  <si>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</si>
  <si>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</si>
  <si>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</si>
  <si>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Wayne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</si>
  <si>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</si>
  <si>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</si>
  <si>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</si>
  <si>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</si>
  <si>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</si>
  <si>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</si>
  <si>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</si>
  <si>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</si>
  <si>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</si>
  <si>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</si>
  <si>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</si>
  <si>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</si>
  <si>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</si>
  <si>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</si>
  <si>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</si>
  <si>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</si>
  <si>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</si>
  <si>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</si>
  <si>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</si>
  <si>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</si>
  <si>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</si>
  <si>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</si>
  <si>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</si>
  <si>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</si>
  <si>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</si>
  <si>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</si>
  <si>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</si>
  <si>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</si>
  <si>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</si>
  <si>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</si>
  <si>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</si>
  <si>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</si>
  <si>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</si>
  <si>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</si>
  <si>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</si>
  <si>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</si>
  <si>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</si>
  <si>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</si>
  <si>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</si>
  <si>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</si>
  <si>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</si>
  <si>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</si>
  <si>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</si>
  <si>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</si>
  <si>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</si>
  <si>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</si>
  <si>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</si>
  <si>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</si>
  <si>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</si>
  <si>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</si>
  <si>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</si>
  <si>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</si>
  <si>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</si>
  <si>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</si>
  <si>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</si>
  <si>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</si>
  <si>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</si>
  <si>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</si>
  <si>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</si>
  <si>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</si>
  <si>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</si>
  <si>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</si>
  <si>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</si>
  <si>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</si>
  <si>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</si>
  <si>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</si>
  <si>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</si>
  <si>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</si>
  <si>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</si>
  <si>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</si>
  <si>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</si>
  <si>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</si>
  <si>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</si>
  <si>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</si>
  <si>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</si>
  <si>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</si>
  <si>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</si>
  <si>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</si>
  <si>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</si>
  <si>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</si>
  <si>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</si>
  <si>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</si>
  <si>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</si>
  <si>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</si>
  <si>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</si>
  <si>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</si>
  <si>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</si>
  <si>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</si>
  <si>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</si>
  <si>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</si>
  <si>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</si>
  <si>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</si>
  <si>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</si>
  <si>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</si>
  <si>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</si>
  <si>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</si>
  <si>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</si>
  <si>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</si>
  <si>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</si>
  <si>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</si>
  <si>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</si>
  <si>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</si>
  <si>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</si>
  <si>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</si>
  <si>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</si>
  <si>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</si>
  <si>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</si>
  <si>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</si>
  <si>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</si>
  <si>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</si>
  <si>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</si>
  <si>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</si>
  <si>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</si>
  <si>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</si>
  <si>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</si>
  <si>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</si>
  <si>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</si>
  <si>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</si>
  <si>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</si>
  <si>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</si>
  <si>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</si>
  <si>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</si>
  <si>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</si>
  <si>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</si>
  <si>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</si>
  <si>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</si>
  <si>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</si>
  <si>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</si>
  <si>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</si>
  <si>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</si>
  <si>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</si>
  <si>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</si>
  <si>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</si>
  <si>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</si>
  <si>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</si>
  <si>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</si>
  <si>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</si>
  <si>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</si>
  <si>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</si>
  <si>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</si>
  <si>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</si>
  <si>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</si>
  <si>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</si>
  <si>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</si>
  <si>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</si>
  <si>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</si>
  <si>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</si>
  <si>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</si>
  <si>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</si>
  <si>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</si>
  <si>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</si>
  <si>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</si>
  <si>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</si>
  <si>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</si>
  <si>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</si>
  <si>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</si>
  <si>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</si>
  <si>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</si>
  <si>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</si>
  <si>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</si>
  <si>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</si>
  <si>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</si>
  <si>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</si>
  <si>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</si>
  <si>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</si>
  <si>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</si>
  <si>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</si>
  <si>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</si>
  <si>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</si>
  <si>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</si>
  <si>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</si>
  <si>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</si>
  <si>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</si>
  <si>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</si>
  <si>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</si>
  <si>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</si>
  <si>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</si>
  <si>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</si>
  <si>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</si>
  <si>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</si>
  <si>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</si>
  <si>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</si>
  <si>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</si>
  <si>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</si>
  <si>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</si>
  <si>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</si>
  <si>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</si>
  <si>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</si>
  <si>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</si>
  <si>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</si>
  <si>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</si>
  <si>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</si>
  <si>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</si>
  <si>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</si>
  <si>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</si>
  <si>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</si>
  <si>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</si>
  <si>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</si>
  <si>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</si>
  <si>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</si>
  <si>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</si>
  <si>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</si>
  <si>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</si>
  <si>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</si>
  <si>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</si>
  <si>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</si>
  <si>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</si>
  <si>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</si>
  <si>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</si>
  <si>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</si>
  <si>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</si>
  <si>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</si>
  <si>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</si>
  <si>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</si>
  <si>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</si>
  <si>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</si>
  <si>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</si>
  <si>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</si>
  <si>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</si>
  <si>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</si>
  <si>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</si>
  <si>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</si>
  <si>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</si>
  <si>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</si>
  <si>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</si>
  <si>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</si>
  <si>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</si>
  <si>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</si>
  <si>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DISTRICT</t>
  </si>
  <si>
    <t>IRN</t>
  </si>
  <si>
    <t>Total Average Daily Membership (FY12)</t>
  </si>
  <si>
    <t>Total Year-End Enrollment (FY12)</t>
  </si>
  <si>
    <t>Asian Students As % Of Total (FY12)</t>
  </si>
  <si>
    <t>Pacific Islander Students As % Of Total (FY12)</t>
  </si>
  <si>
    <t>Black Students As % Of Total (FY12)</t>
  </si>
  <si>
    <t>American Indian/Alaskan Native Students As % Of Total (FY12)</t>
  </si>
  <si>
    <t>Hispanic Students As % Of Total (FY12)</t>
  </si>
  <si>
    <t>White Students As % Of Total (FY12)</t>
  </si>
  <si>
    <t>Multiracial Students As % Of Total (FY12)</t>
  </si>
  <si>
    <t>% Of Students In Poverty (FY12)</t>
  </si>
  <si>
    <t>% Of Students With Limited English Proficiency (FY12)</t>
  </si>
  <si>
    <t>% Of Students With Disability (FY12)</t>
  </si>
  <si>
    <t>Classroom Teachers' Average Salary (FY12)</t>
  </si>
  <si>
    <t>% Teachers With 0-4 Years Experience (FY12)</t>
  </si>
  <si>
    <t>% Teachers With 4-10 Years Experience (FY12)</t>
  </si>
  <si>
    <t>% Teachers With 10+ Years Experience (FY12)</t>
  </si>
  <si>
    <t>FTE Number Of Administrators (FY12)</t>
  </si>
  <si>
    <t>Administrators' Average Salary (FY12)</t>
  </si>
  <si>
    <t>Pupil Administrator Ratio (FY12)</t>
  </si>
  <si>
    <t>OSFC 3-Year Adjusted Valuation Per Pupil (FY13)</t>
  </si>
  <si>
    <t>District Ranking Of OSFC Valuation Per Pupil (FY13)</t>
  </si>
  <si>
    <t>Assessed Property Valuation Per Pupil (TY11 [FY13])</t>
  </si>
  <si>
    <t>Res &amp; Agr Real Property Valuation As % Of Total (TY11 [FY13])</t>
  </si>
  <si>
    <t>All Other Real Property Valuation As % Of Total (TY11 [FY13])</t>
  </si>
  <si>
    <t>Public Utility Tangible Value As % Of Total (TY11 [FY13])</t>
  </si>
  <si>
    <t>Business Valuation As % Of Total (TY11 [FY13])</t>
  </si>
  <si>
    <t>Per Pupil Revenue Raised By One Mill Property Tax (TY11 [FY13])</t>
  </si>
  <si>
    <t>Total Property Tax Per Pupil (TY11 [FY13])</t>
  </si>
  <si>
    <t>Median Income (TY10)</t>
  </si>
  <si>
    <t>Average Income (TY10)</t>
  </si>
  <si>
    <t>Current Operating Millage Including JVS Mills (TY10 [FY13])</t>
  </si>
  <si>
    <t>Effective Class 1 Millage Including JVS Mills (TY10 [FY13])</t>
  </si>
  <si>
    <t>Effective Class 2 Millage Including JVS Mills (TY10 [FY13])</t>
  </si>
  <si>
    <t>School Inside Millage (TY10 [FY13])</t>
  </si>
  <si>
    <t>School District Income Tax Per Pupil (FY12)</t>
  </si>
  <si>
    <t>Local Tax Effort Index (FY12)</t>
  </si>
  <si>
    <t>Administration Expenditure Per Pupil (FY12)</t>
  </si>
  <si>
    <t>Building Operation Expenditure Per Pupil (FY12)</t>
  </si>
  <si>
    <t>Instructional Expenditure Per Pupil (FY12)</t>
  </si>
  <si>
    <t>Pupil Support Expenditure Per Pupil (FY12)</t>
  </si>
  <si>
    <t>Staff Support Expenditure Per Pupil (FY12)</t>
  </si>
  <si>
    <t>Total Expenditure Per Pupil (FY12)</t>
  </si>
  <si>
    <t>State Revenue Per Pupil (FY12)</t>
  </si>
  <si>
    <t>State Revenue As % Of Total (FY12)</t>
  </si>
  <si>
    <t>Local Revenue Per Pupil (FY12)</t>
  </si>
  <si>
    <t>Local Revenue As % Of Total (FY12)</t>
  </si>
  <si>
    <t>Federal Revenue Per Pupil (FY12)</t>
  </si>
  <si>
    <t>Federal Revenue As % Of Total (FY12)</t>
  </si>
  <si>
    <t>Total Revenue Per Pupil (FY12)</t>
  </si>
  <si>
    <t>Total Formula Funding Per Pupil (FY12)</t>
  </si>
  <si>
    <t>Total Formula Funding As % Of Income Tax Liability (FY12)</t>
  </si>
  <si>
    <t>Salaries As % Of Operating Expenditures (FY12)</t>
  </si>
  <si>
    <t>Fringe Benefits As % Of Operating Expenditures (FY12)</t>
  </si>
  <si>
    <t>Purchased Services As % Of Operating Expenditures (FY12)</t>
  </si>
  <si>
    <t>Supplies &amp; Materials As % Of Operating Expenditures (FY12)</t>
  </si>
  <si>
    <t>Other Expenses As % Of Operating Expenditures (FY12)</t>
  </si>
  <si>
    <t>District</t>
  </si>
  <si>
    <t>District Total Average Daily Membership FY12</t>
  </si>
  <si>
    <t>District Total Year-End Enrollment FY12</t>
  </si>
  <si>
    <t>District Asian Students As % Of Total FY12</t>
  </si>
  <si>
    <t>District Pacific Islander Students As % Of Total FY12</t>
  </si>
  <si>
    <t>District Black Students As % Of Total FY12</t>
  </si>
  <si>
    <t>District American Indian/ Alaskan Native Students As % Of Total FY12</t>
  </si>
  <si>
    <t>District Hispanic Students As % Of Total FY12</t>
  </si>
  <si>
    <t>District White Students As % Of Total FY12</t>
  </si>
  <si>
    <t>District Multiracial Students As % Of Total FY12</t>
  </si>
  <si>
    <t>District Percent Of Students In Poverty FY12</t>
  </si>
  <si>
    <t>District Percent Of Students With Limited English Proficiency FY12</t>
  </si>
  <si>
    <t>District Percent Of Students With Disability FY12</t>
  </si>
  <si>
    <t>District Classroom Teacher Average Salary FY12</t>
  </si>
  <si>
    <t>District Percent Of Teachers With 0-4 Years Experience FY12</t>
  </si>
  <si>
    <t>District Percent Of Teachers With 4-10 Years Experience FY12</t>
  </si>
  <si>
    <t>District Percent Of Teachers With 10+ Years Experience FY12</t>
  </si>
  <si>
    <t>District FTE Number Of Administrators FY12</t>
  </si>
  <si>
    <t>District Administrator Average Salary FY12</t>
  </si>
  <si>
    <t>District Pupil Administrator Ratio FY12</t>
  </si>
  <si>
    <t>District Assessed Valuation Per Pupil FY13</t>
  </si>
  <si>
    <t>District Res/Agr Real Valuation As % Of Total FY13</t>
  </si>
  <si>
    <t>District All Other Real Valuation As % Of Total FY13</t>
  </si>
  <si>
    <t>District Public Utility Tangible Valuation As % Of Total FY13</t>
  </si>
  <si>
    <t>District Business Valuation As % Of Total FY13</t>
  </si>
  <si>
    <t>District Per Pupil Revenue Raised By 1 Mill Of Property Tax FY13</t>
  </si>
  <si>
    <t>District Total Property Tax Per Pupil FY13</t>
  </si>
  <si>
    <t>District Rollback Homestead Per Pupil FY12</t>
  </si>
  <si>
    <t>District OSFC 3-Year Valuation Per Pupil FY13</t>
  </si>
  <si>
    <t>District Ranking Of OSFC Valuation Per Pupil FY13</t>
  </si>
  <si>
    <t>District Median Income TY10</t>
  </si>
  <si>
    <t>District Average Income TY10</t>
  </si>
  <si>
    <t>District Current Operating Millage Incl JVS FY13</t>
  </si>
  <si>
    <t>District Class 1 Effective Millage Incl JVS FY13</t>
  </si>
  <si>
    <t>District Class 2 Effective Millage Incl JVS FY13</t>
  </si>
  <si>
    <t>District Inside Millage FY13</t>
  </si>
  <si>
    <t>District Income Tax Per Pupil FY12</t>
  </si>
  <si>
    <t>District Local Tax Effort Index FY12</t>
  </si>
  <si>
    <t>District Administrative Expenditure Per Pupil FY12</t>
  </si>
  <si>
    <t>District Building Operation Expenditure Per Pupil FY12</t>
  </si>
  <si>
    <t>District Instructional Expenditure Per Pupil FY12</t>
  </si>
  <si>
    <t>District Pupil Support Expenditure Per Pupil FY12</t>
  </si>
  <si>
    <t>District Staff Support Expenditure Per Pupil FY12</t>
  </si>
  <si>
    <t>District Total Expenditure Per Pupil FY12</t>
  </si>
  <si>
    <t>District State Revenue Per Pupil FY12</t>
  </si>
  <si>
    <t>District State Revenue As % Of Total FY12</t>
  </si>
  <si>
    <t>District Local Revenue Per Pupil FY12</t>
  </si>
  <si>
    <t>District Local Revenue As % Of Total FY12</t>
  </si>
  <si>
    <t>District Federal Revenue Per Pupil FY12</t>
  </si>
  <si>
    <t>District Federal Revenue As % Of Total FY12</t>
  </si>
  <si>
    <t>District Total Revenue Per Pupil FY12</t>
  </si>
  <si>
    <t>District Formula Funding Per Pupil FY12</t>
  </si>
  <si>
    <t>District Formula Funding As % Of Income Tax Liability FY12</t>
  </si>
  <si>
    <t>District Salaries As % Of Operating Expenditures FY12</t>
  </si>
  <si>
    <t>District Fringe Benefits As % Of Operating Expenditures FY12</t>
  </si>
  <si>
    <t>District Purchased Services As % Of Operating Expenditures FY12</t>
  </si>
  <si>
    <t>District Supplies &amp; Materials As % Of Operating Expenditures FY12</t>
  </si>
  <si>
    <t>District Other Expenses As % Of Operating Expenditures FY12</t>
  </si>
  <si>
    <t xml:space="preserve"> </t>
  </si>
  <si>
    <t>Edison Local, Erie</t>
  </si>
  <si>
    <t>Riverdale Local SD, Hancock</t>
  </si>
  <si>
    <t>Similar District Total Average Daily Membership FY12</t>
  </si>
  <si>
    <t>Similar District Total Year-End Enrollment FY12</t>
  </si>
  <si>
    <t>Similar District Asian Students As % Of Total FY12</t>
  </si>
  <si>
    <t>Similar District Pacific Islander Students As % Of Total FY12</t>
  </si>
  <si>
    <t>Similar District Black Students As % Of Total FY12</t>
  </si>
  <si>
    <t>Similar District American Indian/ Alaskan Native Students As % Of Total FY12</t>
  </si>
  <si>
    <t>Similar District Hispanic Students As % Of Total FY12</t>
  </si>
  <si>
    <t>Similar District White Students As % Of Total FY12</t>
  </si>
  <si>
    <t>Similar District Multiracial Students As % Of Total FY12</t>
  </si>
  <si>
    <t>Similar District Percent Of Students In Poverty FY12</t>
  </si>
  <si>
    <t>Similar District Percent Of Students With Limited English Proficiency FY12</t>
  </si>
  <si>
    <t>Similar District Percent Of Students With Disability FY12</t>
  </si>
  <si>
    <t>Similar District Classroom Teacher Average Salary FY13</t>
  </si>
  <si>
    <t>Similar District Percent Of Teachers With 0-4 Years Experience FY13</t>
  </si>
  <si>
    <t>Similar District Percent Of Teachers With 4-10 Years Experience FY13</t>
  </si>
  <si>
    <t>Similar District Percent Of Teachers With 10+ Years Experience FY13</t>
  </si>
  <si>
    <t>Similar District FTE Number Of Administrators FY13</t>
  </si>
  <si>
    <t>Similar District Administrator Average Salary FY13</t>
  </si>
  <si>
    <t>Similar District Pupil Administrator Ratio FY13</t>
  </si>
  <si>
    <t>Similar District Assessed Valuation Per Pupil FY13</t>
  </si>
  <si>
    <t>Similar District Res/Agr Real Valuation As % Of Total FY13</t>
  </si>
  <si>
    <t>Similar District All Other Real Valuation As % Of Total FY13</t>
  </si>
  <si>
    <t>Similar District Public Utility Tangible Valuation As % Of Total FY13</t>
  </si>
  <si>
    <t>Similar District Business Valuation As % Of Total FY13</t>
  </si>
  <si>
    <t>Similar District Per Pupil Revenue Raised By 1 Mill Of Property Tax FY13</t>
  </si>
  <si>
    <t>Similar District Total Property Tax Per Pupil FY13</t>
  </si>
  <si>
    <t>Similar District Rollback Homestead Per Pupil FY12</t>
  </si>
  <si>
    <t>Similar District OSFC 3-Year Valuation Per Pupil FY13</t>
  </si>
  <si>
    <t>Similar District Ranking Of OSFC Valuation Per Pupil FY13</t>
  </si>
  <si>
    <t>Similar District Median Income TY10</t>
  </si>
  <si>
    <t>Similar District Average Income TY10</t>
  </si>
  <si>
    <t>Similar District Current Operating Millage Incl JVS FY13</t>
  </si>
  <si>
    <t>Similar District Class 1 Effective Millage Incl JVS FY13</t>
  </si>
  <si>
    <t>Similar District Class 2 Effective Millage Incl JVS FY13</t>
  </si>
  <si>
    <t>Similar District Inside Millage FY13</t>
  </si>
  <si>
    <t>Similar District Income Tax Per Pupil FY12</t>
  </si>
  <si>
    <t>Similar District Local Tax Effort Index FY12</t>
  </si>
  <si>
    <t>Similar District Administrative Expenditure Per Pupil FY12</t>
  </si>
  <si>
    <t>Similar District Building Operation Expenditure Per Pupil FY12</t>
  </si>
  <si>
    <t>Similar District Instructional Expenditure Per Pupil FY12</t>
  </si>
  <si>
    <t>Similar District Pupil Support Expenditure Per Pupil FY12</t>
  </si>
  <si>
    <t>Similar District Staff Support Expenditure Per Pupil FY12</t>
  </si>
  <si>
    <t>Similar District Total Expenditure Per Pupil FY12</t>
  </si>
  <si>
    <t>Similar District State Revenue Per Pupil FY12</t>
  </si>
  <si>
    <t>Similar District State Revenue As % Of Total FY12</t>
  </si>
  <si>
    <t>Similar District Local Revenue Per Pupil FY12</t>
  </si>
  <si>
    <t>Similar District Local Revenue As % Of Total FY12</t>
  </si>
  <si>
    <t>Similar District Federal Revenue Per Pupil FY12</t>
  </si>
  <si>
    <t>Similar District Federal Revenue As % Of Total FY12</t>
  </si>
  <si>
    <t>Similar District Total Revenue Per Pupil FY12</t>
  </si>
  <si>
    <t>Similar District Formula Funding Per Pupil FY12</t>
  </si>
  <si>
    <t>Similar District Formula Funding As % Of Income Tax Liability FY12</t>
  </si>
  <si>
    <t>Similar District Salaries As % Of Operating Expenditures FY12</t>
  </si>
  <si>
    <t>Similar District Fringe Benefits As % Of Operating Expenditures FY12</t>
  </si>
  <si>
    <t>Similar District Purchased Services As % Of Operating Expenditures FY12</t>
  </si>
  <si>
    <t>Similar District Supplies &amp; Materials As % Of Operating Expenditures FY12</t>
  </si>
  <si>
    <t>Similar District Other Expenses As % Of Operating Expenditures FY12</t>
  </si>
  <si>
    <t>3) TOTAL AVERAGE DAILY MEMBERSHIP (FY12)</t>
  </si>
  <si>
    <t>4) TOTAL YEAR-END ENROLLMENT (FY12)</t>
  </si>
  <si>
    <t>5) ASIAN STUDENTS AS % OF TOTAL (FY12)</t>
  </si>
  <si>
    <t>6) PACIFIC ISLANDER STUDENTS AS % OF TOTAL (FY12)</t>
  </si>
  <si>
    <t>7) BLACK STUDENTS AS % OF TOTAL (FY12)</t>
  </si>
  <si>
    <t>8) AMERICAN INDIAN/ALASKAN NATIVE STUDENTS AS % OF TOTAL (FY12)</t>
  </si>
  <si>
    <t>9) HISPANIC STUDENTS AS % OF TOTAL (FY12)</t>
  </si>
  <si>
    <t>10) WHITE STUDENTS AS % OF TOTAL (FY12)</t>
  </si>
  <si>
    <t>11) MULTIRACIAL STUDENTS AS % OF TOTAL (FY12)</t>
  </si>
  <si>
    <t>12) % OF STUDENTS IN POVERTY (FY12)</t>
  </si>
  <si>
    <t>13) % OF STUDENTS WITH LIMITED ENGLISH PROFICIENCY (FY12)</t>
  </si>
  <si>
    <t>14) % OF STUDENTS WITH DISABILITY (FY12)</t>
  </si>
  <si>
    <t>16) CLASSROOM TEACHERS' AVERAGE SALARY (FY12)</t>
  </si>
  <si>
    <t>17) % TEACHERS WITH 0-4 YEARS EXPERIENCE (FY12)</t>
  </si>
  <si>
    <t>18) % TEACHERS WITH 4-10 YEARS EXPERIENCE (FY12)</t>
  </si>
  <si>
    <t>19) % TEACHERS WITH 10+ YEARS EXPERIENCE (FY12)</t>
  </si>
  <si>
    <t>21) FTE NUMBER OF ADMINISTRATORS (FY12)</t>
  </si>
  <si>
    <t>22) ADMINISTRATORS' AVERAGE SALARY (FY12)</t>
  </si>
  <si>
    <t>23) PUPIL ADMINISTRATOR RATIO (FY12)</t>
  </si>
  <si>
    <t>24) ASSESSED PROPERTY VALUATION PER PUPIL (TY11 [FY13])</t>
  </si>
  <si>
    <t>25) RES &amp; AGR REAL PROPERTY VALUATION AS % OF TOTAL (TY11 [FY13])</t>
  </si>
  <si>
    <t>26) ALL OTHER REAL PROPERTY VALUATION AS % OF TOTAL (TY11 [FY13])</t>
  </si>
  <si>
    <t>27) PUBLIC UTILITY TANGIBLE VALUE AS % OF TOTAL (TY11 [FY13])</t>
  </si>
  <si>
    <t>28) BUSINESS VALUATION AS % OF TOTAL (TY11 [FY13])</t>
  </si>
  <si>
    <t>29) PER PUPIL REVENUE RAISED BY ONE MILL PROPERTY TAX (TY11 [FY13])</t>
  </si>
  <si>
    <t>30) TOTAL PROPERTY TAX PER PUPIL (TY11 [FY13])</t>
  </si>
  <si>
    <t>31) ROLLBACK &amp; HOMESTEAD PER PUPIL (FY12)</t>
  </si>
  <si>
    <t>32) OSFC 3-YEAR ADJUSTED VALUATION PER PUPIL (FY13)</t>
  </si>
  <si>
    <t>33) DISTRICT RANKING OF OSFC VALUATION PER PUPIL (FY13)</t>
  </si>
  <si>
    <t>34) MEDIAN INCOME (TY10)</t>
  </si>
  <si>
    <t>35) AVERAGE INCOME (TY10)</t>
  </si>
  <si>
    <t>36) CURRENT OPERATING MILLAGE INCLUDING JVS MILLS (TY11 [FY13])</t>
  </si>
  <si>
    <t>37) EFFECTIVE CLASS 1 MILLAGE INCLUDING JVS MILLS (TY11 [FY13])</t>
  </si>
  <si>
    <t>38) EFFECTIVE CLASS 2 MILLAGE INCLUDING JVS MILLS (TY11 [FY13])</t>
  </si>
  <si>
    <t>39) SCHOOL INSIDE MILLAGE (TY11 [FY13])</t>
  </si>
  <si>
    <t>40) SCHOOL DISTRICT INCOME TAX PER PUPIL (FY12)</t>
  </si>
  <si>
    <t>41) LOCAL TAX EFFORT INDEX (FY12)</t>
  </si>
  <si>
    <t>42) ADMINISTRATION EXPENDITURE PER PUPIL (FY12)</t>
  </si>
  <si>
    <t>43) BUILDING OPERATION EXPENDITURE PER PUPIL (FY12)</t>
  </si>
  <si>
    <t>44) INSTRUCTIONAL EXPENDITURE PER PUPIL (FY12)</t>
  </si>
  <si>
    <t>45) PUPIL SUPPORT EXPENDITURE PER PUPIL (FY12)</t>
  </si>
  <si>
    <t>46) STAFF SUPPORT EXPENDITURE PER PUPIL (FY12)</t>
  </si>
  <si>
    <t>47) TOTAL EXPENDITURE PER PUPIL (FY12)</t>
  </si>
  <si>
    <t>48) STATE REVENUE PER PUPIL (FY12)</t>
  </si>
  <si>
    <t>49) STATE REVENUE AS % OF TOTAL (FY12)</t>
  </si>
  <si>
    <t>50) LOCAL REVENUE PER PUPIL (FY12)</t>
  </si>
  <si>
    <t>51) LOCAL REVENUE AS % OF TOTAL (FY12)</t>
  </si>
  <si>
    <t>52) FEDERAL REVENUE PER PUPIL (FY12)</t>
  </si>
  <si>
    <t>53) FEDERAL REVENUE AS % OF TOTAL (FY12)</t>
  </si>
  <si>
    <t>54) TOTAL REVENUE PER PUPIL (FY12)</t>
  </si>
  <si>
    <t>55) TOTAL FORMULA FUNDING PER PUPIL (FY12)</t>
  </si>
  <si>
    <t>56) TOTAL FORMULA FUNDING AS % OF INCOME TAX LIABILITY (FY12)</t>
  </si>
  <si>
    <t>57) SALARIES AS % OF OPERATING EXPENDITURES (FY12)</t>
  </si>
  <si>
    <t>58) FRINGE BENEFITS AS % OF OPERATING EXPENDITURES (FY12)</t>
  </si>
  <si>
    <t>59) PURCHASED SERVICES AS % OF OPERATING EXPENDITURES (FY12)</t>
  </si>
  <si>
    <t>60) SUPPLIES &amp; MATERIALS AS % OF OPERATING EXPENDITURES (FY12)</t>
  </si>
  <si>
    <t>61) OTHER EXPENSES AS % OF OPERATING EXPENDITURES (FY12)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</si>
</sst>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00"/>
    <numFmt numFmtId="166" formatCode="&quot;$&quot;#,##0"/>
    <numFmt numFmtId="167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6" fillId="2" borderId="1" xfId="0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Protection="1">
      <protection hidden="1"/>
    </xf>
    <xf numFmtId="0" fontId="6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Protection="1"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vertical="center"/>
      <protection hidden="1"/>
    </xf>
    <xf numFmtId="4" fontId="4" fillId="3" borderId="0" xfId="0" applyNumberFormat="1" applyFont="1" applyFill="1" applyBorder="1" applyAlignment="1" applyProtection="1">
      <alignment horizontal="right"/>
      <protection hidden="1"/>
    </xf>
    <xf numFmtId="4" fontId="4" fillId="2" borderId="0" xfId="0" applyNumberFormat="1" applyFont="1" applyFill="1" applyBorder="1" applyAlignment="1" applyProtection="1">
      <alignment horizontal="right"/>
      <protection hidden="1"/>
    </xf>
    <xf numFmtId="164" fontId="4" fillId="2" borderId="0" xfId="0" applyNumberFormat="1" applyFont="1" applyFill="1" applyBorder="1" applyAlignment="1" applyProtection="1">
      <alignment horizontal="right"/>
      <protection hidden="1"/>
    </xf>
    <xf numFmtId="164" fontId="4" fillId="2" borderId="2" xfId="0" applyNumberFormat="1" applyFont="1" applyFill="1" applyBorder="1" applyAlignment="1" applyProtection="1">
      <alignment horizontal="right"/>
      <protection hidden="1"/>
    </xf>
    <xf numFmtId="10" fontId="4" fillId="2" borderId="0" xfId="0" applyNumberFormat="1" applyFont="1" applyFill="1" applyBorder="1" applyAlignment="1" applyProtection="1">
      <alignment horizontal="right"/>
      <protection hidden="1"/>
    </xf>
    <xf numFmtId="10" fontId="4" fillId="3" borderId="0" xfId="0" applyNumberFormat="1" applyFont="1" applyFill="1" applyBorder="1" applyAlignment="1" applyProtection="1">
      <alignment horizontal="right"/>
      <protection hidden="1"/>
    </xf>
    <xf numFmtId="3" fontId="4" fillId="0" borderId="0" xfId="0" applyNumberFormat="1" applyFont="1" applyAlignment="1">
      <alignment horizontal="center" wrapText="1"/>
    </xf>
    <xf numFmtId="4" fontId="4" fillId="3" borderId="0" xfId="0" applyNumberFormat="1" applyFont="1" applyFill="1" applyBorder="1" applyAlignment="1" applyProtection="1">
      <alignment horizontal="right"/>
      <protection hidden="1"/>
    </xf>
    <xf numFmtId="4" fontId="4" fillId="3" borderId="2" xfId="0" applyNumberFormat="1" applyFont="1" applyFill="1" applyBorder="1" applyAlignment="1" applyProtection="1">
      <alignment horizontal="right"/>
      <protection hidden="1"/>
    </xf>
    <xf numFmtId="164" fontId="4" fillId="3" borderId="0" xfId="0" applyNumberFormat="1" applyFont="1" applyFill="1" applyBorder="1" applyAlignment="1" applyProtection="1">
      <alignment horizontal="right"/>
      <protection hidden="1"/>
    </xf>
    <xf numFmtId="164" fontId="4" fillId="3" borderId="2" xfId="0" applyNumberFormat="1" applyFont="1" applyFill="1" applyBorder="1" applyAlignment="1" applyProtection="1">
      <alignment horizontal="right"/>
      <protection hidden="1"/>
    </xf>
    <xf numFmtId="0" fontId="2" fillId="0" borderId="0" xfId="1" quotePrefix="1" applyNumberFormat="1" applyFont="1"/>
    <xf numFmtId="4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0" fontId="4" fillId="3" borderId="2" xfId="0" applyNumberFormat="1" applyFont="1" applyFill="1" applyBorder="1" applyAlignment="1" applyProtection="1">
      <alignment horizontal="right"/>
      <protection hidden="1"/>
    </xf>
    <xf numFmtId="10" fontId="4" fillId="2" borderId="2" xfId="0" applyNumberFormat="1" applyFont="1" applyFill="1" applyBorder="1" applyAlignment="1" applyProtection="1">
      <alignment horizontal="right"/>
      <protection hidden="1"/>
    </xf>
    <xf numFmtId="0" fontId="0" fillId="0" borderId="0" xfId="0"/>
    <xf numFmtId="4" fontId="0" fillId="0" borderId="0" xfId="0" applyNumberFormat="1"/>
    <xf numFmtId="10" fontId="0" fillId="0" borderId="0" xfId="0" applyNumberFormat="1"/>
    <xf numFmtId="8" fontId="0" fillId="0" borderId="0" xfId="0" applyNumberFormat="1"/>
    <xf numFmtId="166" fontId="4" fillId="0" borderId="0" xfId="0" applyNumberFormat="1" applyFont="1" applyAlignment="1">
      <alignment horizontal="center" wrapText="1"/>
    </xf>
    <xf numFmtId="3" fontId="4" fillId="3" borderId="0" xfId="0" applyNumberFormat="1" applyFont="1" applyFill="1" applyBorder="1" applyAlignment="1" applyProtection="1">
      <alignment horizontal="right"/>
      <protection hidden="1"/>
    </xf>
    <xf numFmtId="167" fontId="4" fillId="3" borderId="2" xfId="0" applyNumberFormat="1" applyFont="1" applyFill="1" applyBorder="1" applyAlignment="1" applyProtection="1">
      <alignment horizontal="right"/>
      <protection hidden="1"/>
    </xf>
    <xf numFmtId="2" fontId="4" fillId="2" borderId="0" xfId="0" applyNumberFormat="1" applyFont="1" applyFill="1" applyBorder="1" applyAlignment="1" applyProtection="1">
      <alignment horizontal="right"/>
      <protection hidden="1"/>
    </xf>
    <xf numFmtId="2" fontId="4" fillId="2" borderId="2" xfId="0" applyNumberFormat="1" applyFont="1" applyFill="1" applyBorder="1" applyAlignment="1" applyProtection="1">
      <alignment horizontal="right"/>
      <protection hidden="1"/>
    </xf>
    <xf numFmtId="167" fontId="4" fillId="2" borderId="2" xfId="0" applyNumberFormat="1" applyFont="1" applyFill="1" applyBorder="1" applyAlignment="1" applyProtection="1">
      <alignment horizontal="right"/>
      <protection hidden="1"/>
    </xf>
    <xf numFmtId="1" fontId="4" fillId="2" borderId="0" xfId="0" applyNumberFormat="1" applyFont="1" applyFill="1" applyBorder="1" applyAlignment="1" applyProtection="1">
      <alignment horizontal="right"/>
      <protection hidden="1"/>
    </xf>
    <xf numFmtId="2" fontId="4" fillId="3" borderId="0" xfId="0" applyNumberFormat="1" applyFont="1" applyFill="1" applyBorder="1" applyAlignment="1" applyProtection="1">
      <alignment horizontal="right"/>
      <protection hidden="1"/>
    </xf>
    <xf numFmtId="1" fontId="4" fillId="3" borderId="0" xfId="0" applyNumberFormat="1" applyFont="1" applyFill="1" applyBorder="1" applyAlignment="1" applyProtection="1">
      <alignment horizontal="right"/>
      <protection hidden="1"/>
    </xf>
    <xf numFmtId="7" fontId="4" fillId="3" borderId="0" xfId="0" applyNumberFormat="1" applyFont="1" applyFill="1" applyBorder="1" applyAlignment="1" applyProtection="1">
      <alignment horizontal="right"/>
      <protection hidden="1"/>
    </xf>
    <xf numFmtId="0" fontId="8" fillId="3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locked="0" hidden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0" xfId="1" quotePrefix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="92" zoomScaleNormal="92" workbookViewId="0">
      <selection sqref="A1:I1"/>
    </sheetView>
  </sheetViews>
  <sheetFormatPr defaultColWidth="9.140625" defaultRowHeight="12.75" x14ac:dyDescent="0.2"/>
  <cols>
    <col min="1" max="1" width="4.7109375" style="2" customWidth="1"/>
    <col min="2" max="2" width="3.28515625" style="3" customWidth="1"/>
    <col min="3" max="3" width="56" style="2" customWidth="1"/>
    <col min="4" max="6" width="16.42578125" style="2" customWidth="1"/>
    <col min="7" max="7" width="21.28515625" style="9" customWidth="1"/>
    <col min="8" max="8" width="21.28515625" style="2" customWidth="1"/>
    <col min="9" max="9" width="21.28515625" style="9" customWidth="1"/>
    <col min="10" max="16384" width="9.140625" style="2"/>
  </cols>
  <sheetData>
    <row r="1" spans="1:10" s="1" customFormat="1" ht="15" customHeight="1" x14ac:dyDescent="0.25">
      <c r="A1" s="79" t="s">
        <v>10</v>
      </c>
      <c r="B1" s="79"/>
      <c r="C1" s="79"/>
      <c r="D1" s="79"/>
      <c r="E1" s="79"/>
      <c r="F1" s="79"/>
      <c r="G1" s="79"/>
      <c r="H1" s="79"/>
      <c r="I1" s="79"/>
    </row>
    <row r="2" spans="1:10" s="1" customFormat="1" ht="15" customHeight="1" x14ac:dyDescent="0.25">
      <c r="A2" s="78" t="s">
        <v>11</v>
      </c>
      <c r="B2" s="78"/>
      <c r="C2" s="78"/>
      <c r="D2" s="78"/>
      <c r="E2" s="78"/>
      <c r="F2" s="78"/>
      <c r="G2" s="78"/>
      <c r="H2" s="78"/>
      <c r="I2" s="78"/>
    </row>
    <row r="3" spans="1:10" s="1" customFormat="1" ht="9.75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0" s="5" customFormat="1" ht="15" customHeight="1" x14ac:dyDescent="0.25">
      <c r="A4" s="77" t="s">
        <v>12</v>
      </c>
      <c r="B4" s="77"/>
      <c r="C4" s="77"/>
      <c r="D4" s="77"/>
      <c r="E4" s="77"/>
      <c r="F4" s="77"/>
      <c r="G4" s="77"/>
      <c r="H4" s="77"/>
      <c r="I4" s="77"/>
    </row>
    <row r="5" spans="1:10" s="6" customFormat="1" ht="15" customHeight="1" x14ac:dyDescent="0.25">
      <c r="A5" s="28"/>
      <c r="B5" s="29"/>
      <c r="C5" s="29"/>
      <c r="D5" s="75"/>
      <c r="E5" s="75"/>
      <c r="F5" s="75"/>
      <c r="G5" s="29"/>
      <c r="H5" s="29"/>
      <c r="I5" s="29"/>
      <c r="J5" s="8"/>
    </row>
    <row r="6" spans="1:10" s="7" customFormat="1" ht="15" customHeight="1" x14ac:dyDescent="0.25">
      <c r="A6" s="76" t="str">
        <f>IF(D$5&lt;&gt;0,VLOOKUP(D$5,'District Data'!A2:B611,2,FALSE),"Please select a district from the above list")</f>
        <v>Please select a district from the above list</v>
      </c>
      <c r="B6" s="76"/>
      <c r="C6" s="76"/>
      <c r="D6" s="76"/>
      <c r="E6" s="76"/>
      <c r="F6" s="76"/>
      <c r="G6" s="76"/>
      <c r="H6" s="76"/>
      <c r="I6" s="76"/>
    </row>
    <row r="7" spans="1:10" s="4" customFormat="1" ht="16.5" customHeight="1" x14ac:dyDescent="0.25">
      <c r="A7" s="30"/>
      <c r="B7" s="31"/>
      <c r="C7" s="30"/>
      <c r="D7" s="30"/>
      <c r="E7" s="30"/>
      <c r="F7" s="30"/>
      <c r="G7" s="32" t="s">
        <v>15</v>
      </c>
      <c r="H7" s="32" t="s">
        <v>16</v>
      </c>
      <c r="I7" s="32" t="s">
        <v>17</v>
      </c>
    </row>
    <row r="8" spans="1:10" ht="52.5" customHeight="1" x14ac:dyDescent="0.2">
      <c r="A8" s="33"/>
      <c r="B8" s="34"/>
      <c r="C8" s="35"/>
      <c r="D8" s="36" t="str">
        <f>IF(D5&lt;&gt;0,D5,"")</f>
        <v/>
      </c>
      <c r="E8" s="37" t="s">
        <v>0</v>
      </c>
      <c r="F8" s="36" t="s">
        <v>1</v>
      </c>
      <c r="G8" s="38"/>
      <c r="H8" s="39"/>
      <c r="I8" s="38"/>
    </row>
    <row r="9" spans="1:10" x14ac:dyDescent="0.2">
      <c r="A9" s="10" t="s">
        <v>3</v>
      </c>
      <c r="B9" s="11"/>
      <c r="C9" s="12"/>
      <c r="D9" s="13"/>
      <c r="E9" s="14"/>
      <c r="F9" s="13"/>
      <c r="G9" s="14"/>
      <c r="H9" s="13"/>
      <c r="I9" s="14"/>
    </row>
    <row r="10" spans="1:10" x14ac:dyDescent="0.2">
      <c r="A10" s="15" t="s">
        <v>2</v>
      </c>
      <c r="B10" s="16">
        <v>1</v>
      </c>
      <c r="C10" s="17" t="s">
        <v>28</v>
      </c>
      <c r="D10" s="41" t="str">
        <f>IF(D$5&lt;&gt;0,VLOOKUP(A$6,'District Data'!B$3:BL$611,2,FALSE),"")</f>
        <v/>
      </c>
      <c r="E10" s="68" t="str">
        <f>IF(D$5&lt;&gt;0,VLOOKUP(A$6,'Similar District Data'!B$2:BL$610,2,FALSE), "")</f>
        <v/>
      </c>
      <c r="F10" s="41" t="str">
        <f>IF(D$5&lt;&gt;0,'State Data'!B1,"")</f>
        <v/>
      </c>
      <c r="G10" s="42" t="str">
        <f>IF(G$8&lt;&gt;0,VLOOKUP(G$8,'District Data'!A$3:BL$611,3,FALSE),"")</f>
        <v/>
      </c>
      <c r="H10" s="41" t="str">
        <f>IF(H$8&lt;&gt;0,VLOOKUP(H$8,'District Data'!A$3:BL$611,3,FALSE),"")</f>
        <v/>
      </c>
      <c r="I10" s="42" t="str">
        <f>IF(I$8&lt;&gt;0,VLOOKUP(I$8,'District Data'!A$3:BL$611,3,FALSE),"")</f>
        <v/>
      </c>
    </row>
    <row r="11" spans="1:10" x14ac:dyDescent="0.2">
      <c r="A11" s="15" t="s">
        <v>2</v>
      </c>
      <c r="B11" s="16">
        <v>2</v>
      </c>
      <c r="C11" s="17" t="s">
        <v>29</v>
      </c>
      <c r="D11" s="48" t="str">
        <f>IF(D$5&lt;&gt;0,VLOOKUP(A$6,'District Data'!B$3:BL$611,3,FALSE),"")</f>
        <v/>
      </c>
      <c r="E11" s="42" t="str">
        <f>IF(D$5&lt;&gt;0,VLOOKUP(A$6,'Similar District Data'!B$2:BL$610,3,FALSE), "")</f>
        <v/>
      </c>
      <c r="F11" s="41" t="str">
        <f>IF(D$5&lt;&gt;0,'State Data'!B2,"")</f>
        <v/>
      </c>
      <c r="G11" s="42" t="str">
        <f>IF(G$8&lt;&gt;0,VLOOKUP(G$8,'District Data'!A$3:BL$611,4,FALSE),"")</f>
        <v/>
      </c>
      <c r="H11" s="48" t="str">
        <f>IF(H$8&lt;&gt;0,VLOOKUP(H$8,'District Data'!A$3:BL$611,4,FALSE),"")</f>
        <v/>
      </c>
      <c r="I11" s="42" t="str">
        <f>IF(I$8&lt;&gt;0,VLOOKUP(I$8,'District Data'!A$3:BL$611,4,FALSE),"")</f>
        <v/>
      </c>
    </row>
    <row r="12" spans="1:10" x14ac:dyDescent="0.2">
      <c r="A12" s="15" t="s">
        <v>2</v>
      </c>
      <c r="B12" s="16">
        <v>3</v>
      </c>
      <c r="C12" s="17" t="s">
        <v>644</v>
      </c>
      <c r="D12" s="48" t="str">
        <f>IF(D$5&lt;&gt;0,VLOOKUP(A$6,'District Data'!B$3:BL$611,4,FALSE),"")</f>
        <v/>
      </c>
      <c r="E12" s="42" t="str">
        <f>IF(D$5&lt;&gt;0,VLOOKUP(A$6,'Similar District Data'!B$2:BL$610,4,FALSE), "")</f>
        <v/>
      </c>
      <c r="F12" s="41" t="str">
        <f>IF(D$5&lt;&gt;0,'State Data'!B3,"")</f>
        <v/>
      </c>
      <c r="G12" s="42" t="str">
        <f>IF(G$8&lt;&gt;0,VLOOKUP(G$8,'District Data'!A$3:BL$611,5,FALSE),"")</f>
        <v/>
      </c>
      <c r="H12" s="48" t="str">
        <f>IF(H$8&lt;&gt;0,VLOOKUP(H$8,'District Data'!A$3:BL$611,5,FALSE),"")</f>
        <v/>
      </c>
      <c r="I12" s="42" t="str">
        <f>IF(I$8&lt;&gt;0,VLOOKUP(I$8,'District Data'!A$3:BL$611,5,FALSE),"")</f>
        <v/>
      </c>
    </row>
    <row r="13" spans="1:10" x14ac:dyDescent="0.2">
      <c r="A13" s="15" t="s">
        <v>2</v>
      </c>
      <c r="B13" s="16">
        <v>4</v>
      </c>
      <c r="C13" s="17" t="s">
        <v>645</v>
      </c>
      <c r="D13" s="48" t="str">
        <f>IF(D$5&lt;&gt;0,VLOOKUP(A$6,'District Data'!B$3:BL$611,5,FALSE),"")</f>
        <v/>
      </c>
      <c r="E13" s="42" t="str">
        <f>IF(D$5&lt;&gt;0,VLOOKUP(A$6,'Similar District Data'!B$2:BL$610,5,FALSE), "")</f>
        <v/>
      </c>
      <c r="F13" s="48" t="str">
        <f>IF(D$5&lt;&gt;0,'State Data'!B4,"")</f>
        <v/>
      </c>
      <c r="G13" s="42" t="str">
        <f>IF(G$8&lt;&gt;0,VLOOKUP(G$8,'District Data'!A$3:BL$611,6,FALSE),"")</f>
        <v/>
      </c>
      <c r="H13" s="48" t="str">
        <f>IF(H$8&lt;&gt;0,VLOOKUP(H$8,'District Data'!A$3:BL$611,6,FALSE),"")</f>
        <v/>
      </c>
      <c r="I13" s="42" t="str">
        <f>IF(I$8&lt;&gt;0,VLOOKUP(I$8,'District Data'!A$3:BL$611,6,FALSE),"")</f>
        <v/>
      </c>
    </row>
    <row r="14" spans="1:10" x14ac:dyDescent="0.2">
      <c r="A14" s="15" t="s">
        <v>2</v>
      </c>
      <c r="B14" s="16">
        <v>5</v>
      </c>
      <c r="C14" s="17" t="s">
        <v>646</v>
      </c>
      <c r="D14" s="46" t="str">
        <f>IF(D$5&lt;&gt;0,VLOOKUP(A$6,'District Data'!B$3:BL$611,6,FALSE),"")</f>
        <v/>
      </c>
      <c r="E14" s="45" t="str">
        <f>IF(D$5&lt;&gt;0,VLOOKUP(A$6,'Similar District Data'!B$2:BL$610,6,FALSE), "")</f>
        <v/>
      </c>
      <c r="F14" s="46" t="str">
        <f>IF(D$5&lt;&gt;0,'State Data'!B5,"")</f>
        <v/>
      </c>
      <c r="G14" s="45" t="str">
        <f>IF(G$8&lt;&gt;0,VLOOKUP(G$8,'District Data'!A$3:BL$611,7,FALSE),"")</f>
        <v/>
      </c>
      <c r="H14" s="46" t="str">
        <f>IF(H$8&lt;&gt;0,VLOOKUP(H$8,'District Data'!A$3:BL$611,7,FALSE),"")</f>
        <v/>
      </c>
      <c r="I14" s="45" t="str">
        <f>IF(I$8&lt;&gt;0,VLOOKUP(I$8,'District Data'!A$3:BL$611,7,FALSE),"")</f>
        <v/>
      </c>
    </row>
    <row r="15" spans="1:10" x14ac:dyDescent="0.2">
      <c r="A15" s="15" t="s">
        <v>2</v>
      </c>
      <c r="B15" s="16">
        <v>6</v>
      </c>
      <c r="C15" s="17" t="s">
        <v>647</v>
      </c>
      <c r="D15" s="46" t="str">
        <f>IF(D$5&lt;&gt;0,VLOOKUP(A$6,'District Data'!B$3:BL$611,7,FALSE),"")</f>
        <v/>
      </c>
      <c r="E15" s="45" t="str">
        <f>IF(D$5&lt;&gt;0,VLOOKUP(A$6,'Similar District Data'!B$2:BL$610,7,FALSE), "")</f>
        <v/>
      </c>
      <c r="F15" s="46" t="str">
        <f>IF(D$5&lt;&gt;0,'State Data'!B6,"")</f>
        <v/>
      </c>
      <c r="G15" s="45" t="str">
        <f>IF(G$8&lt;&gt;0,VLOOKUP(G$8,'District Data'!A$3:BL$611,8,FALSE),"")</f>
        <v/>
      </c>
      <c r="H15" s="46" t="str">
        <f>IF(H$8&lt;&gt;0,VLOOKUP(H$8,'District Data'!A$3:BL$611,8,FALSE),"")</f>
        <v/>
      </c>
      <c r="I15" s="45" t="str">
        <f>IF(I$8&lt;&gt;0,VLOOKUP(I$8,'District Data'!A$3:BL$611,8,FALSE),"")</f>
        <v/>
      </c>
    </row>
    <row r="16" spans="1:10" x14ac:dyDescent="0.2">
      <c r="A16" s="15" t="s">
        <v>2</v>
      </c>
      <c r="B16" s="16">
        <v>7</v>
      </c>
      <c r="C16" s="17" t="s">
        <v>648</v>
      </c>
      <c r="D16" s="46" t="str">
        <f>IF(D$5&lt;&gt;0,VLOOKUP(A$6,'District Data'!B$3:BL$611,8,FALSE),"")</f>
        <v/>
      </c>
      <c r="E16" s="45" t="str">
        <f>IF(D$5&lt;&gt;0,VLOOKUP(A$6,'Similar District Data'!B$2:BL$610,8,FALSE), "")</f>
        <v/>
      </c>
      <c r="F16" s="46" t="str">
        <f>IF(D$5&lt;&gt;0,'State Data'!B7,"")</f>
        <v/>
      </c>
      <c r="G16" s="45" t="str">
        <f>IF(G$8&lt;&gt;0,VLOOKUP(G$8,'District Data'!A$3:BL$611,9,FALSE),"")</f>
        <v/>
      </c>
      <c r="H16" s="46" t="str">
        <f>IF(H$8&lt;&gt;0,VLOOKUP(H$8,'District Data'!A$3:BL$611,9,FALSE),"")</f>
        <v/>
      </c>
      <c r="I16" s="45" t="str">
        <f>IF(I$8&lt;&gt;0,VLOOKUP(I$8,'District Data'!A$3:BL$611,9,FALSE),"")</f>
        <v/>
      </c>
    </row>
    <row r="17" spans="1:9" x14ac:dyDescent="0.2">
      <c r="A17" s="15" t="s">
        <v>2</v>
      </c>
      <c r="B17" s="16">
        <v>8</v>
      </c>
      <c r="C17" s="17" t="s">
        <v>649</v>
      </c>
      <c r="D17" s="46" t="str">
        <f>IF(D$5&lt;&gt;0,VLOOKUP(A$6,'District Data'!B$3:BL$611,9,FALSE),"")</f>
        <v/>
      </c>
      <c r="E17" s="45" t="str">
        <f>IF(D$5&lt;&gt;0,VLOOKUP(A$6,'Similar District Data'!B$2:BL$610,9,FALSE), "")</f>
        <v/>
      </c>
      <c r="F17" s="46" t="str">
        <f>IF(D$5&lt;&gt;0,'State Data'!B8,"")</f>
        <v/>
      </c>
      <c r="G17" s="45" t="str">
        <f>IF(G$8&lt;&gt;0,VLOOKUP(G$8,'District Data'!A$3:BL$611,10,FALSE),"")</f>
        <v/>
      </c>
      <c r="H17" s="46" t="str">
        <f>IF(H$8&lt;&gt;0,VLOOKUP(H$8,'District Data'!A$3:BL$611,10,FALSE),"")</f>
        <v/>
      </c>
      <c r="I17" s="45" t="str">
        <f>IF(I$8&lt;&gt;0,VLOOKUP(I$8,'District Data'!A$3:BL$611,10,FALSE),"")</f>
        <v/>
      </c>
    </row>
    <row r="18" spans="1:9" x14ac:dyDescent="0.2">
      <c r="A18" s="15" t="s">
        <v>2</v>
      </c>
      <c r="B18" s="16">
        <v>9</v>
      </c>
      <c r="C18" s="17" t="s">
        <v>650</v>
      </c>
      <c r="D18" s="46" t="str">
        <f>IF(D$5&lt;&gt;0,VLOOKUP(A$6,'District Data'!B$3:BL$611,10,FALSE),"")</f>
        <v/>
      </c>
      <c r="E18" s="45" t="str">
        <f>IF(D$5&lt;&gt;0,VLOOKUP(A$6,'Similar District Data'!B$2:BL$610,10,FALSE), "")</f>
        <v/>
      </c>
      <c r="F18" s="46" t="str">
        <f>IF(D$5&lt;&gt;0,'State Data'!B9,"")</f>
        <v/>
      </c>
      <c r="G18" s="45" t="str">
        <f>IF(G$8&lt;&gt;0,VLOOKUP(G$8,'District Data'!A$3:BL$611,11,FALSE),"")</f>
        <v/>
      </c>
      <c r="H18" s="46" t="str">
        <f>IF(H$8&lt;&gt;0,VLOOKUP(H$8,'District Data'!A$3:BL$611,11,FALSE),"")</f>
        <v/>
      </c>
      <c r="I18" s="45" t="str">
        <f>IF(I$8&lt;&gt;0,VLOOKUP(I$8,'District Data'!A$3:BL$611,11,FALSE),"")</f>
        <v/>
      </c>
    </row>
    <row r="19" spans="1:9" x14ac:dyDescent="0.2">
      <c r="A19" s="15" t="s">
        <v>2</v>
      </c>
      <c r="B19" s="16">
        <v>10</v>
      </c>
      <c r="C19" s="17" t="s">
        <v>651</v>
      </c>
      <c r="D19" s="46" t="str">
        <f>IF(D$5&lt;&gt;0,VLOOKUP(A$6,'District Data'!B$3:BL$611,11,FALSE),"")</f>
        <v/>
      </c>
      <c r="E19" s="45" t="str">
        <f>IF(D$5&lt;&gt;0,VLOOKUP(A$6,'Similar District Data'!B$2:BL$610,11,FALSE), "")</f>
        <v/>
      </c>
      <c r="F19" s="46" t="str">
        <f>IF(D$5&lt;&gt;0,'State Data'!B10,"")</f>
        <v/>
      </c>
      <c r="G19" s="45" t="str">
        <f>IF(G$8&lt;&gt;0,VLOOKUP(G$8,'District Data'!A$3:BL$611,12,FALSE),"")</f>
        <v/>
      </c>
      <c r="H19" s="46" t="str">
        <f>IF(H$8&lt;&gt;0,VLOOKUP(H$8,'District Data'!A$3:BL$611,12,FALSE),"")</f>
        <v/>
      </c>
      <c r="I19" s="45" t="str">
        <f>IF(I$8&lt;&gt;0,VLOOKUP(I$8,'District Data'!A$3:BL$611,12,FALSE),"")</f>
        <v/>
      </c>
    </row>
    <row r="20" spans="1:9" x14ac:dyDescent="0.2">
      <c r="A20" s="15" t="s">
        <v>2</v>
      </c>
      <c r="B20" s="16">
        <v>11</v>
      </c>
      <c r="C20" s="17" t="s">
        <v>652</v>
      </c>
      <c r="D20" s="46" t="str">
        <f>IF(D$5&lt;&gt;0,VLOOKUP(A$6,'District Data'!B$3:BL$611,12,FALSE),"")</f>
        <v/>
      </c>
      <c r="E20" s="45" t="str">
        <f>IF(D$5&lt;&gt;0,VLOOKUP(A$6,'Similar District Data'!B$2:BL$610,12,FALSE), "")</f>
        <v/>
      </c>
      <c r="F20" s="46" t="str">
        <f>IF(D$5&lt;&gt;0,'State Data'!B11,"")</f>
        <v/>
      </c>
      <c r="G20" s="45" t="str">
        <f>IF(G$8&lt;&gt;0,VLOOKUP(G$8,'District Data'!A$3:BL$611,13,FALSE),"")</f>
        <v/>
      </c>
      <c r="H20" s="46" t="str">
        <f>IF(H$8&lt;&gt;0,VLOOKUP(H$8,'District Data'!A$3:BL$611,13,FALSE),"")</f>
        <v/>
      </c>
      <c r="I20" s="45" t="str">
        <f>IF(I$8&lt;&gt;0,VLOOKUP(I$8,'District Data'!A$3:BL$611,13,FALSE),"")</f>
        <v/>
      </c>
    </row>
    <row r="21" spans="1:9" x14ac:dyDescent="0.2">
      <c r="A21" s="18" t="s">
        <v>2</v>
      </c>
      <c r="B21" s="19">
        <v>12</v>
      </c>
      <c r="C21" s="20" t="s">
        <v>653</v>
      </c>
      <c r="D21" s="46" t="str">
        <f>IF(D$5&lt;&gt;0,VLOOKUP(A$6,'District Data'!B$3:BL$611,13,FALSE),"")</f>
        <v/>
      </c>
      <c r="E21" s="45" t="str">
        <f>IF(D$5&lt;&gt;0,VLOOKUP(A$6,'Similar District Data'!B$2:BL$610,13,FALSE), "")</f>
        <v/>
      </c>
      <c r="F21" s="46" t="str">
        <f>IF(D$5&lt;&gt;0,'State Data'!B12,"")</f>
        <v/>
      </c>
      <c r="G21" s="45" t="str">
        <f>IF(G$8&lt;&gt;0,VLOOKUP(G$8,'District Data'!A$3:BL$611,14,FALSE),"")</f>
        <v/>
      </c>
      <c r="H21" s="46" t="str">
        <f>IF(H$8&lt;&gt;0,VLOOKUP(H$8,'District Data'!A$3:BL$611,14,FALSE),"")</f>
        <v/>
      </c>
      <c r="I21" s="45" t="str">
        <f>IF(I$8&lt;&gt;0,VLOOKUP(I$8,'District Data'!A$3:BL$611,14,FALSE),"")</f>
        <v/>
      </c>
    </row>
    <row r="22" spans="1:9" x14ac:dyDescent="0.2">
      <c r="A22" s="18"/>
      <c r="B22" s="16">
        <v>13</v>
      </c>
      <c r="C22" s="20" t="s">
        <v>654</v>
      </c>
      <c r="D22" s="46" t="str">
        <f>IF(D$5&lt;&gt;0,VLOOKUP(A$6,'District Data'!B$3:BL$611,14,FALSE),"")</f>
        <v/>
      </c>
      <c r="E22" s="45" t="str">
        <f>IF(D$5&lt;&gt;0,VLOOKUP(A$6,'Similar District Data'!B$2:BL$610,14,FALSE), "")</f>
        <v/>
      </c>
      <c r="F22" s="46" t="str">
        <f>IF(D$5&lt;&gt;0,'State Data'!B13,"")</f>
        <v/>
      </c>
      <c r="G22" s="45" t="str">
        <f>IF(G$8&lt;&gt;0,VLOOKUP(G$8,'District Data'!A$3:BL$611,15,FALSE),"")</f>
        <v/>
      </c>
      <c r="H22" s="46" t="str">
        <f>IF(H$8&lt;&gt;0,VLOOKUP(H$8,'District Data'!A$3:BL$611,15,FALSE),"")</f>
        <v/>
      </c>
      <c r="I22" s="45" t="str">
        <f>IF(I$8&lt;&gt;0,VLOOKUP(I$8,'District Data'!A$3:BL$611,15,FALSE),"")</f>
        <v/>
      </c>
    </row>
    <row r="23" spans="1:9" x14ac:dyDescent="0.2">
      <c r="A23" s="21"/>
      <c r="B23" s="22">
        <v>14</v>
      </c>
      <c r="C23" s="23" t="s">
        <v>655</v>
      </c>
      <c r="D23" s="59" t="str">
        <f>IF(D$5&lt;&gt;0,VLOOKUP(A$6,'District Data'!B$3:BL$611,15,FALSE),"")</f>
        <v/>
      </c>
      <c r="E23" s="60" t="str">
        <f>IF(D$5&lt;&gt;0,VLOOKUP(A$6,'Similar District Data'!B$2:BL$610,15,FALSE), "")</f>
        <v/>
      </c>
      <c r="F23" s="59" t="str">
        <f>IF(D$5&lt;&gt;0,'State Data'!B14,"")</f>
        <v/>
      </c>
      <c r="G23" s="60" t="str">
        <f>IF(G$8&lt;&gt;0,VLOOKUP(G$8,'District Data'!A$3:BL$611,16,FALSE),"")</f>
        <v/>
      </c>
      <c r="H23" s="59" t="str">
        <f>IF(H$8&lt;&gt;0,VLOOKUP(H$8,'District Data'!A$3:BL$611,16,FALSE),"")</f>
        <v/>
      </c>
      <c r="I23" s="60" t="str">
        <f>IF(I$8&lt;&gt;0,VLOOKUP(I$8,'District Data'!A$3:BL$611,16,FALSE),"")</f>
        <v/>
      </c>
    </row>
    <row r="24" spans="1:9" x14ac:dyDescent="0.2">
      <c r="A24" s="15" t="s">
        <v>4</v>
      </c>
      <c r="B24" s="16"/>
      <c r="C24" s="17"/>
      <c r="D24" s="13"/>
      <c r="E24" s="14"/>
      <c r="F24" s="13"/>
      <c r="G24" s="14"/>
      <c r="H24" s="13"/>
      <c r="I24" s="14"/>
    </row>
    <row r="25" spans="1:9" x14ac:dyDescent="0.2">
      <c r="A25" s="15" t="s">
        <v>2</v>
      </c>
      <c r="B25" s="24">
        <v>15</v>
      </c>
      <c r="C25" s="17" t="s">
        <v>18</v>
      </c>
      <c r="D25" s="48" t="str">
        <f>IF(D$5&lt;&gt;0,VLOOKUP(A$6,'District Data'!B$3:BL$611,16,FALSE),"")</f>
        <v/>
      </c>
      <c r="E25" s="42" t="str">
        <f>IF(D$5&lt;&gt;0,VLOOKUP(A$6,'Similar District Data'!B$2:BL$610,16,FALSE), "")</f>
        <v/>
      </c>
      <c r="F25" s="48" t="str">
        <f>IF(D$5&lt;&gt;0,'State Data'!B15,"")</f>
        <v/>
      </c>
      <c r="G25" s="42" t="str">
        <f>IF(G$8&lt;&gt;0,VLOOKUP(G$8,'District Data'!A$3:BL$611,17,FALSE),"")</f>
        <v/>
      </c>
      <c r="H25" s="48" t="str">
        <f>IF(H$8&lt;&gt;0,VLOOKUP(H$8,'District Data'!A$3:BL$611,17,FALSE),"")</f>
        <v/>
      </c>
      <c r="I25" s="68" t="str">
        <f>IF(I$8&lt;&gt;0,VLOOKUP(I$8,'District Data'!A$3:BL$611,17,FALSE),"")</f>
        <v/>
      </c>
    </row>
    <row r="26" spans="1:9" x14ac:dyDescent="0.2">
      <c r="A26" s="15" t="s">
        <v>2</v>
      </c>
      <c r="B26" s="24">
        <v>16</v>
      </c>
      <c r="C26" s="17" t="s">
        <v>656</v>
      </c>
      <c r="D26" s="50" t="str">
        <f>IF(D$5&lt;&gt;0,VLOOKUP(A$6,'District Data'!B$3:BL$611,17,FALSE),"")</f>
        <v/>
      </c>
      <c r="E26" s="43" t="str">
        <f>IF(D$5&lt;&gt;0,VLOOKUP(A$6,'Similar District Data'!B$2:BL$610,17,FALSE), "")</f>
        <v/>
      </c>
      <c r="F26" s="50" t="str">
        <f>IF(D$5&lt;&gt;0,'State Data'!B16,"")</f>
        <v/>
      </c>
      <c r="G26" s="43" t="str">
        <f>IF(G$8&lt;&gt;0,VLOOKUP(G$8,'District Data'!A$3:BL$611,18,FALSE),"")</f>
        <v/>
      </c>
      <c r="H26" s="50" t="str">
        <f>IF(H$8&lt;&gt;0,VLOOKUP(H$8,'District Data'!A$3:BL$611,18,FALSE),"")</f>
        <v/>
      </c>
      <c r="I26" s="43" t="str">
        <f>IF(I$8&lt;&gt;0,VLOOKUP(I$8,'District Data'!A$3:BL$611,18,FALSE),"")</f>
        <v/>
      </c>
    </row>
    <row r="27" spans="1:9" x14ac:dyDescent="0.2">
      <c r="A27" s="15" t="s">
        <v>2</v>
      </c>
      <c r="B27" s="24">
        <v>17</v>
      </c>
      <c r="C27" s="17" t="s">
        <v>657</v>
      </c>
      <c r="D27" s="46" t="str">
        <f>IF(D$5&lt;&gt;0,VLOOKUP(A$6,'District Data'!B$3:BL$611,18,FALSE),"")</f>
        <v/>
      </c>
      <c r="E27" s="45" t="str">
        <f>IF(D$5&lt;&gt;0,VLOOKUP(A$6,'Similar District Data'!B$2:BL$610,18,FALSE), "")</f>
        <v/>
      </c>
      <c r="F27" s="46" t="str">
        <f>IF(D$5&lt;&gt;0,'State Data'!B17,"")</f>
        <v/>
      </c>
      <c r="G27" s="45" t="str">
        <f>IF(G$8&lt;&gt;0,VLOOKUP(G$8,'District Data'!A$3:BL$611,19,FALSE),"")</f>
        <v/>
      </c>
      <c r="H27" s="46" t="str">
        <f>IF(H$8&lt;&gt;0,VLOOKUP(H$8,'District Data'!A$3:BL$611,19,FALSE),"")</f>
        <v/>
      </c>
      <c r="I27" s="45" t="str">
        <f>IF(I$8&lt;&gt;0,VLOOKUP(I$8,'District Data'!A$3:BL$611,19,FALSE),"")</f>
        <v/>
      </c>
    </row>
    <row r="28" spans="1:9" x14ac:dyDescent="0.2">
      <c r="A28" s="15" t="s">
        <v>2</v>
      </c>
      <c r="B28" s="24">
        <v>18</v>
      </c>
      <c r="C28" s="17" t="s">
        <v>658</v>
      </c>
      <c r="D28" s="46" t="str">
        <f>IF(D$5&lt;&gt;0,VLOOKUP(A$6,'District Data'!B$3:BL$611,19,FALSE),"")</f>
        <v/>
      </c>
      <c r="E28" s="45" t="str">
        <f>IF(D$5&lt;&gt;0,VLOOKUP(A$6,'Similar District Data'!B$2:BL$610,19,FALSE), "")</f>
        <v/>
      </c>
      <c r="F28" s="46" t="str">
        <f>IF(D$5&lt;&gt;0,'State Data'!B18,"")</f>
        <v/>
      </c>
      <c r="G28" s="45" t="str">
        <f>IF(G$8&lt;&gt;0,VLOOKUP(G$8,'District Data'!A$3:BL$611,20,FALSE),"")</f>
        <v/>
      </c>
      <c r="H28" s="46" t="str">
        <f>IF(H$8&lt;&gt;0,VLOOKUP(H$8,'District Data'!A$3:BL$611,20,FALSE),"")</f>
        <v/>
      </c>
      <c r="I28" s="45" t="str">
        <f>IF(I$8&lt;&gt;0,VLOOKUP(I$8,'District Data'!A$3:BL$611,20,FALSE),"")</f>
        <v/>
      </c>
    </row>
    <row r="29" spans="1:9" x14ac:dyDescent="0.2">
      <c r="A29" s="15" t="s">
        <v>2</v>
      </c>
      <c r="B29" s="24">
        <v>19</v>
      </c>
      <c r="C29" s="17" t="s">
        <v>659</v>
      </c>
      <c r="D29" s="46" t="str">
        <f>IF(D$5&lt;&gt;0,VLOOKUP(A$6,'District Data'!B$3:BL$611,20,FALSE),"")</f>
        <v/>
      </c>
      <c r="E29" s="45" t="str">
        <f>IF(D$5&lt;&gt;0,VLOOKUP(A$6,'Similar District Data'!B$2:BL$610,20,FALSE), "")</f>
        <v/>
      </c>
      <c r="F29" s="46" t="str">
        <f>IF(D$5&lt;&gt;0,'State Data'!B19,"")</f>
        <v/>
      </c>
      <c r="G29" s="45" t="str">
        <f>IF(G$8&lt;&gt;0,VLOOKUP(G$8,'District Data'!A$3:BL$611,21,FALSE),"")</f>
        <v/>
      </c>
      <c r="H29" s="46" t="str">
        <f>IF(H$8&lt;&gt;0,VLOOKUP(H$8,'District Data'!A$3:BL$611,21,FALSE),"")</f>
        <v/>
      </c>
      <c r="I29" s="45" t="str">
        <f>IF(I$8&lt;&gt;0,VLOOKUP(I$8,'District Data'!A$3:BL$611,21,FALSE),"")</f>
        <v/>
      </c>
    </row>
    <row r="30" spans="1:9" x14ac:dyDescent="0.2">
      <c r="A30" s="15" t="s">
        <v>2</v>
      </c>
      <c r="B30" s="24">
        <v>20</v>
      </c>
      <c r="C30" s="17" t="s">
        <v>19</v>
      </c>
      <c r="D30" s="48" t="str">
        <f>IF(D$5&lt;&gt;0,VLOOKUP(A$6,'District Data'!B$3:BL$611,21,FALSE),"")</f>
        <v/>
      </c>
      <c r="E30" s="68" t="str">
        <f>IF(D$5&lt;&gt;0,VLOOKUP(A$6,'Similar District Data'!B$2:BL$610,21,FALSE), "")</f>
        <v/>
      </c>
      <c r="F30" s="48" t="str">
        <f>IF(D$5&lt;&gt;0,'State Data'!B20,"")</f>
        <v/>
      </c>
      <c r="G30" s="68" t="str">
        <f>IF(G$8&lt;&gt;0,VLOOKUP(G$8,'District Data'!A$3:BL$611,22,FALSE),"")</f>
        <v/>
      </c>
      <c r="H30" s="72" t="str">
        <f>IF(H$8&lt;&gt;0,VLOOKUP(H$8,'District Data'!A$3:BL$611,22,FALSE),"")</f>
        <v/>
      </c>
      <c r="I30" s="42" t="str">
        <f>IF(I$8&lt;&gt;0,VLOOKUP(I$8,'District Data'!A$3:BL$611,22,FALSE),"")</f>
        <v/>
      </c>
    </row>
    <row r="31" spans="1:9" x14ac:dyDescent="0.2">
      <c r="A31" s="15" t="s">
        <v>2</v>
      </c>
      <c r="B31" s="24">
        <v>21</v>
      </c>
      <c r="C31" s="17" t="s">
        <v>660</v>
      </c>
      <c r="D31" s="48" t="str">
        <f>IF(D$5&lt;&gt;0,VLOOKUP(A$6,'District Data'!B$3:BL$611,22,FALSE),"")</f>
        <v/>
      </c>
      <c r="E31" s="68" t="str">
        <f>IF(D$5&lt;&gt;0,VLOOKUP(A$6,'Similar District Data'!B$2:BL$610,22,FALSE), "")</f>
        <v/>
      </c>
      <c r="F31" s="48" t="str">
        <f>IF(D$5&lt;&gt;0,'State Data'!B21,"")</f>
        <v/>
      </c>
      <c r="G31" s="42" t="str">
        <f>IF(G$8&lt;&gt;0,VLOOKUP(G$8,'District Data'!A$3:BL$611,23,FALSE),"")</f>
        <v/>
      </c>
      <c r="H31" s="72" t="str">
        <f>IF(H$8&lt;&gt;0,VLOOKUP(H$8,'District Data'!A$3:BL$611,23,FALSE),"")</f>
        <v/>
      </c>
      <c r="I31" s="42" t="str">
        <f>IF(I$8&lt;&gt;0,VLOOKUP(I$8,'District Data'!A$3:BL$611,23,FALSE),"")</f>
        <v/>
      </c>
    </row>
    <row r="32" spans="1:9" x14ac:dyDescent="0.2">
      <c r="A32" s="18" t="s">
        <v>2</v>
      </c>
      <c r="B32" s="24">
        <v>22</v>
      </c>
      <c r="C32" s="20" t="s">
        <v>661</v>
      </c>
      <c r="D32" s="50" t="str">
        <f>IF(D$5&lt;&gt;0,VLOOKUP(A$6,'District Data'!B$3:BL$611,23,FALSE),"")</f>
        <v/>
      </c>
      <c r="E32" s="43" t="str">
        <f>IF(D$5&lt;&gt;0,VLOOKUP(A$6,'Similar District Data'!B$2:BL$610,23,FALSE), "")</f>
        <v/>
      </c>
      <c r="F32" s="50" t="str">
        <f>IF(D$5&lt;&gt;0,'State Data'!B22,"")</f>
        <v/>
      </c>
      <c r="G32" s="43" t="str">
        <f>IF(G$8&lt;&gt;0,VLOOKUP(G$8,'District Data'!A$3:BL$611,24,FALSE),"")</f>
        <v/>
      </c>
      <c r="H32" s="50" t="str">
        <f>IF(H$8&lt;&gt;0,VLOOKUP(H$8,'District Data'!A$3:BL$611,24,FALSE),"")</f>
        <v/>
      </c>
      <c r="I32" s="43" t="str">
        <f>IF(I$8&lt;&gt;0,VLOOKUP(I$8,'District Data'!A$3:BL$611,24,FALSE),"")</f>
        <v/>
      </c>
    </row>
    <row r="33" spans="1:9" x14ac:dyDescent="0.2">
      <c r="A33" s="21"/>
      <c r="B33" s="25">
        <v>23</v>
      </c>
      <c r="C33" s="23" t="s">
        <v>662</v>
      </c>
      <c r="D33" s="49" t="str">
        <f>IF(D$5&lt;&gt;0,VLOOKUP(A$6,'District Data'!B$3:BL$611,24,FALSE),"")</f>
        <v/>
      </c>
      <c r="E33" s="69" t="str">
        <f>IF(D$5&lt;&gt;0,VLOOKUP(A$6,'Similar District Data'!B$2:BL$610,24,FALSE), "")</f>
        <v/>
      </c>
      <c r="F33" s="49" t="str">
        <f>IF(D$5&lt;&gt;0,'State Data'!B23,"")</f>
        <v/>
      </c>
      <c r="G33" s="69" t="str">
        <f>IF(G$8&lt;&gt;0,VLOOKUP(G$8,'District Data'!A$3:BL$611,25,FALSE),"")</f>
        <v/>
      </c>
      <c r="H33" s="49" t="str">
        <f>IF(H$8&lt;&gt;0,VLOOKUP(H$8,'District Data'!A$3:BL$611,25,FALSE),"")</f>
        <v/>
      </c>
      <c r="I33" s="69" t="str">
        <f>IF(I$8&lt;&gt;0,VLOOKUP(I$8,'District Data'!A$3:BL$611,25,FALSE),"")</f>
        <v/>
      </c>
    </row>
    <row r="34" spans="1:9" x14ac:dyDescent="0.2">
      <c r="A34" s="15" t="s">
        <v>5</v>
      </c>
      <c r="B34" s="16"/>
      <c r="C34" s="17"/>
      <c r="D34" s="13"/>
      <c r="E34" s="14"/>
      <c r="F34" s="13"/>
      <c r="G34" s="14"/>
      <c r="H34" s="13"/>
      <c r="I34" s="14"/>
    </row>
    <row r="35" spans="1:9" x14ac:dyDescent="0.2">
      <c r="A35" s="15" t="s">
        <v>2</v>
      </c>
      <c r="B35" s="24">
        <v>24</v>
      </c>
      <c r="C35" s="17" t="s">
        <v>665</v>
      </c>
      <c r="D35" s="50" t="str">
        <f>IF(D$5&lt;&gt;0,VLOOKUP(A$6,'District Data'!B$3:BL$611,25,FALSE),"")</f>
        <v/>
      </c>
      <c r="E35" s="43" t="str">
        <f>IF(D$5&lt;&gt;0,VLOOKUP(A$6,'Similar District Data'!B$2:BL$610,25,FALSE), "")</f>
        <v/>
      </c>
      <c r="F35" s="50" t="str">
        <f>IF(D$5&lt;&gt;0,'State Data'!B24,"")</f>
        <v/>
      </c>
      <c r="G35" s="43" t="str">
        <f>IF(G$8&lt;&gt;0,VLOOKUP(G$8,'District Data'!A$3:BL$611,26,FALSE),"")</f>
        <v/>
      </c>
      <c r="H35" s="50" t="str">
        <f>IF(H$8&lt;&gt;0,VLOOKUP(H$8,'District Data'!A$3:BL$611,26,FALSE),"")</f>
        <v/>
      </c>
      <c r="I35" s="43" t="str">
        <f>IF(I$8&lt;&gt;0,VLOOKUP(I$8,'District Data'!A$3:BL$611,26,FALSE),"")</f>
        <v/>
      </c>
    </row>
    <row r="36" spans="1:9" x14ac:dyDescent="0.2">
      <c r="A36" s="15" t="s">
        <v>2</v>
      </c>
      <c r="B36" s="24">
        <v>25</v>
      </c>
      <c r="C36" s="17" t="s">
        <v>666</v>
      </c>
      <c r="D36" s="46" t="str">
        <f>IF(D$5&lt;&gt;0,VLOOKUP(A$6,'District Data'!B$3:BL$611,26,FALSE),"")</f>
        <v/>
      </c>
      <c r="E36" s="45" t="str">
        <f>IF(D$5&lt;&gt;0,VLOOKUP(A$6,'Similar District Data'!B$2:BL$610,26,FALSE), "")</f>
        <v/>
      </c>
      <c r="F36" s="46" t="str">
        <f>IF(D$5&lt;&gt;0,'State Data'!B25,"")</f>
        <v/>
      </c>
      <c r="G36" s="45" t="str">
        <f>IF(G$8&lt;&gt;0,VLOOKUP(G$8,'District Data'!A$3:BL$611,27,FALSE),"")</f>
        <v/>
      </c>
      <c r="H36" s="46" t="str">
        <f>IF(H$8&lt;&gt;0,VLOOKUP(H$8,'District Data'!A$3:BL$611,27,FALSE),"")</f>
        <v/>
      </c>
      <c r="I36" s="45" t="str">
        <f>IF(I$8&lt;&gt;0,VLOOKUP(I$8,'District Data'!A$3:BL$611,27,FALSE),"")</f>
        <v/>
      </c>
    </row>
    <row r="37" spans="1:9" x14ac:dyDescent="0.2">
      <c r="A37" s="15" t="s">
        <v>2</v>
      </c>
      <c r="B37" s="24">
        <v>26</v>
      </c>
      <c r="C37" s="17" t="s">
        <v>667</v>
      </c>
      <c r="D37" s="46" t="str">
        <f>IF(D$5&lt;&gt;0,VLOOKUP(A$6,'District Data'!B$3:BL$611,27,FALSE),"")</f>
        <v/>
      </c>
      <c r="E37" s="45" t="str">
        <f>IF(D$5&lt;&gt;0,VLOOKUP(A$6,'Similar District Data'!B$2:BL$610,27,FALSE), "")</f>
        <v/>
      </c>
      <c r="F37" s="46" t="str">
        <f>IF(D$5&lt;&gt;0,'State Data'!B26,"")</f>
        <v/>
      </c>
      <c r="G37" s="45" t="str">
        <f>IF(G$8&lt;&gt;0,VLOOKUP(G$8,'District Data'!A$3:BL$611,28,FALSE),"")</f>
        <v/>
      </c>
      <c r="H37" s="46" t="str">
        <f>IF(H$8&lt;&gt;0,VLOOKUP(H$8,'District Data'!A$3:BL$611,28,FALSE),"")</f>
        <v/>
      </c>
      <c r="I37" s="45" t="str">
        <f>IF(I$8&lt;&gt;0,VLOOKUP(I$8,'District Data'!A$3:BL$611,28,FALSE),"")</f>
        <v/>
      </c>
    </row>
    <row r="38" spans="1:9" ht="13.15" x14ac:dyDescent="0.25">
      <c r="A38" s="15" t="s">
        <v>2</v>
      </c>
      <c r="B38" s="24">
        <v>27</v>
      </c>
      <c r="C38" s="17" t="s">
        <v>668</v>
      </c>
      <c r="D38" s="46" t="str">
        <f>IF(D$5&lt;&gt;0,VLOOKUP(A$6,'District Data'!B$3:BL$611,28,FALSE),"")</f>
        <v/>
      </c>
      <c r="E38" s="45" t="str">
        <f>IF(D$5&lt;&gt;0,VLOOKUP(A$6,'Similar District Data'!B$2:BL$610,28,FALSE), "")</f>
        <v/>
      </c>
      <c r="F38" s="46" t="str">
        <f>IF(D$5&lt;&gt;0,'State Data'!B27,"")</f>
        <v/>
      </c>
      <c r="G38" s="45" t="str">
        <f>IF(G$8&lt;&gt;0,VLOOKUP(G$8,'District Data'!A$3:BL$611,29,FALSE),"")</f>
        <v/>
      </c>
      <c r="H38" s="46" t="str">
        <f>IF(H$8&lt;&gt;0,VLOOKUP(H$8,'District Data'!A$3:BL$611,29,FALSE),"")</f>
        <v/>
      </c>
      <c r="I38" s="45" t="str">
        <f>IF(I$8&lt;&gt;0,VLOOKUP(I$8,'District Data'!A$3:BL$611,29,FALSE),"")</f>
        <v/>
      </c>
    </row>
    <row r="39" spans="1:9" ht="13.15" x14ac:dyDescent="0.25">
      <c r="A39" s="15" t="s">
        <v>2</v>
      </c>
      <c r="B39" s="24">
        <v>28</v>
      </c>
      <c r="C39" s="17" t="s">
        <v>669</v>
      </c>
      <c r="D39" s="46" t="str">
        <f>IF(D$5&lt;&gt;0,VLOOKUP(A$6,'District Data'!B$3:BL$611,29,FALSE),"")</f>
        <v/>
      </c>
      <c r="E39" s="45" t="str">
        <f>IF(D$5&lt;&gt;0,VLOOKUP(A$6,'Similar District Data'!B$2:BL$610,29,FALSE), "")</f>
        <v/>
      </c>
      <c r="F39" s="46" t="str">
        <f>IF(D$5&lt;&gt;0,'State Data'!B28,"")</f>
        <v/>
      </c>
      <c r="G39" s="45" t="str">
        <f>IF(G$8&lt;&gt;0,VLOOKUP(G$8,'District Data'!A$3:BL$611,30,FALSE),"")</f>
        <v/>
      </c>
      <c r="H39" s="46" t="str">
        <f>IF(H$8&lt;&gt;0,VLOOKUP(H$8,'District Data'!A$3:BL$611,30,FALSE),"")</f>
        <v/>
      </c>
      <c r="I39" s="45" t="str">
        <f>IF(I$8&lt;&gt;0,VLOOKUP(I$8,'District Data'!A$3:BL$611,30,FALSE),"")</f>
        <v/>
      </c>
    </row>
    <row r="40" spans="1:9" ht="13.15" x14ac:dyDescent="0.25">
      <c r="A40" s="15" t="s">
        <v>2</v>
      </c>
      <c r="B40" s="24">
        <v>29</v>
      </c>
      <c r="C40" s="17" t="s">
        <v>670</v>
      </c>
      <c r="D40" s="50" t="str">
        <f>IF(D$5&lt;&gt;0,VLOOKUP(A$6,'District Data'!B$3:BL$611,30,FALSE),"")</f>
        <v/>
      </c>
      <c r="E40" s="43" t="str">
        <f>IF(D$5&lt;&gt;0,VLOOKUP(A$6,'Similar District Data'!B$2:BL$610,30,FALSE), "")</f>
        <v/>
      </c>
      <c r="F40" s="50" t="str">
        <f>IF(D$5&lt;&gt;0,'State Data'!B29,"")</f>
        <v/>
      </c>
      <c r="G40" s="43" t="str">
        <f>IF(G$8&lt;&gt;0,VLOOKUP(G$8,'District Data'!A$3:BL$611,31,FALSE),"")</f>
        <v/>
      </c>
      <c r="H40" s="74" t="str">
        <f>IF(H$8&lt;&gt;0,VLOOKUP(H$8,'District Data'!A$3:BL$611,31,FALSE),"")</f>
        <v/>
      </c>
      <c r="I40" s="43" t="str">
        <f>IF(I$8&lt;&gt;0,VLOOKUP(I$8,'District Data'!A$3:BL$611,31,FALSE),"")</f>
        <v/>
      </c>
    </row>
    <row r="41" spans="1:9" ht="13.15" x14ac:dyDescent="0.25">
      <c r="A41" s="15" t="s">
        <v>2</v>
      </c>
      <c r="B41" s="24">
        <v>30</v>
      </c>
      <c r="C41" s="17" t="s">
        <v>671</v>
      </c>
      <c r="D41" s="50" t="str">
        <f>IF(D$5&lt;&gt;0,VLOOKUP(A$6,'District Data'!B$3:BL$611,31,FALSE),"")</f>
        <v/>
      </c>
      <c r="E41" s="43" t="str">
        <f>IF(D$5&lt;&gt;0,VLOOKUP(A$6,'Similar District Data'!B$2:BL$610,31,FALSE), "")</f>
        <v/>
      </c>
      <c r="F41" s="50" t="str">
        <f>IF(D$5&lt;&gt;0,'State Data'!B30,"")</f>
        <v/>
      </c>
      <c r="G41" s="43" t="str">
        <f>IF(G$8&lt;&gt;0,VLOOKUP(G$8,'District Data'!A$3:BL$611,32,FALSE),"")</f>
        <v/>
      </c>
      <c r="H41" s="74" t="str">
        <f>IF(H$8&lt;&gt;0,VLOOKUP(H$8,'District Data'!A$3:BL$611,32,FALSE),"")</f>
        <v/>
      </c>
      <c r="I41" s="43" t="str">
        <f>IF(I$8&lt;&gt;0,VLOOKUP(I$8,'District Data'!A$3:BL$611,32,FALSE),"")</f>
        <v/>
      </c>
    </row>
    <row r="42" spans="1:9" x14ac:dyDescent="0.2">
      <c r="A42" s="15" t="s">
        <v>2</v>
      </c>
      <c r="B42" s="24">
        <v>31</v>
      </c>
      <c r="C42" s="17" t="s">
        <v>30</v>
      </c>
      <c r="D42" s="50" t="str">
        <f>IF(D$5&lt;&gt;0,VLOOKUP(A$6,'District Data'!B$3:BL$611,32,FALSE),"")</f>
        <v/>
      </c>
      <c r="E42" s="43" t="str">
        <f>IF(D$5&lt;&gt;0,VLOOKUP(A$6,'Similar District Data'!B$2:BL$610,32,FALSE), "")</f>
        <v/>
      </c>
      <c r="F42" s="50" t="str">
        <f>IF(D$5&lt;&gt;0,'State Data'!B31,"")</f>
        <v/>
      </c>
      <c r="G42" s="43" t="str">
        <f>IF(G$8&lt;&gt;0,VLOOKUP(G$8,'District Data'!A$3:BL$611,33,FALSE),"")</f>
        <v/>
      </c>
      <c r="H42" s="74" t="str">
        <f>IF(H$8&lt;&gt;0,VLOOKUP(H$8,'District Data'!A$3:BL$611,33,FALSE),"")</f>
        <v/>
      </c>
      <c r="I42" s="43" t="str">
        <f>IF(I$8&lt;&gt;0,VLOOKUP(I$8,'District Data'!A$3:BL$611,33,FALSE),"")</f>
        <v/>
      </c>
    </row>
    <row r="43" spans="1:9" x14ac:dyDescent="0.2">
      <c r="A43" s="15" t="s">
        <v>2</v>
      </c>
      <c r="B43" s="24">
        <v>32</v>
      </c>
      <c r="C43" s="17" t="s">
        <v>663</v>
      </c>
      <c r="D43" s="50" t="str">
        <f>IF(D$5&lt;&gt;0,VLOOKUP(A$6,'District Data'!B$3:BL$611,33,FALSE),"")</f>
        <v/>
      </c>
      <c r="E43" s="43" t="str">
        <f>IF(D$5&lt;&gt;0,VLOOKUP(A$6,'Similar District Data'!B$2:BL$610,33,FALSE), "")</f>
        <v/>
      </c>
      <c r="F43" s="50" t="str">
        <f>IF(D$5&lt;&gt;0,'State Data'!B32,"")</f>
        <v/>
      </c>
      <c r="G43" s="43" t="str">
        <f>IF(G$8&lt;&gt;0,VLOOKUP(G$8,'District Data'!A$3:BL$611,34,FALSE),"")</f>
        <v/>
      </c>
      <c r="H43" s="74" t="str">
        <f>IF(H$8&lt;&gt;0,VLOOKUP(H$8,'District Data'!A$3:BL$611,34,FALSE),"")</f>
        <v/>
      </c>
      <c r="I43" s="43" t="str">
        <f>IF(I$8&lt;&gt;0,VLOOKUP(I$8,'District Data'!A$3:BL$611,34,FALSE),"")</f>
        <v/>
      </c>
    </row>
    <row r="44" spans="1:9" x14ac:dyDescent="0.2">
      <c r="A44" s="15" t="s">
        <v>2</v>
      </c>
      <c r="B44" s="24">
        <v>33</v>
      </c>
      <c r="C44" s="17" t="s">
        <v>664</v>
      </c>
      <c r="D44" s="66" t="str">
        <f>IF(D$5&lt;&gt;0,VLOOKUP(A$6,'District Data'!B$3:BL$611,34,FALSE),"")</f>
        <v/>
      </c>
      <c r="E44" s="68" t="str">
        <f>IF(D$5&lt;&gt;0,VLOOKUP(A$6,'Similar District Data'!B$2:BL$610,34,FALSE), "")</f>
        <v/>
      </c>
      <c r="F44" s="48" t="str">
        <f>IF(D$5&lt;&gt;0,'State Data'!B33,"")</f>
        <v/>
      </c>
      <c r="G44" s="71" t="str">
        <f>IF(G$8&lt;&gt;0,VLOOKUP(G$8,'District Data'!A$3:BL$611,35,FALSE),"")</f>
        <v/>
      </c>
      <c r="H44" s="73" t="str">
        <f>IF(H$8&lt;&gt;0,VLOOKUP(H$8,'District Data'!A$3:BL$611,35,FALSE),"")</f>
        <v/>
      </c>
      <c r="I44" s="71" t="str">
        <f>IF(I$8&lt;&gt;0,VLOOKUP(I$8,'District Data'!A$3:BL$611,35,FALSE),"")</f>
        <v/>
      </c>
    </row>
    <row r="45" spans="1:9" x14ac:dyDescent="0.2">
      <c r="A45" s="15" t="s">
        <v>2</v>
      </c>
      <c r="B45" s="24">
        <v>34</v>
      </c>
      <c r="C45" s="17" t="s">
        <v>672</v>
      </c>
      <c r="D45" s="50" t="str">
        <f>IF(D$5&lt;&gt;0,VLOOKUP(A$6,'District Data'!B$3:BL$611,35,FALSE),"")</f>
        <v/>
      </c>
      <c r="E45" s="43" t="str">
        <f>IF(D$5&lt;&gt;0,VLOOKUP(A$6,'Similar District Data'!B$2:BL$610,35,FALSE), "")</f>
        <v/>
      </c>
      <c r="F45" s="50" t="str">
        <f>IF(D$5&lt;&gt;0,'State Data'!B34,"")</f>
        <v/>
      </c>
      <c r="G45" s="43" t="str">
        <f>IF(G$8&lt;&gt;0,VLOOKUP(G$8,'District Data'!A$3:BL$611,36,FALSE),"")</f>
        <v/>
      </c>
      <c r="H45" s="50" t="str">
        <f>IF(H$8&lt;&gt;0,VLOOKUP(H$8,'District Data'!A$3:BL$611,36,FALSE),"")</f>
        <v/>
      </c>
      <c r="I45" s="43" t="str">
        <f>IF(I$8&lt;&gt;0,VLOOKUP(I$8,'District Data'!A$3:BL$611,36,FALSE),"")</f>
        <v/>
      </c>
    </row>
    <row r="46" spans="1:9" x14ac:dyDescent="0.2">
      <c r="A46" s="21" t="s">
        <v>2</v>
      </c>
      <c r="B46" s="24">
        <v>35</v>
      </c>
      <c r="C46" s="23" t="s">
        <v>673</v>
      </c>
      <c r="D46" s="51" t="str">
        <f>IF(D$5&lt;&gt;0,VLOOKUP(A$6,'District Data'!B$3:BL$611,36,FALSE),"")</f>
        <v/>
      </c>
      <c r="E46" s="44" t="str">
        <f>IF(D$5&lt;&gt;0,VLOOKUP(A$6,'Similar District Data'!B$2:BL$610,36,FALSE), "")</f>
        <v/>
      </c>
      <c r="F46" s="51" t="str">
        <f>IF(D$5&lt;&gt;0,'State Data'!B35,"")</f>
        <v/>
      </c>
      <c r="G46" s="44" t="str">
        <f>IF(G$8&lt;&gt;0,VLOOKUP(G$8,'District Data'!A$3:BL$611,37,FALSE),"")</f>
        <v/>
      </c>
      <c r="H46" s="51" t="str">
        <f>IF(H$8&lt;&gt;0,VLOOKUP(H$8,'District Data'!A$3:BL$611,37,FALSE),"")</f>
        <v/>
      </c>
      <c r="I46" s="44" t="str">
        <f>IF(I$8&lt;&gt;0,VLOOKUP(I$8,'District Data'!A$3:BL$611,37,FALSE),"")</f>
        <v/>
      </c>
    </row>
    <row r="47" spans="1:9" x14ac:dyDescent="0.2">
      <c r="A47" s="15" t="s">
        <v>6</v>
      </c>
      <c r="B47" s="16"/>
      <c r="C47" s="17"/>
      <c r="D47" s="13"/>
      <c r="E47" s="14"/>
      <c r="F47" s="13"/>
      <c r="G47" s="14"/>
      <c r="H47" s="13"/>
      <c r="I47" s="14"/>
    </row>
    <row r="48" spans="1:9" x14ac:dyDescent="0.2">
      <c r="A48" s="15" t="s">
        <v>2</v>
      </c>
      <c r="B48" s="24">
        <v>36</v>
      </c>
      <c r="C48" s="17" t="s">
        <v>674</v>
      </c>
      <c r="D48" s="48" t="str">
        <f>IF(D$5&lt;&gt;0,VLOOKUP(A$6,'District Data'!B$3:BL$611,37,FALSE),"")</f>
        <v/>
      </c>
      <c r="E48" s="42" t="str">
        <f>IF(D$5&lt;&gt;0,VLOOKUP(A$6,'Similar District Data'!B$2:BL$610,37,FALSE), "")</f>
        <v/>
      </c>
      <c r="F48" s="48" t="str">
        <f>IF(D$5&lt;&gt;0,'State Data'!B36,"")</f>
        <v/>
      </c>
      <c r="G48" s="42" t="str">
        <f>IF(G$8&lt;&gt;0,VLOOKUP(G$8,'District Data'!A$3:BL$611,38,FALSE),"")</f>
        <v/>
      </c>
      <c r="H48" s="48" t="str">
        <f>IF(H$8&lt;&gt;0,VLOOKUP(H$8,'District Data'!A$3:BL$611,38,FALSE),"")</f>
        <v/>
      </c>
      <c r="I48" s="42" t="str">
        <f>IF(I$8&lt;&gt;0,VLOOKUP(I$8,'District Data'!A$3:BL$611,38,FALSE),"")</f>
        <v/>
      </c>
    </row>
    <row r="49" spans="1:9" x14ac:dyDescent="0.2">
      <c r="A49" s="15" t="s">
        <v>2</v>
      </c>
      <c r="B49" s="24">
        <v>37</v>
      </c>
      <c r="C49" s="17" t="s">
        <v>675</v>
      </c>
      <c r="D49" s="48" t="str">
        <f>IF(D$5&lt;&gt;0,VLOOKUP(A$6,'District Data'!B$3:BL$611,38,FALSE),"")</f>
        <v/>
      </c>
      <c r="E49" s="42" t="str">
        <f>IF(D$5&lt;&gt;0,VLOOKUP(A$6,'Similar District Data'!B$2:BL$610,38,FALSE), "")</f>
        <v/>
      </c>
      <c r="F49" s="48" t="str">
        <f>IF(D$5&lt;&gt;0,'State Data'!B37,"")</f>
        <v/>
      </c>
      <c r="G49" s="42" t="str">
        <f>IF(G$8&lt;&gt;0,VLOOKUP(G$8,'District Data'!A$3:BL$611,39,FALSE),"")</f>
        <v/>
      </c>
      <c r="H49" s="48" t="str">
        <f>IF(H$8&lt;&gt;0,VLOOKUP(H$8,'District Data'!A$3:BL$611,39,FALSE),"")</f>
        <v/>
      </c>
      <c r="I49" s="42" t="str">
        <f>IF(I$8&lt;&gt;0,VLOOKUP(I$8,'District Data'!A$3:BL$611,39,FALSE),"")</f>
        <v/>
      </c>
    </row>
    <row r="50" spans="1:9" x14ac:dyDescent="0.2">
      <c r="A50" s="15" t="s">
        <v>2</v>
      </c>
      <c r="B50" s="24">
        <v>38</v>
      </c>
      <c r="C50" s="17" t="s">
        <v>676</v>
      </c>
      <c r="D50" s="48" t="str">
        <f>IF(D$5&lt;&gt;0,VLOOKUP(A$6,'District Data'!B$3:BL$611,39,FALSE),"")</f>
        <v/>
      </c>
      <c r="E50" s="42" t="str">
        <f>IF(D$5&lt;&gt;0,VLOOKUP(A$6,'Similar District Data'!B$2:BL$610,39,FALSE), "")</f>
        <v/>
      </c>
      <c r="F50" s="48" t="str">
        <f>IF(D$5&lt;&gt;0,'State Data'!B38,"")</f>
        <v/>
      </c>
      <c r="G50" s="42" t="str">
        <f>IF(G$8&lt;&gt;0,VLOOKUP(G$8,'District Data'!A$3:BL$611,40,FALSE),"")</f>
        <v/>
      </c>
      <c r="H50" s="48" t="str">
        <f>IF(H$8&lt;&gt;0,VLOOKUP(H$8,'District Data'!A$3:BL$611,40,FALSE),"")</f>
        <v/>
      </c>
      <c r="I50" s="42" t="str">
        <f>IF(I$8&lt;&gt;0,VLOOKUP(I$8,'District Data'!A$3:BL$611,40,FALSE),"")</f>
        <v/>
      </c>
    </row>
    <row r="51" spans="1:9" x14ac:dyDescent="0.2">
      <c r="A51" s="15" t="s">
        <v>2</v>
      </c>
      <c r="B51" s="24">
        <v>39</v>
      </c>
      <c r="C51" s="17" t="s">
        <v>677</v>
      </c>
      <c r="D51" s="48" t="str">
        <f>IF(D$5&lt;&gt;0,VLOOKUP(A$6,'District Data'!B$3:BL$611,40,FALSE),"")</f>
        <v/>
      </c>
      <c r="E51" s="42" t="str">
        <f>IF(D$5&lt;&gt;0,VLOOKUP(A$6,'Similar District Data'!B$2:BL$610,40,FALSE), "")</f>
        <v/>
      </c>
      <c r="F51" s="48" t="str">
        <f>IF(D$5&lt;&gt;0,'State Data'!B39,"")</f>
        <v/>
      </c>
      <c r="G51" s="42" t="str">
        <f>IF(G$8&lt;&gt;0,VLOOKUP(G$8,'District Data'!A$3:BL$611,41,FALSE),"")</f>
        <v/>
      </c>
      <c r="H51" s="48" t="str">
        <f>IF(H$8&lt;&gt;0,VLOOKUP(H$8,'District Data'!A$3:BL$611,41,FALSE),"")</f>
        <v/>
      </c>
      <c r="I51" s="42" t="str">
        <f>IF(I$8&lt;&gt;0,VLOOKUP(I$8,'District Data'!A$3:BL$611,41,FALSE),"")</f>
        <v/>
      </c>
    </row>
    <row r="52" spans="1:9" x14ac:dyDescent="0.2">
      <c r="A52" s="15" t="s">
        <v>2</v>
      </c>
      <c r="B52" s="24">
        <v>40</v>
      </c>
      <c r="C52" s="17" t="s">
        <v>678</v>
      </c>
      <c r="D52" s="50" t="str">
        <f>IF(D$5&lt;&gt;0,VLOOKUP(A$6,'District Data'!B$3:BL$611,41,FALSE),"")</f>
        <v/>
      </c>
      <c r="E52" s="43" t="str">
        <f>IF(D$5&lt;&gt;0,VLOOKUP(A$6,'Similar District Data'!B$2:BL$610,41,FALSE), "")</f>
        <v/>
      </c>
      <c r="F52" s="50" t="str">
        <f>IF(D$5&lt;&gt;0,'State Data'!B40,"")</f>
        <v/>
      </c>
      <c r="G52" s="43" t="str">
        <f>IF(G$8&lt;&gt;0,VLOOKUP(G$8,'District Data'!A$3:BL$611,42,FALSE),"")</f>
        <v/>
      </c>
      <c r="H52" s="50" t="str">
        <f>IF(H$8&lt;&gt;0,VLOOKUP(H$8,'District Data'!A$3:BL$611,42,FALSE),"")</f>
        <v/>
      </c>
      <c r="I52" s="43" t="str">
        <f>IF(I$8&lt;&gt;0,VLOOKUP(I$8,'District Data'!A$3:BL$611,42,FALSE),"")</f>
        <v/>
      </c>
    </row>
    <row r="53" spans="1:9" x14ac:dyDescent="0.2">
      <c r="A53" s="21" t="s">
        <v>2</v>
      </c>
      <c r="B53" s="25">
        <v>41</v>
      </c>
      <c r="C53" s="23" t="s">
        <v>679</v>
      </c>
      <c r="D53" s="67" t="str">
        <f>IF(D$5&lt;&gt;0,VLOOKUP(A$6,'District Data'!B$3:BL$611,42,FALSE),"")</f>
        <v/>
      </c>
      <c r="E53" s="70" t="str">
        <f>IF(D$5&lt;&gt;0,VLOOKUP(A$6,'Similar District Data'!B$2:BL$610,42,FALSE), "")</f>
        <v/>
      </c>
      <c r="F53" s="67" t="str">
        <f>IF(D$5&lt;&gt;0,'State Data'!B41,"")</f>
        <v/>
      </c>
      <c r="G53" s="70" t="str">
        <f>IF(G$8&lt;&gt;0,VLOOKUP(G$8,'District Data'!A$3:BL$611,43,FALSE),"")</f>
        <v/>
      </c>
      <c r="H53" s="67" t="str">
        <f>IF(H$8&lt;&gt;0,VLOOKUP(H$8,'District Data'!A$3:BL$611,43,FALSE),"")</f>
        <v/>
      </c>
      <c r="I53" s="70" t="str">
        <f>IF(I$8&lt;&gt;0,VLOOKUP(I$8,'District Data'!A$3:BL$611,43,FALSE),"")</f>
        <v/>
      </c>
    </row>
    <row r="54" spans="1:9" x14ac:dyDescent="0.2">
      <c r="A54" s="15" t="s">
        <v>7</v>
      </c>
      <c r="B54" s="16"/>
      <c r="C54" s="17"/>
      <c r="D54" s="13"/>
      <c r="E54" s="14"/>
      <c r="F54" s="13"/>
      <c r="G54" s="14"/>
      <c r="H54" s="13"/>
      <c r="I54" s="14"/>
    </row>
    <row r="55" spans="1:9" x14ac:dyDescent="0.2">
      <c r="A55" s="15" t="s">
        <v>2</v>
      </c>
      <c r="B55" s="24">
        <v>42</v>
      </c>
      <c r="C55" s="17" t="s">
        <v>680</v>
      </c>
      <c r="D55" s="50" t="str">
        <f>IF(D$5&lt;&gt;0,VLOOKUP(A$6,'District Data'!B$3:BL$611,43,FALSE),"")</f>
        <v/>
      </c>
      <c r="E55" s="43" t="str">
        <f>IF(D$5&lt;&gt;0,VLOOKUP(A$6,'Similar District Data'!B$2:BL$610,43,FALSE), "")</f>
        <v/>
      </c>
      <c r="F55" s="50" t="str">
        <f>IF(D$5&lt;&gt;0,'State Data'!B42,"")</f>
        <v/>
      </c>
      <c r="G55" s="43" t="str">
        <f>IF(G$8&lt;&gt;0,VLOOKUP(G$8,'District Data'!A$3:BL$611,44,FALSE),"")</f>
        <v/>
      </c>
      <c r="H55" s="50" t="str">
        <f>IF(H$8&lt;&gt;0,VLOOKUP(H$8,'District Data'!A$3:BL$611,44,FALSE),"")</f>
        <v/>
      </c>
      <c r="I55" s="43" t="str">
        <f>IF(I$8&lt;&gt;0,VLOOKUP(I$8,'District Data'!A$3:BL$611,44,FALSE),"")</f>
        <v/>
      </c>
    </row>
    <row r="56" spans="1:9" x14ac:dyDescent="0.2">
      <c r="A56" s="15" t="s">
        <v>2</v>
      </c>
      <c r="B56" s="24">
        <v>43</v>
      </c>
      <c r="C56" s="17" t="s">
        <v>681</v>
      </c>
      <c r="D56" s="50" t="str">
        <f>IF(D$5&lt;&gt;0,VLOOKUP(A$6,'District Data'!B$3:BL$611,44,FALSE),"")</f>
        <v/>
      </c>
      <c r="E56" s="43" t="str">
        <f>IF(D$5&lt;&gt;0,VLOOKUP(A$6,'Similar District Data'!B$2:BL$610,44,FALSE), "")</f>
        <v/>
      </c>
      <c r="F56" s="50" t="str">
        <f>IF(D$5&lt;&gt;0,'State Data'!B43,"")</f>
        <v/>
      </c>
      <c r="G56" s="43" t="str">
        <f>IF(G$8&lt;&gt;0,VLOOKUP(G$8,'District Data'!A$3:BL$611,45,FALSE),"")</f>
        <v/>
      </c>
      <c r="H56" s="50" t="str">
        <f>IF(H$8&lt;&gt;0,VLOOKUP(H$8,'District Data'!A$3:BL$611,45,FALSE),"")</f>
        <v/>
      </c>
      <c r="I56" s="43" t="str">
        <f>IF(I$8&lt;&gt;0,VLOOKUP(I$8,'District Data'!A$3:BL$611,45,FALSE),"")</f>
        <v/>
      </c>
    </row>
    <row r="57" spans="1:9" x14ac:dyDescent="0.2">
      <c r="A57" s="15" t="s">
        <v>2</v>
      </c>
      <c r="B57" s="24">
        <v>44</v>
      </c>
      <c r="C57" s="17" t="s">
        <v>682</v>
      </c>
      <c r="D57" s="50" t="str">
        <f>IF(D$5&lt;&gt;0,VLOOKUP(A$6,'District Data'!B$3:BL$611,45,FALSE),"")</f>
        <v/>
      </c>
      <c r="E57" s="43" t="str">
        <f>IF(D$5&lt;&gt;0,VLOOKUP(A$6,'Similar District Data'!B$2:BL$610,45,FALSE), "")</f>
        <v/>
      </c>
      <c r="F57" s="50" t="str">
        <f>IF(D$5&lt;&gt;0,'State Data'!B44,"")</f>
        <v/>
      </c>
      <c r="G57" s="43" t="str">
        <f>IF(G$8&lt;&gt;0,VLOOKUP(G$8,'District Data'!A$3:BL$611,46,FALSE),"")</f>
        <v/>
      </c>
      <c r="H57" s="50" t="str">
        <f>IF(H$8&lt;&gt;0,VLOOKUP(H$8,'District Data'!A$3:BL$611,46,FALSE),"")</f>
        <v/>
      </c>
      <c r="I57" s="43" t="str">
        <f>IF(I$8&lt;&gt;0,VLOOKUP(I$8,'District Data'!A$3:BL$611,46,FALSE),"")</f>
        <v/>
      </c>
    </row>
    <row r="58" spans="1:9" x14ac:dyDescent="0.2">
      <c r="A58" s="15" t="s">
        <v>2</v>
      </c>
      <c r="B58" s="24">
        <v>45</v>
      </c>
      <c r="C58" s="17" t="s">
        <v>683</v>
      </c>
      <c r="D58" s="50" t="str">
        <f>IF(D$5&lt;&gt;0,VLOOKUP(A$6,'District Data'!B$3:BL$611,46,FALSE),"")</f>
        <v/>
      </c>
      <c r="E58" s="43" t="str">
        <f>IF(D$5&lt;&gt;0,VLOOKUP(A$6,'Similar District Data'!B$2:BL$610,46,FALSE), "")</f>
        <v/>
      </c>
      <c r="F58" s="50" t="str">
        <f>IF(D$5&lt;&gt;0,'State Data'!B45,"")</f>
        <v/>
      </c>
      <c r="G58" s="43" t="str">
        <f>IF(G$8&lt;&gt;0,VLOOKUP(G$8,'District Data'!A$3:BL$611,47,FALSE),"")</f>
        <v/>
      </c>
      <c r="H58" s="50" t="str">
        <f>IF(H$8&lt;&gt;0,VLOOKUP(H$8,'District Data'!A$3:BL$611,47,FALSE),"")</f>
        <v/>
      </c>
      <c r="I58" s="43" t="str">
        <f>IF(I$8&lt;&gt;0,VLOOKUP(I$8,'District Data'!A$3:BL$611,47,FALSE),"")</f>
        <v/>
      </c>
    </row>
    <row r="59" spans="1:9" x14ac:dyDescent="0.2">
      <c r="A59" s="15" t="s">
        <v>2</v>
      </c>
      <c r="B59" s="24">
        <v>46</v>
      </c>
      <c r="C59" s="17" t="s">
        <v>684</v>
      </c>
      <c r="D59" s="50" t="str">
        <f>IF(D$5&lt;&gt;0,VLOOKUP(A$6,'District Data'!B$3:BL$611,47,FALSE),"")</f>
        <v/>
      </c>
      <c r="E59" s="43" t="str">
        <f>IF(D$5&lt;&gt;0,VLOOKUP(A$6,'Similar District Data'!B$2:BL$610,47,FALSE), "")</f>
        <v/>
      </c>
      <c r="F59" s="50" t="str">
        <f>IF(D$5&lt;&gt;0,'State Data'!B46,"")</f>
        <v/>
      </c>
      <c r="G59" s="43" t="str">
        <f>IF(G$8&lt;&gt;0,VLOOKUP(G$8,'District Data'!A$3:BL$611,48,FALSE),"")</f>
        <v/>
      </c>
      <c r="H59" s="50" t="str">
        <f>IF(H$8&lt;&gt;0,VLOOKUP(H$8,'District Data'!A$3:BL$611,48,FALSE),"")</f>
        <v/>
      </c>
      <c r="I59" s="43" t="str">
        <f>IF(I$8&lt;&gt;0,VLOOKUP(I$8,'District Data'!A$3:BL$611,48,FALSE),"")</f>
        <v/>
      </c>
    </row>
    <row r="60" spans="1:9" x14ac:dyDescent="0.2">
      <c r="A60" s="21" t="s">
        <v>2</v>
      </c>
      <c r="B60" s="25">
        <v>47</v>
      </c>
      <c r="C60" s="23" t="s">
        <v>685</v>
      </c>
      <c r="D60" s="51" t="str">
        <f>IF(D$5&lt;&gt;0,VLOOKUP(A$6,'District Data'!B$3:BL$611,48,FALSE),"")</f>
        <v/>
      </c>
      <c r="E60" s="44" t="str">
        <f>IF(D$5&lt;&gt;0,VLOOKUP(A$6,'Similar District Data'!B$2:BL$610,48,FALSE), "")</f>
        <v/>
      </c>
      <c r="F60" s="51" t="str">
        <f>IF(D$5&lt;&gt;0,'State Data'!B47,"")</f>
        <v/>
      </c>
      <c r="G60" s="44" t="str">
        <f>IF(G$8&lt;&gt;0,VLOOKUP(G$8,'District Data'!A$3:BL$611,49,FALSE),"")</f>
        <v/>
      </c>
      <c r="H60" s="51" t="str">
        <f>IF(H$8&lt;&gt;0,VLOOKUP(H$8,'District Data'!A$3:BL$611,49,FALSE),"")</f>
        <v/>
      </c>
      <c r="I60" s="44" t="str">
        <f>IF(I$8&lt;&gt;0,VLOOKUP(I$8,'District Data'!A$3:BL$611,49,FALSE),"")</f>
        <v/>
      </c>
    </row>
    <row r="61" spans="1:9" x14ac:dyDescent="0.2">
      <c r="A61" s="15" t="s">
        <v>8</v>
      </c>
      <c r="B61" s="16"/>
      <c r="C61" s="17"/>
      <c r="D61" s="13"/>
      <c r="E61" s="14"/>
      <c r="F61" s="13"/>
      <c r="G61" s="14"/>
      <c r="H61" s="13"/>
      <c r="I61" s="14"/>
    </row>
    <row r="62" spans="1:9" x14ac:dyDescent="0.2">
      <c r="A62" s="15" t="s">
        <v>2</v>
      </c>
      <c r="B62" s="24">
        <v>48</v>
      </c>
      <c r="C62" s="17" t="s">
        <v>686</v>
      </c>
      <c r="D62" s="50" t="str">
        <f>IF(D$5&lt;&gt;0,VLOOKUP(A$6,'District Data'!B$3:BL$611,49,FALSE),"")</f>
        <v/>
      </c>
      <c r="E62" s="43" t="str">
        <f>IF(D$5&lt;&gt;0,VLOOKUP(A$6,'Similar District Data'!B$2:BL$610,49,FALSE), "")</f>
        <v/>
      </c>
      <c r="F62" s="50" t="str">
        <f>IF(D$5&lt;&gt;0,'State Data'!B48,"")</f>
        <v/>
      </c>
      <c r="G62" s="43" t="str">
        <f>IF(G$8&lt;&gt;0,VLOOKUP(G$8,'District Data'!A$3:BL$611,50,FALSE),"")</f>
        <v/>
      </c>
      <c r="H62" s="50" t="str">
        <f>IF(H$8&lt;&gt;0,VLOOKUP(H$8,'District Data'!A$3:BL$611,50,FALSE),"")</f>
        <v/>
      </c>
      <c r="I62" s="43" t="str">
        <f>IF(I$8&lt;&gt;0,VLOOKUP(I$8,'District Data'!A$3:BL$611,50,FALSE),"")</f>
        <v/>
      </c>
    </row>
    <row r="63" spans="1:9" x14ac:dyDescent="0.2">
      <c r="A63" s="15" t="s">
        <v>2</v>
      </c>
      <c r="B63" s="24">
        <v>49</v>
      </c>
      <c r="C63" s="17" t="s">
        <v>687</v>
      </c>
      <c r="D63" s="46" t="str">
        <f>IF(D$5&lt;&gt;0,VLOOKUP(A$6,'District Data'!B$3:BL$611,50,FALSE),"")</f>
        <v/>
      </c>
      <c r="E63" s="45" t="str">
        <f>IF(D$5&lt;&gt;0,VLOOKUP(A$6,'Similar District Data'!B$2:BL$610,50,FALSE), "")</f>
        <v/>
      </c>
      <c r="F63" s="46" t="str">
        <f>IF(D$5&lt;&gt;0,'State Data'!B49,"")</f>
        <v/>
      </c>
      <c r="G63" s="45" t="str">
        <f>IF(G$8&lt;&gt;0,VLOOKUP(G$8,'District Data'!A$3:BL$611,51,FALSE),"")</f>
        <v/>
      </c>
      <c r="H63" s="46" t="str">
        <f>IF(H$8&lt;&gt;0,VLOOKUP(H$8,'District Data'!A$3:BL$611,51,FALSE),"")</f>
        <v/>
      </c>
      <c r="I63" s="45" t="str">
        <f>IF(I$8&lt;&gt;0,VLOOKUP(I$8,'District Data'!A$3:BL$611,51,FALSE),"")</f>
        <v/>
      </c>
    </row>
    <row r="64" spans="1:9" x14ac:dyDescent="0.2">
      <c r="A64" s="15" t="s">
        <v>2</v>
      </c>
      <c r="B64" s="24">
        <v>50</v>
      </c>
      <c r="C64" s="17" t="s">
        <v>688</v>
      </c>
      <c r="D64" s="50" t="str">
        <f>IF(D$5&lt;&gt;0,VLOOKUP(A$6,'District Data'!B$3:BL$611,51,FALSE),"")</f>
        <v/>
      </c>
      <c r="E64" s="43" t="str">
        <f>IF(D$5&lt;&gt;0,VLOOKUP(A$6,'Similar District Data'!B$2:BL$610,51,FALSE), "")</f>
        <v/>
      </c>
      <c r="F64" s="50" t="str">
        <f>IF(D$5&lt;&gt;0,'State Data'!B50,"")</f>
        <v/>
      </c>
      <c r="G64" s="43" t="str">
        <f>IF(G$8&lt;&gt;0,VLOOKUP(G$8,'District Data'!A$3:BL$611,52,FALSE),"")</f>
        <v/>
      </c>
      <c r="H64" s="50" t="str">
        <f>IF(H$8&lt;&gt;0,VLOOKUP(H$8,'District Data'!A$3:BL$611,52,FALSE),"")</f>
        <v/>
      </c>
      <c r="I64" s="43" t="str">
        <f>IF(I$8&lt;&gt;0,VLOOKUP(I$8,'District Data'!A$3:BL$611,52,FALSE),"")</f>
        <v/>
      </c>
    </row>
    <row r="65" spans="1:9" x14ac:dyDescent="0.2">
      <c r="A65" s="15" t="s">
        <v>2</v>
      </c>
      <c r="B65" s="24">
        <v>51</v>
      </c>
      <c r="C65" s="17" t="s">
        <v>689</v>
      </c>
      <c r="D65" s="46" t="str">
        <f>IF(D$5&lt;&gt;0,VLOOKUP(A$6,'District Data'!B$3:BL$611,52,FALSE),"")</f>
        <v/>
      </c>
      <c r="E65" s="45" t="str">
        <f>IF(D$5&lt;&gt;0,VLOOKUP(A$6,'Similar District Data'!B$2:BL$610,52,FALSE), "")</f>
        <v/>
      </c>
      <c r="F65" s="46" t="str">
        <f>IF(D$5&lt;&gt;0,'State Data'!B51,"")</f>
        <v/>
      </c>
      <c r="G65" s="45" t="str">
        <f>IF(G$8&lt;&gt;0,VLOOKUP(G$8,'District Data'!A$3:BL$611,53,FALSE),"")</f>
        <v/>
      </c>
      <c r="H65" s="46" t="str">
        <f>IF(H$8&lt;&gt;0,VLOOKUP(H$8,'District Data'!A$3:BL$611,53,FALSE),"")</f>
        <v/>
      </c>
      <c r="I65" s="45" t="str">
        <f>IF(I$8&lt;&gt;0,VLOOKUP(I$8,'District Data'!A$3:BL$611,53,FALSE),"")</f>
        <v/>
      </c>
    </row>
    <row r="66" spans="1:9" x14ac:dyDescent="0.2">
      <c r="A66" s="15" t="s">
        <v>2</v>
      </c>
      <c r="B66" s="24">
        <v>52</v>
      </c>
      <c r="C66" s="17" t="s">
        <v>690</v>
      </c>
      <c r="D66" s="50" t="str">
        <f>IF(D$5&lt;&gt;0,VLOOKUP(A$6,'District Data'!B$3:BL$611,53,FALSE),"")</f>
        <v/>
      </c>
      <c r="E66" s="43" t="str">
        <f>IF(D$5&lt;&gt;0,VLOOKUP(A$6,'Similar District Data'!B$2:BL$610,53,FALSE), "")</f>
        <v/>
      </c>
      <c r="F66" s="50" t="str">
        <f>IF(D$5&lt;&gt;0,'State Data'!B52,"")</f>
        <v/>
      </c>
      <c r="G66" s="43" t="str">
        <f>IF(G$8&lt;&gt;0,VLOOKUP(G$8,'District Data'!A$3:BL$611,54,FALSE),"")</f>
        <v/>
      </c>
      <c r="H66" s="50" t="str">
        <f>IF(H$8&lt;&gt;0,VLOOKUP(H$8,'District Data'!A$3:BL$611,54,FALSE),"")</f>
        <v/>
      </c>
      <c r="I66" s="43" t="str">
        <f>IF(I$8&lt;&gt;0,VLOOKUP(I$8,'District Data'!A$3:BL$611,54,FALSE),"")</f>
        <v/>
      </c>
    </row>
    <row r="67" spans="1:9" x14ac:dyDescent="0.2">
      <c r="A67" s="15" t="s">
        <v>2</v>
      </c>
      <c r="B67" s="24">
        <v>53</v>
      </c>
      <c r="C67" s="17" t="s">
        <v>691</v>
      </c>
      <c r="D67" s="46" t="str">
        <f>IF(D$5&lt;&gt;0,VLOOKUP(A$6,'District Data'!B$3:BL$611,54,FALSE),"")</f>
        <v/>
      </c>
      <c r="E67" s="45" t="str">
        <f>IF(D$5&lt;&gt;0,VLOOKUP(A$6,'Similar District Data'!B$2:BL$610,54,FALSE), "")</f>
        <v/>
      </c>
      <c r="F67" s="46" t="str">
        <f>IF(D$5&lt;&gt;0,'State Data'!B53,"")</f>
        <v/>
      </c>
      <c r="G67" s="45" t="str">
        <f>IF(G$8&lt;&gt;0,VLOOKUP(G$8,'District Data'!A$3:BL$611,55,FALSE),"")</f>
        <v/>
      </c>
      <c r="H67" s="46" t="str">
        <f>IF(H$8&lt;&gt;0,VLOOKUP(H$8,'District Data'!A$3:BL$611,55,FALSE),"")</f>
        <v/>
      </c>
      <c r="I67" s="45" t="str">
        <f>IF(I$8&lt;&gt;0,VLOOKUP(I$8,'District Data'!A$3:BL$611,55,FALSE),"")</f>
        <v/>
      </c>
    </row>
    <row r="68" spans="1:9" x14ac:dyDescent="0.2">
      <c r="A68" s="15" t="s">
        <v>2</v>
      </c>
      <c r="B68" s="24">
        <v>54</v>
      </c>
      <c r="C68" s="17" t="s">
        <v>692</v>
      </c>
      <c r="D68" s="50" t="str">
        <f>IF(D$5&lt;&gt;0,VLOOKUP(A$6,'District Data'!B$3:BL$611,55,FALSE),"")</f>
        <v/>
      </c>
      <c r="E68" s="43" t="str">
        <f>IF(D$5&lt;&gt;0,VLOOKUP(A$6,'Similar District Data'!B$2:BL$610,55,FALSE), "")</f>
        <v/>
      </c>
      <c r="F68" s="50" t="str">
        <f>IF(D$5&lt;&gt;0,'State Data'!B54,"")</f>
        <v/>
      </c>
      <c r="G68" s="43" t="str">
        <f>IF(G$8&lt;&gt;0,VLOOKUP(G$8,'District Data'!A$3:BL$611,56,FALSE),"")</f>
        <v/>
      </c>
      <c r="H68" s="50" t="str">
        <f>IF(H$8&lt;&gt;0,VLOOKUP(H$8,'District Data'!A$3:BL$611,56,FALSE),"")</f>
        <v/>
      </c>
      <c r="I68" s="43" t="str">
        <f>IF(I$8&lt;&gt;0,VLOOKUP(I$8,'District Data'!A$3:BL$611,56,FALSE),"")</f>
        <v/>
      </c>
    </row>
    <row r="69" spans="1:9" x14ac:dyDescent="0.2">
      <c r="A69" s="15" t="s">
        <v>2</v>
      </c>
      <c r="B69" s="24">
        <v>55</v>
      </c>
      <c r="C69" s="17" t="s">
        <v>693</v>
      </c>
      <c r="D69" s="50" t="str">
        <f>IF(D$5&lt;&gt;0,VLOOKUP(A$6,'District Data'!B$3:BL$611,56,FALSE),"")</f>
        <v/>
      </c>
      <c r="E69" s="43" t="str">
        <f>IF(D$5&lt;&gt;0,VLOOKUP(A$6,'Similar District Data'!B$2:BL$610,56,FALSE), "")</f>
        <v/>
      </c>
      <c r="F69" s="50" t="str">
        <f>IF(D$5&lt;&gt;0,'State Data'!B55,"")</f>
        <v/>
      </c>
      <c r="G69" s="43" t="str">
        <f>IF(G$8&lt;&gt;0,VLOOKUP(G$8,'District Data'!A$3:BL$611,57,FALSE),"")</f>
        <v/>
      </c>
      <c r="H69" s="50" t="str">
        <f>IF(H$8&lt;&gt;0,VLOOKUP(H$8,'District Data'!A$3:BL$611,57,FALSE),"")</f>
        <v/>
      </c>
      <c r="I69" s="43" t="str">
        <f>IF(I$8&lt;&gt;0,VLOOKUP(I$8,'District Data'!A$3:BL$611,57,FALSE),"")</f>
        <v/>
      </c>
    </row>
    <row r="70" spans="1:9" x14ac:dyDescent="0.2">
      <c r="A70" s="21" t="s">
        <v>2</v>
      </c>
      <c r="B70" s="25">
        <v>56</v>
      </c>
      <c r="C70" s="23" t="s">
        <v>694</v>
      </c>
      <c r="D70" s="59" t="str">
        <f>IF(D$5&lt;&gt;0,VLOOKUP(A$6,'District Data'!B$3:BL$611,57,FALSE),"")</f>
        <v/>
      </c>
      <c r="E70" s="60" t="str">
        <f>IF(D$5&lt;&gt;0,VLOOKUP(A$6,'Similar District Data'!B$2:BL$610,57,FALSE), "")</f>
        <v/>
      </c>
      <c r="F70" s="59" t="str">
        <f>IF(D$5&lt;&gt;0,'State Data'!B56,"")</f>
        <v/>
      </c>
      <c r="G70" s="60" t="str">
        <f>IF(G$8&lt;&gt;0,VLOOKUP(G$8,'District Data'!A$3:BL$611,58,FALSE),"")</f>
        <v/>
      </c>
      <c r="H70" s="59" t="str">
        <f>IF(H$8&lt;&gt;0,VLOOKUP(H$8,'District Data'!A$3:BL$611,58,FALSE),"")</f>
        <v/>
      </c>
      <c r="I70" s="60" t="str">
        <f>IF(I$8&lt;&gt;0,VLOOKUP(I$8,'District Data'!A$3:BL$611,58,FALSE),"")</f>
        <v/>
      </c>
    </row>
    <row r="71" spans="1:9" x14ac:dyDescent="0.2">
      <c r="A71" s="15" t="s">
        <v>9</v>
      </c>
      <c r="B71" s="16"/>
      <c r="C71" s="17"/>
      <c r="D71" s="13"/>
      <c r="E71" s="14"/>
      <c r="F71" s="13"/>
      <c r="G71" s="14"/>
      <c r="H71" s="13"/>
      <c r="I71" s="14"/>
    </row>
    <row r="72" spans="1:9" x14ac:dyDescent="0.2">
      <c r="A72" s="15" t="s">
        <v>2</v>
      </c>
      <c r="B72" s="24">
        <v>57</v>
      </c>
      <c r="C72" s="17" t="s">
        <v>695</v>
      </c>
      <c r="D72" s="46" t="str">
        <f>IF(D$5&lt;&gt;0,VLOOKUP(A$6,'District Data'!B$3:BL$611,58,FALSE),"")</f>
        <v/>
      </c>
      <c r="E72" s="45" t="str">
        <f>IF(D$5&lt;&gt;0,VLOOKUP(A$6,'Similar District Data'!B$2:BL$610,58,FALSE), "")</f>
        <v/>
      </c>
      <c r="F72" s="46" t="str">
        <f>IF(D$5&lt;&gt;0,'State Data'!B57,"")</f>
        <v/>
      </c>
      <c r="G72" s="45" t="str">
        <f>IF(G$8&lt;&gt;0,VLOOKUP(G$8,'District Data'!A$3:BL$611,59,FALSE),"")</f>
        <v/>
      </c>
      <c r="H72" s="46" t="str">
        <f>IF(H$8&lt;&gt;0,VLOOKUP(H$8,'District Data'!A$3:BL$611,59,FALSE),"")</f>
        <v/>
      </c>
      <c r="I72" s="45" t="str">
        <f>IF(I$8&lt;&gt;0,VLOOKUP(I$8,'District Data'!A$3:BL$611,59,FALSE),"")</f>
        <v/>
      </c>
    </row>
    <row r="73" spans="1:9" x14ac:dyDescent="0.2">
      <c r="A73" s="15" t="s">
        <v>2</v>
      </c>
      <c r="B73" s="24">
        <v>58</v>
      </c>
      <c r="C73" s="17" t="s">
        <v>696</v>
      </c>
      <c r="D73" s="46" t="str">
        <f>IF(D$5&lt;&gt;0,VLOOKUP(A$6,'District Data'!B$3:BL$611,59,FALSE),"")</f>
        <v/>
      </c>
      <c r="E73" s="45" t="str">
        <f>IF(D$5&lt;&gt;0,VLOOKUP(A$6,'Similar District Data'!B$2:BL$610,59,FALSE), "")</f>
        <v/>
      </c>
      <c r="F73" s="46" t="str">
        <f>IF(D$5&lt;&gt;0,'State Data'!B58,"")</f>
        <v/>
      </c>
      <c r="G73" s="45" t="str">
        <f>IF(G$8&lt;&gt;0,VLOOKUP(G$8,'District Data'!A$3:BL$611,60,FALSE),"")</f>
        <v/>
      </c>
      <c r="H73" s="46" t="str">
        <f>IF(H$8&lt;&gt;0,VLOOKUP(H$8,'District Data'!A$3:BL$611,60,FALSE),"")</f>
        <v/>
      </c>
      <c r="I73" s="45" t="str">
        <f>IF(I$8&lt;&gt;0,VLOOKUP(I$8,'District Data'!A$3:BL$611,60,FALSE),"")</f>
        <v/>
      </c>
    </row>
    <row r="74" spans="1:9" x14ac:dyDescent="0.2">
      <c r="A74" s="15" t="s">
        <v>2</v>
      </c>
      <c r="B74" s="24">
        <v>59</v>
      </c>
      <c r="C74" s="17" t="s">
        <v>697</v>
      </c>
      <c r="D74" s="46" t="str">
        <f>IF(D$5&lt;&gt;0,VLOOKUP(A$6,'District Data'!B$3:BL$611,60,FALSE),"")</f>
        <v/>
      </c>
      <c r="E74" s="45" t="str">
        <f>IF(D$5&lt;&gt;0,VLOOKUP(A$6,'Similar District Data'!B$2:BL$610,60,FALSE), "")</f>
        <v/>
      </c>
      <c r="F74" s="46" t="str">
        <f>IF(D$5&lt;&gt;0,'State Data'!B59,"")</f>
        <v/>
      </c>
      <c r="G74" s="45" t="str">
        <f>IF(G$8&lt;&gt;0,VLOOKUP(G$8,'District Data'!A$3:BL$611,61,FALSE),"")</f>
        <v/>
      </c>
      <c r="H74" s="46" t="str">
        <f>IF(H$8&lt;&gt;0,VLOOKUP(H$8,'District Data'!A$3:BL$611,61,FALSE),"")</f>
        <v/>
      </c>
      <c r="I74" s="45" t="str">
        <f>IF(I$8&lt;&gt;0,VLOOKUP(I$8,'District Data'!A$3:BL$611,61,FALSE),"")</f>
        <v/>
      </c>
    </row>
    <row r="75" spans="1:9" x14ac:dyDescent="0.2">
      <c r="A75" s="15" t="s">
        <v>2</v>
      </c>
      <c r="B75" s="24">
        <v>60</v>
      </c>
      <c r="C75" s="17" t="s">
        <v>698</v>
      </c>
      <c r="D75" s="46" t="str">
        <f>IF(D$5&lt;&gt;0,VLOOKUP(A$6,'District Data'!B$3:BL$611,61,FALSE),"")</f>
        <v/>
      </c>
      <c r="E75" s="45" t="str">
        <f>IF(D$5&lt;&gt;0,VLOOKUP(A$6,'Similar District Data'!B$2:BL$610,61,FALSE), "")</f>
        <v/>
      </c>
      <c r="F75" s="46" t="str">
        <f>IF(D$5&lt;&gt;0,'State Data'!B60,"")</f>
        <v/>
      </c>
      <c r="G75" s="45" t="str">
        <f>IF(G$8&lt;&gt;0,VLOOKUP(G$8,'District Data'!A$3:BL$611,62,FALSE),"")</f>
        <v/>
      </c>
      <c r="H75" s="46" t="str">
        <f>IF(H$8&lt;&gt;0,VLOOKUP(H$8,'District Data'!A$3:BL$611,62,FALSE),"")</f>
        <v/>
      </c>
      <c r="I75" s="45" t="str">
        <f>IF(I$8&lt;&gt;0,VLOOKUP(I$8,'District Data'!A$3:BL$611,62,FALSE),"")</f>
        <v/>
      </c>
    </row>
    <row r="76" spans="1:9" x14ac:dyDescent="0.2">
      <c r="A76" s="23"/>
      <c r="B76" s="25">
        <v>61</v>
      </c>
      <c r="C76" s="23" t="s">
        <v>699</v>
      </c>
      <c r="D76" s="59" t="str">
        <f>IF(D$5&lt;&gt;0,VLOOKUP(A$6,'District Data'!B$3:BL$611,62,FALSE),"")</f>
        <v/>
      </c>
      <c r="E76" s="60" t="str">
        <f>IF(D$5&lt;&gt;0,VLOOKUP(A$6,'Similar District Data'!B$2:BL$610,62,FALSE), "")</f>
        <v/>
      </c>
      <c r="F76" s="59" t="str">
        <f>IF(D$5&lt;&gt;0,'State Data'!B61,"")</f>
        <v/>
      </c>
      <c r="G76" s="60" t="str">
        <f>IF(G$8&lt;&gt;0,VLOOKUP(G$8,'District Data'!A$3:BL$611,63,FALSE),"")</f>
        <v/>
      </c>
      <c r="H76" s="59" t="str">
        <f>IF(H$8&lt;&gt;0,VLOOKUP(H$8,'District Data'!A$3:BL$611,63,FALSE),"")</f>
        <v/>
      </c>
      <c r="I76" s="60" t="str">
        <f>IF(I$8&lt;&gt;0,VLOOKUP(I$8,'District Data'!A$3:BL$611,63,FALSE),"")</f>
        <v/>
      </c>
    </row>
    <row r="77" spans="1:9" x14ac:dyDescent="0.2">
      <c r="A77" s="26"/>
      <c r="B77" s="40"/>
      <c r="C77" s="17"/>
      <c r="D77" s="17"/>
      <c r="E77" s="17"/>
      <c r="F77" s="17"/>
      <c r="G77" s="17"/>
      <c r="H77" s="17"/>
      <c r="I77" s="17"/>
    </row>
  </sheetData>
  <mergeCells count="5">
    <mergeCell ref="D5:F5"/>
    <mergeCell ref="A6:I6"/>
    <mergeCell ref="A4:I4"/>
    <mergeCell ref="A2:I2"/>
    <mergeCell ref="A1:I1"/>
  </mergeCells>
  <pageMargins left="1.6" right="0.25" top="0.25" bottom="0.25" header="0.3" footer="0.3"/>
  <pageSetup scale="57" orientation="landscape" verticalDpi="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'District Data'!$A$2:$A$611</xm:f>
          </x14:formula1>
          <xm:sqref>D5:F5 G8:I8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1"/>
  <sheetViews>
    <sheetView workbookViewId="0">
      <pane ySplit="1" topLeftCell="A2" activePane="bottomLeft" state="frozen"/>
      <selection pane="bottomLeft"/>
    </sheetView>
  </sheetViews>
  <sheetFormatPr defaultColWidth="7.28515625" defaultRowHeight="15" x14ac:dyDescent="0.25"/>
  <cols>
    <col min="1" max="1" width="39.28515625" style="61" bestFit="1" customWidth="1"/>
    <col min="2" max="2" width="7" style="61" bestFit="1" customWidth="1"/>
    <col min="3" max="3" width="16.5703125" style="61" customWidth="1"/>
    <col min="4" max="4" width="14.140625" style="61" customWidth="1"/>
    <col min="5" max="5" width="16.7109375" style="61" customWidth="1"/>
    <col min="6" max="6" width="16.140625" style="61" customWidth="1"/>
    <col min="7" max="7" width="19.28515625" style="61" customWidth="1"/>
    <col min="8" max="8" width="16.7109375" style="61" customWidth="1"/>
    <col min="9" max="9" width="14" style="61" customWidth="1"/>
    <col min="10" max="10" width="17.140625" style="61" customWidth="1"/>
    <col min="11" max="11" width="17.85546875" style="61" customWidth="1"/>
    <col min="12" max="12" width="14.85546875" style="61" customWidth="1"/>
    <col min="13" max="13" width="15.85546875" style="61" customWidth="1"/>
    <col min="14" max="14" width="15.28515625" style="61" customWidth="1"/>
    <col min="15" max="15" width="17.28515625" style="61" customWidth="1"/>
    <col min="16" max="16" width="17.140625" style="61" customWidth="1"/>
    <col min="17" max="17" width="15.7109375" style="61" customWidth="1"/>
    <col min="18" max="18" width="16.140625" style="61" customWidth="1"/>
    <col min="19" max="19" width="14.7109375" style="61" customWidth="1"/>
    <col min="20" max="20" width="12.85546875" style="61" customWidth="1"/>
    <col min="21" max="21" width="16.5703125" style="61" customWidth="1"/>
    <col min="22" max="22" width="16.140625" style="61" customWidth="1"/>
    <col min="23" max="23" width="12.7109375" style="61" customWidth="1"/>
    <col min="24" max="24" width="13.42578125" style="61" customWidth="1"/>
    <col min="25" max="25" width="15.5703125" style="61" customWidth="1"/>
    <col min="26" max="26" width="16.7109375" style="61" customWidth="1"/>
    <col min="27" max="27" width="18.85546875" style="61" customWidth="1"/>
    <col min="28" max="28" width="17.5703125" style="61" customWidth="1"/>
    <col min="29" max="29" width="16" style="61" customWidth="1"/>
    <col min="30" max="30" width="15.42578125" style="61" customWidth="1"/>
    <col min="31" max="31" width="15.7109375" style="61" customWidth="1"/>
    <col min="32" max="32" width="17" style="61" customWidth="1"/>
    <col min="33" max="33" width="17.42578125" style="61" customWidth="1"/>
    <col min="34" max="34" width="15" style="61" customWidth="1"/>
    <col min="35" max="35" width="14.42578125" style="61" customWidth="1"/>
    <col min="36" max="36" width="12.28515625" style="61" customWidth="1"/>
    <col min="37" max="37" width="12.5703125" style="61" customWidth="1"/>
    <col min="38" max="38" width="13.7109375" style="61" customWidth="1"/>
    <col min="39" max="39" width="13.5703125" style="61" customWidth="1"/>
    <col min="40" max="40" width="13.85546875" style="61" customWidth="1"/>
    <col min="41" max="41" width="11.85546875" style="61" customWidth="1"/>
    <col min="42" max="42" width="12.7109375" style="61" customWidth="1"/>
    <col min="43" max="43" width="11.85546875" style="61" customWidth="1"/>
    <col min="44" max="44" width="16.28515625" style="61" customWidth="1"/>
    <col min="45" max="45" width="14.140625" style="61" customWidth="1"/>
    <col min="46" max="46" width="13.42578125" style="61" customWidth="1"/>
    <col min="47" max="47" width="14.28515625" style="61" customWidth="1"/>
    <col min="48" max="48" width="14.140625" style="61" customWidth="1"/>
    <col min="49" max="49" width="13" style="61" customWidth="1"/>
    <col min="50" max="50" width="10.85546875" style="61" customWidth="1"/>
    <col min="51" max="51" width="12.28515625" style="61" customWidth="1"/>
    <col min="52" max="52" width="11.7109375" style="61" customWidth="1"/>
    <col min="53" max="53" width="14.7109375" style="61" customWidth="1"/>
    <col min="54" max="54" width="13.42578125" style="61" customWidth="1"/>
    <col min="55" max="55" width="15" style="61" customWidth="1"/>
    <col min="56" max="56" width="11.5703125" style="61" customWidth="1"/>
    <col min="57" max="57" width="14" style="61" customWidth="1"/>
    <col min="58" max="58" width="14.42578125" style="61" customWidth="1"/>
    <col min="59" max="59" width="14.5703125" style="61" customWidth="1"/>
    <col min="60" max="60" width="13.85546875" style="61" customWidth="1"/>
    <col min="61" max="61" width="14.85546875" style="61" customWidth="1"/>
    <col min="62" max="62" width="16" style="61" customWidth="1"/>
    <col min="63" max="63" width="16.5703125" style="61" customWidth="1"/>
    <col min="64" max="64" width="5" style="61" customWidth="1"/>
    <col min="65" max="16384" width="7.28515625" style="61"/>
  </cols>
  <sheetData>
    <row r="1" spans="1:64" s="81" customFormat="1" ht="73.5" customHeight="1" x14ac:dyDescent="0.25">
      <c r="A1" s="83" t="s">
        <v>700</v>
      </c>
      <c r="B1" s="80" t="s">
        <v>643</v>
      </c>
      <c r="C1" s="47" t="s">
        <v>20</v>
      </c>
      <c r="D1" s="53" t="s">
        <v>21</v>
      </c>
      <c r="E1" s="53" t="s">
        <v>701</v>
      </c>
      <c r="F1" s="53" t="s">
        <v>702</v>
      </c>
      <c r="G1" s="54" t="s">
        <v>703</v>
      </c>
      <c r="H1" s="54" t="s">
        <v>704</v>
      </c>
      <c r="I1" s="54" t="s">
        <v>705</v>
      </c>
      <c r="J1" s="54" t="s">
        <v>706</v>
      </c>
      <c r="K1" s="54" t="s">
        <v>707</v>
      </c>
      <c r="L1" s="54" t="s">
        <v>708</v>
      </c>
      <c r="M1" s="54" t="s">
        <v>709</v>
      </c>
      <c r="N1" s="54" t="s">
        <v>710</v>
      </c>
      <c r="O1" s="54" t="s">
        <v>711</v>
      </c>
      <c r="P1" s="54" t="s">
        <v>712</v>
      </c>
      <c r="Q1" s="53" t="s">
        <v>22</v>
      </c>
      <c r="R1" s="55" t="s">
        <v>713</v>
      </c>
      <c r="S1" s="54" t="s">
        <v>714</v>
      </c>
      <c r="T1" s="54" t="s">
        <v>715</v>
      </c>
      <c r="U1" s="54" t="s">
        <v>716</v>
      </c>
      <c r="V1" s="57" t="s">
        <v>23</v>
      </c>
      <c r="W1" s="53" t="s">
        <v>717</v>
      </c>
      <c r="X1" s="55" t="s">
        <v>718</v>
      </c>
      <c r="Y1" s="57" t="s">
        <v>719</v>
      </c>
      <c r="Z1" s="55" t="s">
        <v>720</v>
      </c>
      <c r="AA1" s="54" t="s">
        <v>721</v>
      </c>
      <c r="AB1" s="54" t="s">
        <v>722</v>
      </c>
      <c r="AC1" s="54" t="s">
        <v>723</v>
      </c>
      <c r="AD1" s="54" t="s">
        <v>724</v>
      </c>
      <c r="AE1" s="55" t="s">
        <v>725</v>
      </c>
      <c r="AF1" s="55" t="s">
        <v>726</v>
      </c>
      <c r="AG1" s="55" t="s">
        <v>727</v>
      </c>
      <c r="AH1" s="55" t="s">
        <v>728</v>
      </c>
      <c r="AI1" s="56" t="s">
        <v>729</v>
      </c>
      <c r="AJ1" s="65" t="s">
        <v>730</v>
      </c>
      <c r="AK1" s="65" t="s">
        <v>731</v>
      </c>
      <c r="AL1" s="57" t="s">
        <v>732</v>
      </c>
      <c r="AM1" s="57" t="s">
        <v>733</v>
      </c>
      <c r="AN1" s="57" t="s">
        <v>734</v>
      </c>
      <c r="AO1" s="57" t="s">
        <v>735</v>
      </c>
      <c r="AP1" s="55" t="s">
        <v>736</v>
      </c>
      <c r="AQ1" s="58" t="s">
        <v>737</v>
      </c>
      <c r="AR1" s="55" t="s">
        <v>738</v>
      </c>
      <c r="AS1" s="55" t="s">
        <v>739</v>
      </c>
      <c r="AT1" s="55" t="s">
        <v>740</v>
      </c>
      <c r="AU1" s="55" t="s">
        <v>741</v>
      </c>
      <c r="AV1" s="55" t="s">
        <v>742</v>
      </c>
      <c r="AW1" s="55" t="s">
        <v>743</v>
      </c>
      <c r="AX1" s="55" t="s">
        <v>744</v>
      </c>
      <c r="AY1" s="54" t="s">
        <v>745</v>
      </c>
      <c r="AZ1" s="55" t="s">
        <v>746</v>
      </c>
      <c r="BA1" s="54" t="s">
        <v>747</v>
      </c>
      <c r="BB1" s="55" t="s">
        <v>748</v>
      </c>
      <c r="BC1" s="54" t="s">
        <v>749</v>
      </c>
      <c r="BD1" s="55" t="s">
        <v>750</v>
      </c>
      <c r="BE1" s="55" t="s">
        <v>751</v>
      </c>
      <c r="BF1" s="54" t="s">
        <v>752</v>
      </c>
      <c r="BG1" s="54" t="s">
        <v>753</v>
      </c>
      <c r="BH1" s="54" t="s">
        <v>754</v>
      </c>
      <c r="BI1" s="54" t="s">
        <v>755</v>
      </c>
      <c r="BJ1" s="54" t="s">
        <v>756</v>
      </c>
      <c r="BK1" s="54" t="s">
        <v>757</v>
      </c>
      <c r="BL1" s="54" t="s">
        <v>758</v>
      </c>
    </row>
    <row r="3" spans="1:64" x14ac:dyDescent="0.25">
      <c r="A3" s="61" t="s">
        <v>35</v>
      </c>
      <c r="B3" s="61">
        <v>45187</v>
      </c>
      <c r="C3" s="61">
        <v>43</v>
      </c>
      <c r="D3" s="61">
        <v>20.36</v>
      </c>
      <c r="E3" s="61">
        <v>875.65</v>
      </c>
      <c r="F3" s="61">
        <v>890.84</v>
      </c>
      <c r="G3" s="61">
        <v>8.6999999999999994E-3</v>
      </c>
      <c r="H3" s="61">
        <v>0</v>
      </c>
      <c r="I3" s="61">
        <v>1.46E-2</v>
      </c>
      <c r="J3" s="61">
        <v>0</v>
      </c>
      <c r="K3" s="61">
        <v>9.5999999999999992E-3</v>
      </c>
      <c r="L3" s="61">
        <v>0.95320000000000005</v>
      </c>
      <c r="M3" s="61">
        <v>1.3899999999999999E-2</v>
      </c>
      <c r="N3" s="61">
        <v>0.32279999999999998</v>
      </c>
      <c r="O3" s="61">
        <v>2.0400000000000001E-2</v>
      </c>
      <c r="P3" s="61">
        <v>0.1011</v>
      </c>
      <c r="Q3" s="61">
        <v>41.52</v>
      </c>
      <c r="R3" s="62">
        <v>50343.62</v>
      </c>
      <c r="S3" s="61">
        <v>0.35709999999999997</v>
      </c>
      <c r="T3" s="61">
        <v>0.1071</v>
      </c>
      <c r="U3" s="61">
        <v>0.53569999999999995</v>
      </c>
      <c r="V3" s="61">
        <v>17.850000000000001</v>
      </c>
      <c r="W3" s="61">
        <v>9.1999999999999993</v>
      </c>
      <c r="X3" s="62">
        <v>67193.259999999995</v>
      </c>
      <c r="Y3" s="61">
        <v>93.57</v>
      </c>
      <c r="Z3" s="62">
        <v>104775.89</v>
      </c>
      <c r="AA3" s="61">
        <v>0.83919999999999995</v>
      </c>
      <c r="AB3" s="61">
        <v>0.12820000000000001</v>
      </c>
      <c r="AC3" s="61">
        <v>3.2599999999999997E-2</v>
      </c>
      <c r="AD3" s="61">
        <v>0.1608</v>
      </c>
      <c r="AE3" s="61">
        <v>104.78</v>
      </c>
      <c r="AF3" s="62">
        <v>2340.0100000000002</v>
      </c>
      <c r="AG3" s="61">
        <v>391.84</v>
      </c>
      <c r="AH3" s="62">
        <v>94525.64</v>
      </c>
      <c r="AI3" s="61">
        <v>142</v>
      </c>
      <c r="AJ3" s="62">
        <v>31392</v>
      </c>
      <c r="AK3" s="62">
        <v>45510</v>
      </c>
      <c r="AL3" s="61">
        <v>38.5</v>
      </c>
      <c r="AM3" s="61">
        <v>21.7</v>
      </c>
      <c r="AN3" s="61">
        <v>22.37</v>
      </c>
      <c r="AO3" s="61">
        <v>5.9</v>
      </c>
      <c r="AP3" s="61">
        <v>922.3</v>
      </c>
      <c r="AQ3" s="61">
        <v>0.94850000000000001</v>
      </c>
      <c r="AR3" s="62">
        <v>1105.3599999999999</v>
      </c>
      <c r="AS3" s="62">
        <v>1746.96</v>
      </c>
      <c r="AT3" s="62">
        <v>5062.8599999999997</v>
      </c>
      <c r="AU3" s="61">
        <v>787.15</v>
      </c>
      <c r="AV3" s="61">
        <v>292.93</v>
      </c>
      <c r="AW3" s="62">
        <v>8995.2800000000007</v>
      </c>
      <c r="AX3" s="62">
        <v>4436.57</v>
      </c>
      <c r="AY3" s="61">
        <v>0.52969999999999995</v>
      </c>
      <c r="AZ3" s="62">
        <v>3443.67</v>
      </c>
      <c r="BA3" s="61">
        <v>0.41120000000000001</v>
      </c>
      <c r="BB3" s="61">
        <v>494.85</v>
      </c>
      <c r="BC3" s="61">
        <v>5.91E-2</v>
      </c>
      <c r="BD3" s="62">
        <v>8375.1</v>
      </c>
      <c r="BE3" s="62">
        <v>4261.49</v>
      </c>
      <c r="BF3" s="61">
        <v>1.2925</v>
      </c>
      <c r="BG3" s="61">
        <v>0.57769999999999999</v>
      </c>
      <c r="BH3" s="61">
        <v>0.2303</v>
      </c>
      <c r="BI3" s="61">
        <v>0.13650000000000001</v>
      </c>
      <c r="BJ3" s="61">
        <v>2.07E-2</v>
      </c>
      <c r="BK3" s="61">
        <v>3.4700000000000002E-2</v>
      </c>
    </row>
    <row r="4" spans="1:64" x14ac:dyDescent="0.25">
      <c r="A4" s="61" t="s">
        <v>36</v>
      </c>
      <c r="B4" s="61">
        <v>49494</v>
      </c>
      <c r="C4" s="61">
        <v>128</v>
      </c>
      <c r="D4" s="61">
        <v>9.65</v>
      </c>
      <c r="E4" s="62">
        <v>1234.8800000000001</v>
      </c>
      <c r="F4" s="62">
        <v>1245.57</v>
      </c>
      <c r="G4" s="61">
        <v>0</v>
      </c>
      <c r="H4" s="61">
        <v>0</v>
      </c>
      <c r="I4" s="61">
        <v>2.0199999999999999E-2</v>
      </c>
      <c r="J4" s="61">
        <v>1.6000000000000001E-3</v>
      </c>
      <c r="K4" s="61">
        <v>4.0000000000000001E-3</v>
      </c>
      <c r="L4" s="61">
        <v>0.93700000000000006</v>
      </c>
      <c r="M4" s="61">
        <v>3.7199999999999997E-2</v>
      </c>
      <c r="N4" s="61">
        <v>0.373</v>
      </c>
      <c r="O4" s="61">
        <v>0</v>
      </c>
      <c r="P4" s="61">
        <v>0.1179</v>
      </c>
      <c r="Q4" s="61">
        <v>52.5</v>
      </c>
      <c r="R4" s="62">
        <v>52745.43</v>
      </c>
      <c r="S4" s="61">
        <v>9.3299999999999994E-2</v>
      </c>
      <c r="T4" s="61">
        <v>0.26669999999999999</v>
      </c>
      <c r="U4" s="61">
        <v>0.64</v>
      </c>
      <c r="V4" s="61">
        <v>19.43</v>
      </c>
      <c r="W4" s="61">
        <v>10</v>
      </c>
      <c r="X4" s="62">
        <v>68664.7</v>
      </c>
      <c r="Y4" s="61">
        <v>117.23</v>
      </c>
      <c r="Z4" s="62">
        <v>92173.54</v>
      </c>
      <c r="AA4" s="61">
        <v>0.92</v>
      </c>
      <c r="AB4" s="61">
        <v>4.3299999999999998E-2</v>
      </c>
      <c r="AC4" s="61">
        <v>3.6700000000000003E-2</v>
      </c>
      <c r="AD4" s="61">
        <v>0.08</v>
      </c>
      <c r="AE4" s="61">
        <v>92.17</v>
      </c>
      <c r="AF4" s="62">
        <v>2148.54</v>
      </c>
      <c r="AG4" s="61">
        <v>281.26</v>
      </c>
      <c r="AH4" s="62">
        <v>86099.93</v>
      </c>
      <c r="AI4" s="61">
        <v>98</v>
      </c>
      <c r="AJ4" s="62">
        <v>31808</v>
      </c>
      <c r="AK4" s="62">
        <v>43780</v>
      </c>
      <c r="AL4" s="61">
        <v>38</v>
      </c>
      <c r="AM4" s="61">
        <v>22.64</v>
      </c>
      <c r="AN4" s="61">
        <v>25.03</v>
      </c>
      <c r="AO4" s="61">
        <v>4.0999999999999996</v>
      </c>
      <c r="AP4" s="61">
        <v>827.62</v>
      </c>
      <c r="AQ4" s="61">
        <v>1.2349000000000001</v>
      </c>
      <c r="AR4" s="62">
        <v>1161.9000000000001</v>
      </c>
      <c r="AS4" s="62">
        <v>1896.38</v>
      </c>
      <c r="AT4" s="62">
        <v>4732.01</v>
      </c>
      <c r="AU4" s="61">
        <v>845.29</v>
      </c>
      <c r="AV4" s="61">
        <v>104.28</v>
      </c>
      <c r="AW4" s="62">
        <v>8739.85</v>
      </c>
      <c r="AX4" s="62">
        <v>5450.7</v>
      </c>
      <c r="AY4" s="61">
        <v>0.58409999999999995</v>
      </c>
      <c r="AZ4" s="62">
        <v>3132.35</v>
      </c>
      <c r="BA4" s="61">
        <v>0.33560000000000001</v>
      </c>
      <c r="BB4" s="61">
        <v>749.44</v>
      </c>
      <c r="BC4" s="61">
        <v>8.0299999999999996E-2</v>
      </c>
      <c r="BD4" s="62">
        <v>9332.5</v>
      </c>
      <c r="BE4" s="62">
        <v>5298.86</v>
      </c>
      <c r="BF4" s="61">
        <v>1.9643999999999999</v>
      </c>
      <c r="BG4" s="61">
        <v>0.55530000000000002</v>
      </c>
      <c r="BH4" s="61">
        <v>0.22020000000000001</v>
      </c>
      <c r="BI4" s="61">
        <v>0.16880000000000001</v>
      </c>
      <c r="BJ4" s="61">
        <v>3.85E-2</v>
      </c>
      <c r="BK4" s="61">
        <v>1.7299999999999999E-2</v>
      </c>
    </row>
    <row r="5" spans="1:64" x14ac:dyDescent="0.25">
      <c r="A5" s="61" t="s">
        <v>37</v>
      </c>
      <c r="B5" s="61">
        <v>43489</v>
      </c>
      <c r="C5" s="61">
        <v>55</v>
      </c>
      <c r="D5" s="61">
        <v>499.9</v>
      </c>
      <c r="E5" s="62">
        <v>27494.5</v>
      </c>
      <c r="F5" s="62">
        <v>22158.65</v>
      </c>
      <c r="G5" s="61">
        <v>3.8300000000000001E-2</v>
      </c>
      <c r="H5" s="61">
        <v>8.0000000000000004E-4</v>
      </c>
      <c r="I5" s="61">
        <v>0.4617</v>
      </c>
      <c r="J5" s="61">
        <v>1.1999999999999999E-3</v>
      </c>
      <c r="K5" s="61">
        <v>2.8000000000000001E-2</v>
      </c>
      <c r="L5" s="61">
        <v>0.40179999999999999</v>
      </c>
      <c r="M5" s="61">
        <v>6.8199999999999997E-2</v>
      </c>
      <c r="N5" s="61">
        <v>0.86709999999999998</v>
      </c>
      <c r="O5" s="61">
        <v>4.24E-2</v>
      </c>
      <c r="P5" s="61">
        <v>0.1686</v>
      </c>
      <c r="Q5" s="62">
        <v>1112.2</v>
      </c>
      <c r="R5" s="62">
        <v>61960.65</v>
      </c>
      <c r="S5" s="61">
        <v>0.154</v>
      </c>
      <c r="T5" s="61">
        <v>0.16539999999999999</v>
      </c>
      <c r="U5" s="61">
        <v>0.68059999999999998</v>
      </c>
      <c r="V5" s="61">
        <v>16.84</v>
      </c>
      <c r="W5" s="61">
        <v>184</v>
      </c>
      <c r="X5" s="62">
        <v>71517.17</v>
      </c>
      <c r="Y5" s="61">
        <v>149.43</v>
      </c>
      <c r="Z5" s="62">
        <v>88766.44</v>
      </c>
      <c r="AA5" s="61">
        <v>0.7016</v>
      </c>
      <c r="AB5" s="61">
        <v>0.2626</v>
      </c>
      <c r="AC5" s="61">
        <v>3.5799999999999998E-2</v>
      </c>
      <c r="AD5" s="61">
        <v>0.2984</v>
      </c>
      <c r="AE5" s="61">
        <v>88.77</v>
      </c>
      <c r="AF5" s="62">
        <v>4109.24</v>
      </c>
      <c r="AG5" s="61">
        <v>473.88</v>
      </c>
      <c r="AH5" s="62">
        <v>96433.38</v>
      </c>
      <c r="AI5" s="61">
        <v>159</v>
      </c>
      <c r="AJ5" s="62">
        <v>24324</v>
      </c>
      <c r="AK5" s="62">
        <v>36854</v>
      </c>
      <c r="AL5" s="61">
        <v>68.099999999999994</v>
      </c>
      <c r="AM5" s="61">
        <v>42.42</v>
      </c>
      <c r="AN5" s="61">
        <v>53.67</v>
      </c>
      <c r="AO5" s="61">
        <v>4.2</v>
      </c>
      <c r="AP5" s="61">
        <v>0</v>
      </c>
      <c r="AQ5" s="61">
        <v>1.4411</v>
      </c>
      <c r="AR5" s="62">
        <v>1640.86</v>
      </c>
      <c r="AS5" s="62">
        <v>2530.79</v>
      </c>
      <c r="AT5" s="62">
        <v>7377.78</v>
      </c>
      <c r="AU5" s="62">
        <v>1324.38</v>
      </c>
      <c r="AV5" s="61">
        <v>752.91</v>
      </c>
      <c r="AW5" s="62">
        <v>13626.73</v>
      </c>
      <c r="AX5" s="62">
        <v>7129.04</v>
      </c>
      <c r="AY5" s="61">
        <v>0.51739999999999997</v>
      </c>
      <c r="AZ5" s="62">
        <v>4835.91</v>
      </c>
      <c r="BA5" s="61">
        <v>0.35099999999999998</v>
      </c>
      <c r="BB5" s="62">
        <v>1812.61</v>
      </c>
      <c r="BC5" s="61">
        <v>0.13159999999999999</v>
      </c>
      <c r="BD5" s="62">
        <v>13777.56</v>
      </c>
      <c r="BE5" s="62">
        <v>4254.1899999999996</v>
      </c>
      <c r="BF5" s="61">
        <v>1.6705000000000001</v>
      </c>
      <c r="BG5" s="61">
        <v>0.52329999999999999</v>
      </c>
      <c r="BH5" s="61">
        <v>0.2218</v>
      </c>
      <c r="BI5" s="61">
        <v>0.2225</v>
      </c>
      <c r="BJ5" s="61">
        <v>2.35E-2</v>
      </c>
      <c r="BK5" s="61">
        <v>8.8999999999999999E-3</v>
      </c>
    </row>
    <row r="6" spans="1:64" x14ac:dyDescent="0.25">
      <c r="A6" s="61" t="s">
        <v>38</v>
      </c>
      <c r="B6" s="61">
        <v>45906</v>
      </c>
      <c r="C6" s="61">
        <v>174</v>
      </c>
      <c r="D6" s="61">
        <v>9.6999999999999993</v>
      </c>
      <c r="E6" s="62">
        <v>1688.5</v>
      </c>
      <c r="F6" s="62">
        <v>1602.92</v>
      </c>
      <c r="G6" s="61">
        <v>0</v>
      </c>
      <c r="H6" s="61">
        <v>0</v>
      </c>
      <c r="I6" s="61">
        <v>4.7000000000000002E-3</v>
      </c>
      <c r="J6" s="61">
        <v>5.9999999999999995E-4</v>
      </c>
      <c r="K6" s="61">
        <v>1.9E-3</v>
      </c>
      <c r="L6" s="61">
        <v>0.96830000000000005</v>
      </c>
      <c r="M6" s="61">
        <v>2.4500000000000001E-2</v>
      </c>
      <c r="N6" s="61">
        <v>0.50029999999999997</v>
      </c>
      <c r="O6" s="61">
        <v>0</v>
      </c>
      <c r="P6" s="61">
        <v>0.1812</v>
      </c>
      <c r="Q6" s="61">
        <v>69</v>
      </c>
      <c r="R6" s="62">
        <v>50429.7</v>
      </c>
      <c r="S6" s="61">
        <v>0.2137</v>
      </c>
      <c r="T6" s="61">
        <v>0.22220000000000001</v>
      </c>
      <c r="U6" s="61">
        <v>0.56410000000000005</v>
      </c>
      <c r="V6" s="61">
        <v>17.350000000000001</v>
      </c>
      <c r="W6" s="61">
        <v>9.26</v>
      </c>
      <c r="X6" s="62">
        <v>80783.350000000006</v>
      </c>
      <c r="Y6" s="61">
        <v>177.14</v>
      </c>
      <c r="Z6" s="62">
        <v>112776.27</v>
      </c>
      <c r="AA6" s="61">
        <v>0.7601</v>
      </c>
      <c r="AB6" s="61">
        <v>4.9500000000000002E-2</v>
      </c>
      <c r="AC6" s="61">
        <v>0.19040000000000001</v>
      </c>
      <c r="AD6" s="61">
        <v>0.2399</v>
      </c>
      <c r="AE6" s="61">
        <v>112.78</v>
      </c>
      <c r="AF6" s="62">
        <v>2824.99</v>
      </c>
      <c r="AG6" s="61">
        <v>305.77</v>
      </c>
      <c r="AH6" s="62">
        <v>105023.8</v>
      </c>
      <c r="AI6" s="61">
        <v>208</v>
      </c>
      <c r="AJ6" s="62">
        <v>30677</v>
      </c>
      <c r="AK6" s="62">
        <v>42888</v>
      </c>
      <c r="AL6" s="61">
        <v>37</v>
      </c>
      <c r="AM6" s="61">
        <v>22.08</v>
      </c>
      <c r="AN6" s="61">
        <v>24.71</v>
      </c>
      <c r="AO6" s="61">
        <v>3.9</v>
      </c>
      <c r="AP6" s="61">
        <v>0</v>
      </c>
      <c r="AQ6" s="61">
        <v>0.72119999999999995</v>
      </c>
      <c r="AR6" s="62">
        <v>1173.68</v>
      </c>
      <c r="AS6" s="62">
        <v>2184.41</v>
      </c>
      <c r="AT6" s="62">
        <v>5366.29</v>
      </c>
      <c r="AU6" s="61">
        <v>668.49</v>
      </c>
      <c r="AV6" s="61">
        <v>255.52</v>
      </c>
      <c r="AW6" s="62">
        <v>9648.39</v>
      </c>
      <c r="AX6" s="62">
        <v>6363.59</v>
      </c>
      <c r="AY6" s="61">
        <v>0.60229999999999995</v>
      </c>
      <c r="AZ6" s="62">
        <v>3174.81</v>
      </c>
      <c r="BA6" s="61">
        <v>0.30049999999999999</v>
      </c>
      <c r="BB6" s="62">
        <v>1026.76</v>
      </c>
      <c r="BC6" s="61">
        <v>9.7199999999999995E-2</v>
      </c>
      <c r="BD6" s="62">
        <v>10565.15</v>
      </c>
      <c r="BE6" s="62">
        <v>5598.37</v>
      </c>
      <c r="BF6" s="61">
        <v>1.8938999999999999</v>
      </c>
      <c r="BG6" s="61">
        <v>0.53610000000000002</v>
      </c>
      <c r="BH6" s="61">
        <v>0.1789</v>
      </c>
      <c r="BI6" s="61">
        <v>0.21460000000000001</v>
      </c>
      <c r="BJ6" s="61">
        <v>5.0500000000000003E-2</v>
      </c>
      <c r="BK6" s="61">
        <v>1.9800000000000002E-2</v>
      </c>
    </row>
    <row r="7" spans="1:64" x14ac:dyDescent="0.25">
      <c r="A7" s="61" t="s">
        <v>39</v>
      </c>
      <c r="B7" s="61">
        <v>45757</v>
      </c>
      <c r="C7" s="61">
        <v>73</v>
      </c>
      <c r="D7" s="61">
        <v>14.95</v>
      </c>
      <c r="E7" s="62">
        <v>1091.46</v>
      </c>
      <c r="F7" s="62">
        <v>1129.5999999999999</v>
      </c>
      <c r="G7" s="61">
        <v>2.7000000000000001E-3</v>
      </c>
      <c r="H7" s="61">
        <v>0</v>
      </c>
      <c r="I7" s="61">
        <v>8.8999999999999999E-3</v>
      </c>
      <c r="J7" s="61">
        <v>0</v>
      </c>
      <c r="K7" s="61">
        <v>1.3299999999999999E-2</v>
      </c>
      <c r="L7" s="61">
        <v>0.96360000000000001</v>
      </c>
      <c r="M7" s="61">
        <v>1.15E-2</v>
      </c>
      <c r="N7" s="61">
        <v>0.373</v>
      </c>
      <c r="O7" s="61">
        <v>0</v>
      </c>
      <c r="P7" s="61">
        <v>0.109</v>
      </c>
      <c r="Q7" s="61">
        <v>52</v>
      </c>
      <c r="R7" s="62">
        <v>47906.5</v>
      </c>
      <c r="S7" s="61">
        <v>0.29409999999999997</v>
      </c>
      <c r="T7" s="61">
        <v>0.1618</v>
      </c>
      <c r="U7" s="61">
        <v>0.54410000000000003</v>
      </c>
      <c r="V7" s="61">
        <v>18.190000000000001</v>
      </c>
      <c r="W7" s="61">
        <v>5</v>
      </c>
      <c r="X7" s="62">
        <v>69161.399999999994</v>
      </c>
      <c r="Y7" s="61">
        <v>213.82</v>
      </c>
      <c r="Z7" s="62">
        <v>101031.01</v>
      </c>
      <c r="AA7" s="61">
        <v>0.9204</v>
      </c>
      <c r="AB7" s="61">
        <v>3.4700000000000002E-2</v>
      </c>
      <c r="AC7" s="61">
        <v>4.4900000000000002E-2</v>
      </c>
      <c r="AD7" s="61">
        <v>7.9600000000000004E-2</v>
      </c>
      <c r="AE7" s="61">
        <v>101.03</v>
      </c>
      <c r="AF7" s="62">
        <v>2541.7600000000002</v>
      </c>
      <c r="AG7" s="61">
        <v>422.83</v>
      </c>
      <c r="AH7" s="62">
        <v>102151.17</v>
      </c>
      <c r="AI7" s="61">
        <v>195</v>
      </c>
      <c r="AJ7" s="62">
        <v>34093</v>
      </c>
      <c r="AK7" s="62">
        <v>46091</v>
      </c>
      <c r="AL7" s="61">
        <v>31.9</v>
      </c>
      <c r="AM7" s="61">
        <v>24.83</v>
      </c>
      <c r="AN7" s="61">
        <v>25.21</v>
      </c>
      <c r="AO7" s="61">
        <v>5.05</v>
      </c>
      <c r="AP7" s="61">
        <v>0</v>
      </c>
      <c r="AQ7" s="61">
        <v>0.75549999999999995</v>
      </c>
      <c r="AR7" s="61">
        <v>910.8</v>
      </c>
      <c r="AS7" s="62">
        <v>1742.93</v>
      </c>
      <c r="AT7" s="62">
        <v>4329.99</v>
      </c>
      <c r="AU7" s="61">
        <v>637.71</v>
      </c>
      <c r="AV7" s="61">
        <v>48.05</v>
      </c>
      <c r="AW7" s="62">
        <v>7669.47</v>
      </c>
      <c r="AX7" s="62">
        <v>4728.8100000000004</v>
      </c>
      <c r="AY7" s="61">
        <v>0.59870000000000001</v>
      </c>
      <c r="AZ7" s="62">
        <v>2636.11</v>
      </c>
      <c r="BA7" s="61">
        <v>0.3337</v>
      </c>
      <c r="BB7" s="61">
        <v>534.03</v>
      </c>
      <c r="BC7" s="61">
        <v>6.7599999999999993E-2</v>
      </c>
      <c r="BD7" s="62">
        <v>7898.96</v>
      </c>
      <c r="BE7" s="62">
        <v>4204.84</v>
      </c>
      <c r="BF7" s="61">
        <v>1.4100999999999999</v>
      </c>
      <c r="BG7" s="61">
        <v>0.55879999999999996</v>
      </c>
      <c r="BH7" s="61">
        <v>0.19409999999999999</v>
      </c>
      <c r="BI7" s="61">
        <v>0.1588</v>
      </c>
      <c r="BJ7" s="61">
        <v>3.1399999999999997E-2</v>
      </c>
      <c r="BK7" s="61">
        <v>5.6899999999999999E-2</v>
      </c>
    </row>
    <row r="8" spans="1:64" x14ac:dyDescent="0.25">
      <c r="A8" s="61" t="s">
        <v>40</v>
      </c>
      <c r="B8" s="61">
        <v>43497</v>
      </c>
      <c r="C8" s="61">
        <v>12</v>
      </c>
      <c r="D8" s="61">
        <v>259.70999999999998</v>
      </c>
      <c r="E8" s="62">
        <v>3116.56</v>
      </c>
      <c r="F8" s="62">
        <v>2859.49</v>
      </c>
      <c r="G8" s="61">
        <v>6.4000000000000003E-3</v>
      </c>
      <c r="H8" s="61">
        <v>5.0000000000000001E-4</v>
      </c>
      <c r="I8" s="61">
        <v>0.13780000000000001</v>
      </c>
      <c r="J8" s="61">
        <v>1.4E-3</v>
      </c>
      <c r="K8" s="61">
        <v>2.1499999999999998E-2</v>
      </c>
      <c r="L8" s="61">
        <v>0.70779999999999998</v>
      </c>
      <c r="M8" s="61">
        <v>0.1246</v>
      </c>
      <c r="N8" s="61">
        <v>0.76749999999999996</v>
      </c>
      <c r="O8" s="61">
        <v>4.8999999999999998E-3</v>
      </c>
      <c r="P8" s="61">
        <v>0.17030000000000001</v>
      </c>
      <c r="Q8" s="61">
        <v>122.77</v>
      </c>
      <c r="R8" s="62">
        <v>50052.09</v>
      </c>
      <c r="S8" s="61">
        <v>0.31530000000000002</v>
      </c>
      <c r="T8" s="61">
        <v>0.14860000000000001</v>
      </c>
      <c r="U8" s="61">
        <v>0.53600000000000003</v>
      </c>
      <c r="V8" s="61">
        <v>19.43</v>
      </c>
      <c r="W8" s="61">
        <v>28.84</v>
      </c>
      <c r="X8" s="62">
        <v>54692.89</v>
      </c>
      <c r="Y8" s="61">
        <v>108.06</v>
      </c>
      <c r="Z8" s="62">
        <v>79400.44</v>
      </c>
      <c r="AA8" s="61">
        <v>0.69099999999999995</v>
      </c>
      <c r="AB8" s="61">
        <v>0.26829999999999998</v>
      </c>
      <c r="AC8" s="61">
        <v>4.07E-2</v>
      </c>
      <c r="AD8" s="61">
        <v>0.309</v>
      </c>
      <c r="AE8" s="61">
        <v>79.400000000000006</v>
      </c>
      <c r="AF8" s="62">
        <v>2428.34</v>
      </c>
      <c r="AG8" s="61">
        <v>358.12</v>
      </c>
      <c r="AH8" s="62">
        <v>80174.880000000005</v>
      </c>
      <c r="AI8" s="61">
        <v>72</v>
      </c>
      <c r="AJ8" s="62">
        <v>22824</v>
      </c>
      <c r="AK8" s="62">
        <v>40358</v>
      </c>
      <c r="AL8" s="61">
        <v>54.7</v>
      </c>
      <c r="AM8" s="61">
        <v>28.77</v>
      </c>
      <c r="AN8" s="61">
        <v>31.61</v>
      </c>
      <c r="AO8" s="61">
        <v>3.8</v>
      </c>
      <c r="AP8" s="61">
        <v>0</v>
      </c>
      <c r="AQ8" s="61">
        <v>0.78849999999999998</v>
      </c>
      <c r="AR8" s="62">
        <v>1070.19</v>
      </c>
      <c r="AS8" s="62">
        <v>2002.4</v>
      </c>
      <c r="AT8" s="62">
        <v>6065.7</v>
      </c>
      <c r="AU8" s="61">
        <v>977.28</v>
      </c>
      <c r="AV8" s="61">
        <v>112.64</v>
      </c>
      <c r="AW8" s="62">
        <v>10228.219999999999</v>
      </c>
      <c r="AX8" s="62">
        <v>6635.04</v>
      </c>
      <c r="AY8" s="61">
        <v>0.63180000000000003</v>
      </c>
      <c r="AZ8" s="62">
        <v>2474.1</v>
      </c>
      <c r="BA8" s="61">
        <v>0.2356</v>
      </c>
      <c r="BB8" s="62">
        <v>1391.98</v>
      </c>
      <c r="BC8" s="61">
        <v>0.1326</v>
      </c>
      <c r="BD8" s="62">
        <v>10501.11</v>
      </c>
      <c r="BE8" s="62">
        <v>5197.12</v>
      </c>
      <c r="BF8" s="61">
        <v>1.853</v>
      </c>
      <c r="BG8" s="61">
        <v>0.58760000000000001</v>
      </c>
      <c r="BH8" s="61">
        <v>0.20369999999999999</v>
      </c>
      <c r="BI8" s="61">
        <v>0.16739999999999999</v>
      </c>
      <c r="BJ8" s="61">
        <v>3.0200000000000001E-2</v>
      </c>
      <c r="BK8" s="61">
        <v>1.0999999999999999E-2</v>
      </c>
    </row>
    <row r="9" spans="1:64" x14ac:dyDescent="0.25">
      <c r="A9" s="61" t="s">
        <v>41</v>
      </c>
      <c r="B9" s="61">
        <v>46847</v>
      </c>
      <c r="C9" s="61">
        <v>98</v>
      </c>
      <c r="D9" s="61">
        <v>17.239999999999998</v>
      </c>
      <c r="E9" s="62">
        <v>1689.29</v>
      </c>
      <c r="F9" s="62">
        <v>1700.75</v>
      </c>
      <c r="G9" s="61">
        <v>2.8999999999999998E-3</v>
      </c>
      <c r="H9" s="61">
        <v>0</v>
      </c>
      <c r="I9" s="61">
        <v>6.3E-3</v>
      </c>
      <c r="J9" s="61">
        <v>1.1999999999999999E-3</v>
      </c>
      <c r="K9" s="61">
        <v>6.3E-3</v>
      </c>
      <c r="L9" s="61">
        <v>0.97299999999999998</v>
      </c>
      <c r="M9" s="61">
        <v>1.03E-2</v>
      </c>
      <c r="N9" s="61">
        <v>0.33050000000000002</v>
      </c>
      <c r="O9" s="61">
        <v>8.0000000000000004E-4</v>
      </c>
      <c r="P9" s="61">
        <v>9.7000000000000003E-2</v>
      </c>
      <c r="Q9" s="61">
        <v>70.34</v>
      </c>
      <c r="R9" s="62">
        <v>48503.17</v>
      </c>
      <c r="S9" s="61">
        <v>0.26669999999999999</v>
      </c>
      <c r="T9" s="61">
        <v>0.23330000000000001</v>
      </c>
      <c r="U9" s="61">
        <v>0.5</v>
      </c>
      <c r="V9" s="61">
        <v>18.670000000000002</v>
      </c>
      <c r="W9" s="61">
        <v>9.43</v>
      </c>
      <c r="X9" s="62">
        <v>54015.91</v>
      </c>
      <c r="Y9" s="61">
        <v>172.71</v>
      </c>
      <c r="Z9" s="62">
        <v>89538.43</v>
      </c>
      <c r="AA9" s="61">
        <v>0.93359999999999999</v>
      </c>
      <c r="AB9" s="61">
        <v>3.5400000000000001E-2</v>
      </c>
      <c r="AC9" s="61">
        <v>3.1E-2</v>
      </c>
      <c r="AD9" s="61">
        <v>6.6400000000000001E-2</v>
      </c>
      <c r="AE9" s="61">
        <v>89.54</v>
      </c>
      <c r="AF9" s="62">
        <v>2011.47</v>
      </c>
      <c r="AG9" s="61">
        <v>274.75</v>
      </c>
      <c r="AH9" s="62">
        <v>90661.21</v>
      </c>
      <c r="AI9" s="61">
        <v>119</v>
      </c>
      <c r="AJ9" s="62">
        <v>32649</v>
      </c>
      <c r="AK9" s="62">
        <v>44352</v>
      </c>
      <c r="AL9" s="61">
        <v>37</v>
      </c>
      <c r="AM9" s="61">
        <v>22</v>
      </c>
      <c r="AN9" s="61">
        <v>22</v>
      </c>
      <c r="AO9" s="61">
        <v>4.7</v>
      </c>
      <c r="AP9" s="61">
        <v>67.03</v>
      </c>
      <c r="AQ9" s="61">
        <v>0.82789999999999997</v>
      </c>
      <c r="AR9" s="61">
        <v>897.27</v>
      </c>
      <c r="AS9" s="62">
        <v>1999.24</v>
      </c>
      <c r="AT9" s="62">
        <v>4395.29</v>
      </c>
      <c r="AU9" s="61">
        <v>459.38</v>
      </c>
      <c r="AV9" s="61">
        <v>39.64</v>
      </c>
      <c r="AW9" s="62">
        <v>7790.82</v>
      </c>
      <c r="AX9" s="62">
        <v>5651.6</v>
      </c>
      <c r="AY9" s="61">
        <v>0.68789999999999996</v>
      </c>
      <c r="AZ9" s="62">
        <v>2045.5</v>
      </c>
      <c r="BA9" s="61">
        <v>0.249</v>
      </c>
      <c r="BB9" s="61">
        <v>518.23</v>
      </c>
      <c r="BC9" s="61">
        <v>6.3100000000000003E-2</v>
      </c>
      <c r="BD9" s="62">
        <v>8215.34</v>
      </c>
      <c r="BE9" s="62">
        <v>5503.91</v>
      </c>
      <c r="BF9" s="61">
        <v>2.1358000000000001</v>
      </c>
      <c r="BG9" s="61">
        <v>0.50960000000000005</v>
      </c>
      <c r="BH9" s="61">
        <v>0.18709999999999999</v>
      </c>
      <c r="BI9" s="61">
        <v>0.20180000000000001</v>
      </c>
      <c r="BJ9" s="61">
        <v>8.3099999999999993E-2</v>
      </c>
      <c r="BK9" s="61">
        <v>1.83E-2</v>
      </c>
    </row>
    <row r="10" spans="1:64" x14ac:dyDescent="0.25">
      <c r="A10" s="61" t="s">
        <v>42</v>
      </c>
      <c r="B10" s="61">
        <v>45195</v>
      </c>
      <c r="C10" s="61">
        <v>19</v>
      </c>
      <c r="D10" s="61">
        <v>220.61</v>
      </c>
      <c r="E10" s="62">
        <v>4191.66</v>
      </c>
      <c r="F10" s="62">
        <v>3983.47</v>
      </c>
      <c r="G10" s="61">
        <v>7.7999999999999996E-3</v>
      </c>
      <c r="H10" s="61">
        <v>0</v>
      </c>
      <c r="I10" s="61">
        <v>2.2599999999999999E-2</v>
      </c>
      <c r="J10" s="61">
        <v>3.5000000000000001E-3</v>
      </c>
      <c r="K10" s="61">
        <v>0.12180000000000001</v>
      </c>
      <c r="L10" s="61">
        <v>0.81459999999999999</v>
      </c>
      <c r="M10" s="61">
        <v>2.9700000000000001E-2</v>
      </c>
      <c r="N10" s="61">
        <v>0.21820000000000001</v>
      </c>
      <c r="O10" s="61">
        <v>5.1000000000000004E-3</v>
      </c>
      <c r="P10" s="61">
        <v>0.15190000000000001</v>
      </c>
      <c r="Q10" s="61">
        <v>164.03</v>
      </c>
      <c r="R10" s="62">
        <v>62966.22</v>
      </c>
      <c r="S10" s="61">
        <v>0.15809999999999999</v>
      </c>
      <c r="T10" s="61">
        <v>0.2016</v>
      </c>
      <c r="U10" s="61">
        <v>0.64029999999999998</v>
      </c>
      <c r="V10" s="61">
        <v>20.92</v>
      </c>
      <c r="W10" s="61">
        <v>17.36</v>
      </c>
      <c r="X10" s="62">
        <v>90251.199999999997</v>
      </c>
      <c r="Y10" s="61">
        <v>236.66</v>
      </c>
      <c r="Z10" s="62">
        <v>138143.70000000001</v>
      </c>
      <c r="AA10" s="61">
        <v>0.79669999999999996</v>
      </c>
      <c r="AB10" s="61">
        <v>0.183</v>
      </c>
      <c r="AC10" s="61">
        <v>2.0299999999999999E-2</v>
      </c>
      <c r="AD10" s="61">
        <v>0.20330000000000001</v>
      </c>
      <c r="AE10" s="61">
        <v>138.13999999999999</v>
      </c>
      <c r="AF10" s="62">
        <v>4341.72</v>
      </c>
      <c r="AG10" s="61">
        <v>562.05999999999995</v>
      </c>
      <c r="AH10" s="62">
        <v>144812.34</v>
      </c>
      <c r="AI10" s="61">
        <v>404</v>
      </c>
      <c r="AJ10" s="62">
        <v>37455</v>
      </c>
      <c r="AK10" s="62">
        <v>52908</v>
      </c>
      <c r="AL10" s="61">
        <v>64.599999999999994</v>
      </c>
      <c r="AM10" s="61">
        <v>30.18</v>
      </c>
      <c r="AN10" s="61">
        <v>33.19</v>
      </c>
      <c r="AO10" s="61">
        <v>5.2</v>
      </c>
      <c r="AP10" s="61">
        <v>0</v>
      </c>
      <c r="AQ10" s="61">
        <v>0.79690000000000005</v>
      </c>
      <c r="AR10" s="61">
        <v>991.62</v>
      </c>
      <c r="AS10" s="62">
        <v>1596.94</v>
      </c>
      <c r="AT10" s="62">
        <v>5452.93</v>
      </c>
      <c r="AU10" s="61">
        <v>791.91</v>
      </c>
      <c r="AV10" s="61">
        <v>247.44</v>
      </c>
      <c r="AW10" s="62">
        <v>9080.85</v>
      </c>
      <c r="AX10" s="62">
        <v>4515.1400000000003</v>
      </c>
      <c r="AY10" s="61">
        <v>0.50770000000000004</v>
      </c>
      <c r="AZ10" s="62">
        <v>3990.65</v>
      </c>
      <c r="BA10" s="61">
        <v>0.44869999999999999</v>
      </c>
      <c r="BB10" s="61">
        <v>387.88</v>
      </c>
      <c r="BC10" s="61">
        <v>4.36E-2</v>
      </c>
      <c r="BD10" s="62">
        <v>8893.66</v>
      </c>
      <c r="BE10" s="62">
        <v>3457.29</v>
      </c>
      <c r="BF10" s="61">
        <v>0.81799999999999995</v>
      </c>
      <c r="BG10" s="61">
        <v>0.62460000000000004</v>
      </c>
      <c r="BH10" s="61">
        <v>0.22059999999999999</v>
      </c>
      <c r="BI10" s="61">
        <v>0.1084</v>
      </c>
      <c r="BJ10" s="61">
        <v>2.9000000000000001E-2</v>
      </c>
      <c r="BK10" s="61">
        <v>1.7399999999999999E-2</v>
      </c>
    </row>
    <row r="11" spans="1:64" x14ac:dyDescent="0.25">
      <c r="A11" s="61" t="s">
        <v>43</v>
      </c>
      <c r="B11" s="61">
        <v>49759</v>
      </c>
      <c r="C11" s="61">
        <v>68</v>
      </c>
      <c r="D11" s="61">
        <v>18.04</v>
      </c>
      <c r="E11" s="62">
        <v>1226.57</v>
      </c>
      <c r="F11" s="62">
        <v>1235.25</v>
      </c>
      <c r="G11" s="61">
        <v>3.8999999999999998E-3</v>
      </c>
      <c r="H11" s="61">
        <v>8.0000000000000004E-4</v>
      </c>
      <c r="I11" s="61">
        <v>3.3E-3</v>
      </c>
      <c r="J11" s="61">
        <v>0</v>
      </c>
      <c r="K11" s="61">
        <v>3.5999999999999999E-3</v>
      </c>
      <c r="L11" s="61">
        <v>0.97199999999999998</v>
      </c>
      <c r="M11" s="61">
        <v>1.6400000000000001E-2</v>
      </c>
      <c r="N11" s="61">
        <v>0.12609999999999999</v>
      </c>
      <c r="O11" s="61">
        <v>0</v>
      </c>
      <c r="P11" s="61">
        <v>7.9000000000000001E-2</v>
      </c>
      <c r="Q11" s="61">
        <v>52.02</v>
      </c>
      <c r="R11" s="62">
        <v>61241.87</v>
      </c>
      <c r="S11" s="61">
        <v>0.1045</v>
      </c>
      <c r="T11" s="61">
        <v>0.17910000000000001</v>
      </c>
      <c r="U11" s="61">
        <v>0.71640000000000004</v>
      </c>
      <c r="V11" s="61">
        <v>20.239999999999998</v>
      </c>
      <c r="W11" s="61">
        <v>7.74</v>
      </c>
      <c r="X11" s="62">
        <v>71170.539999999994</v>
      </c>
      <c r="Y11" s="61">
        <v>156.24</v>
      </c>
      <c r="Z11" s="62">
        <v>113201.2</v>
      </c>
      <c r="AA11" s="61">
        <v>0.76780000000000004</v>
      </c>
      <c r="AB11" s="61">
        <v>0.2102</v>
      </c>
      <c r="AC11" s="61">
        <v>2.1999999999999999E-2</v>
      </c>
      <c r="AD11" s="61">
        <v>0.23219999999999999</v>
      </c>
      <c r="AE11" s="61">
        <v>113.2</v>
      </c>
      <c r="AF11" s="62">
        <v>2685.08</v>
      </c>
      <c r="AG11" s="61">
        <v>259.63</v>
      </c>
      <c r="AH11" s="62">
        <v>127828.88</v>
      </c>
      <c r="AI11" s="61">
        <v>329</v>
      </c>
      <c r="AJ11" s="62">
        <v>39438</v>
      </c>
      <c r="AK11" s="62">
        <v>51164</v>
      </c>
      <c r="AL11" s="61">
        <v>33.1</v>
      </c>
      <c r="AM11" s="61">
        <v>22.59</v>
      </c>
      <c r="AN11" s="61">
        <v>26.85</v>
      </c>
      <c r="AO11" s="61">
        <v>5.5</v>
      </c>
      <c r="AP11" s="62">
        <v>1146.27</v>
      </c>
      <c r="AQ11" s="61">
        <v>1.0638000000000001</v>
      </c>
      <c r="AR11" s="61">
        <v>900.98</v>
      </c>
      <c r="AS11" s="62">
        <v>1925.96</v>
      </c>
      <c r="AT11" s="62">
        <v>4909.12</v>
      </c>
      <c r="AU11" s="61">
        <v>756.71</v>
      </c>
      <c r="AV11" s="61">
        <v>65.91</v>
      </c>
      <c r="AW11" s="62">
        <v>8558.67</v>
      </c>
      <c r="AX11" s="62">
        <v>4105.1899999999996</v>
      </c>
      <c r="AY11" s="61">
        <v>0.50770000000000004</v>
      </c>
      <c r="AZ11" s="62">
        <v>3698.54</v>
      </c>
      <c r="BA11" s="61">
        <v>0.45739999999999997</v>
      </c>
      <c r="BB11" s="61">
        <v>282.67</v>
      </c>
      <c r="BC11" s="61">
        <v>3.5000000000000003E-2</v>
      </c>
      <c r="BD11" s="62">
        <v>8086.4</v>
      </c>
      <c r="BE11" s="62">
        <v>3440.2</v>
      </c>
      <c r="BF11" s="61">
        <v>1.1599999999999999</v>
      </c>
      <c r="BG11" s="61">
        <v>0.6159</v>
      </c>
      <c r="BH11" s="61">
        <v>0.19009999999999999</v>
      </c>
      <c r="BI11" s="61">
        <v>0.13139999999999999</v>
      </c>
      <c r="BJ11" s="61">
        <v>4.4699999999999997E-2</v>
      </c>
      <c r="BK11" s="61">
        <v>1.7899999999999999E-2</v>
      </c>
    </row>
    <row r="12" spans="1:64" x14ac:dyDescent="0.25">
      <c r="A12" s="61" t="s">
        <v>44</v>
      </c>
      <c r="B12" s="61">
        <v>46623</v>
      </c>
      <c r="C12" s="61">
        <v>65</v>
      </c>
      <c r="D12" s="61">
        <v>9.84</v>
      </c>
      <c r="E12" s="61">
        <v>639.63</v>
      </c>
      <c r="F12" s="61">
        <v>679.39</v>
      </c>
      <c r="G12" s="61">
        <v>0</v>
      </c>
      <c r="H12" s="61">
        <v>0</v>
      </c>
      <c r="I12" s="61">
        <v>0</v>
      </c>
      <c r="J12" s="61">
        <v>0</v>
      </c>
      <c r="K12" s="61">
        <v>1.66E-2</v>
      </c>
      <c r="L12" s="61">
        <v>0.97909999999999997</v>
      </c>
      <c r="M12" s="61">
        <v>4.4000000000000003E-3</v>
      </c>
      <c r="N12" s="61">
        <v>0.36430000000000001</v>
      </c>
      <c r="O12" s="61">
        <v>2.8999999999999998E-3</v>
      </c>
      <c r="P12" s="61">
        <v>0.1376</v>
      </c>
      <c r="Q12" s="61">
        <v>35.5</v>
      </c>
      <c r="R12" s="62">
        <v>48856.34</v>
      </c>
      <c r="S12" s="61">
        <v>0.16950000000000001</v>
      </c>
      <c r="T12" s="61">
        <v>0.2034</v>
      </c>
      <c r="U12" s="61">
        <v>0.62709999999999999</v>
      </c>
      <c r="V12" s="61">
        <v>14.76</v>
      </c>
      <c r="W12" s="61">
        <v>3.2</v>
      </c>
      <c r="X12" s="62">
        <v>84985.63</v>
      </c>
      <c r="Y12" s="61">
        <v>196.09</v>
      </c>
      <c r="Z12" s="62">
        <v>98413.32</v>
      </c>
      <c r="AA12" s="61">
        <v>0.89970000000000006</v>
      </c>
      <c r="AB12" s="61">
        <v>5.8799999999999998E-2</v>
      </c>
      <c r="AC12" s="61">
        <v>4.1500000000000002E-2</v>
      </c>
      <c r="AD12" s="61">
        <v>0.1003</v>
      </c>
      <c r="AE12" s="61">
        <v>98.41</v>
      </c>
      <c r="AF12" s="62">
        <v>2260.92</v>
      </c>
      <c r="AG12" s="61">
        <v>309.88</v>
      </c>
      <c r="AH12" s="62">
        <v>76735.14</v>
      </c>
      <c r="AI12" s="61">
        <v>62</v>
      </c>
      <c r="AJ12" s="62">
        <v>29389</v>
      </c>
      <c r="AK12" s="62">
        <v>38730</v>
      </c>
      <c r="AL12" s="61">
        <v>34.880000000000003</v>
      </c>
      <c r="AM12" s="61">
        <v>22.44</v>
      </c>
      <c r="AN12" s="61">
        <v>22.68</v>
      </c>
      <c r="AO12" s="61">
        <v>4.8</v>
      </c>
      <c r="AP12" s="62">
        <v>1354.85</v>
      </c>
      <c r="AQ12" s="61">
        <v>1.6082000000000001</v>
      </c>
      <c r="AR12" s="62">
        <v>1163.3</v>
      </c>
      <c r="AS12" s="62">
        <v>2270.37</v>
      </c>
      <c r="AT12" s="62">
        <v>5652.61</v>
      </c>
      <c r="AU12" s="62">
        <v>1043.67</v>
      </c>
      <c r="AV12" s="61">
        <v>342.34</v>
      </c>
      <c r="AW12" s="62">
        <v>10472.299999999999</v>
      </c>
      <c r="AX12" s="62">
        <v>5717.4</v>
      </c>
      <c r="AY12" s="61">
        <v>0.52710000000000001</v>
      </c>
      <c r="AZ12" s="62">
        <v>4199.1499999999996</v>
      </c>
      <c r="BA12" s="61">
        <v>0.3871</v>
      </c>
      <c r="BB12" s="61">
        <v>930.62</v>
      </c>
      <c r="BC12" s="61">
        <v>8.5800000000000001E-2</v>
      </c>
      <c r="BD12" s="62">
        <v>10847.17</v>
      </c>
      <c r="BE12" s="62">
        <v>6569.6</v>
      </c>
      <c r="BF12" s="61">
        <v>2.7869000000000002</v>
      </c>
      <c r="BG12" s="61">
        <v>0.58360000000000001</v>
      </c>
      <c r="BH12" s="61">
        <v>0.20230000000000001</v>
      </c>
      <c r="BI12" s="61">
        <v>0.14929999999999999</v>
      </c>
      <c r="BJ12" s="61">
        <v>3.7400000000000003E-2</v>
      </c>
      <c r="BK12" s="61">
        <v>2.75E-2</v>
      </c>
    </row>
    <row r="13" spans="1:64" x14ac:dyDescent="0.25">
      <c r="A13" s="61" t="s">
        <v>45</v>
      </c>
      <c r="B13" s="61">
        <v>48207</v>
      </c>
      <c r="C13" s="61">
        <v>74</v>
      </c>
      <c r="D13" s="61">
        <v>59.79</v>
      </c>
      <c r="E13" s="62">
        <v>4424.6499999999996</v>
      </c>
      <c r="F13" s="62">
        <v>4095.81</v>
      </c>
      <c r="G13" s="61">
        <v>1.6799999999999999E-2</v>
      </c>
      <c r="H13" s="61">
        <v>2.0000000000000001E-4</v>
      </c>
      <c r="I13" s="61">
        <v>1.47E-2</v>
      </c>
      <c r="J13" s="61">
        <v>1.1999999999999999E-3</v>
      </c>
      <c r="K13" s="61">
        <v>3.4299999999999997E-2</v>
      </c>
      <c r="L13" s="61">
        <v>0.91459999999999997</v>
      </c>
      <c r="M13" s="61">
        <v>1.8200000000000001E-2</v>
      </c>
      <c r="N13" s="61">
        <v>0.13089999999999999</v>
      </c>
      <c r="O13" s="61">
        <v>2.3E-3</v>
      </c>
      <c r="P13" s="61">
        <v>8.8700000000000001E-2</v>
      </c>
      <c r="Q13" s="61">
        <v>176</v>
      </c>
      <c r="R13" s="62">
        <v>56531.85</v>
      </c>
      <c r="S13" s="61">
        <v>0.24790000000000001</v>
      </c>
      <c r="T13" s="61">
        <v>0.26500000000000001</v>
      </c>
      <c r="U13" s="61">
        <v>0.48720000000000002</v>
      </c>
      <c r="V13" s="61">
        <v>21.47</v>
      </c>
      <c r="W13" s="61">
        <v>18</v>
      </c>
      <c r="X13" s="62">
        <v>85072.11</v>
      </c>
      <c r="Y13" s="61">
        <v>237.14</v>
      </c>
      <c r="Z13" s="62">
        <v>197119.51</v>
      </c>
      <c r="AA13" s="61">
        <v>0.85680000000000001</v>
      </c>
      <c r="AB13" s="61">
        <v>0.12330000000000001</v>
      </c>
      <c r="AC13" s="61">
        <v>1.9900000000000001E-2</v>
      </c>
      <c r="AD13" s="61">
        <v>0.14319999999999999</v>
      </c>
      <c r="AE13" s="61">
        <v>197.12</v>
      </c>
      <c r="AF13" s="62">
        <v>5655.97</v>
      </c>
      <c r="AG13" s="61">
        <v>732.63</v>
      </c>
      <c r="AH13" s="62">
        <v>228378.36</v>
      </c>
      <c r="AI13" s="61">
        <v>563</v>
      </c>
      <c r="AJ13" s="62">
        <v>48829</v>
      </c>
      <c r="AK13" s="62">
        <v>78164</v>
      </c>
      <c r="AL13" s="61">
        <v>64.3</v>
      </c>
      <c r="AM13" s="61">
        <v>27.79</v>
      </c>
      <c r="AN13" s="61">
        <v>29.21</v>
      </c>
      <c r="AO13" s="61">
        <v>2.1</v>
      </c>
      <c r="AP13" s="61">
        <v>0</v>
      </c>
      <c r="AQ13" s="61">
        <v>0.55800000000000005</v>
      </c>
      <c r="AR13" s="62">
        <v>1073.43</v>
      </c>
      <c r="AS13" s="62">
        <v>1836.28</v>
      </c>
      <c r="AT13" s="62">
        <v>5243.3</v>
      </c>
      <c r="AU13" s="61">
        <v>683.9</v>
      </c>
      <c r="AV13" s="61">
        <v>123.8</v>
      </c>
      <c r="AW13" s="62">
        <v>8960.7099999999991</v>
      </c>
      <c r="AX13" s="62">
        <v>2915.47</v>
      </c>
      <c r="AY13" s="61">
        <v>0.34520000000000001</v>
      </c>
      <c r="AZ13" s="62">
        <v>5174.2</v>
      </c>
      <c r="BA13" s="61">
        <v>0.61260000000000003</v>
      </c>
      <c r="BB13" s="61">
        <v>355.95</v>
      </c>
      <c r="BC13" s="61">
        <v>4.2099999999999999E-2</v>
      </c>
      <c r="BD13" s="62">
        <v>8445.6200000000008</v>
      </c>
      <c r="BE13" s="62">
        <v>1126.17</v>
      </c>
      <c r="BF13" s="61">
        <v>0.13420000000000001</v>
      </c>
      <c r="BG13" s="61">
        <v>0.63639999999999997</v>
      </c>
      <c r="BH13" s="61">
        <v>0.21299999999999999</v>
      </c>
      <c r="BI13" s="61">
        <v>0.1009</v>
      </c>
      <c r="BJ13" s="61">
        <v>3.0200000000000001E-2</v>
      </c>
      <c r="BK13" s="61">
        <v>1.95E-2</v>
      </c>
    </row>
    <row r="14" spans="1:64" x14ac:dyDescent="0.25">
      <c r="A14" s="61" t="s">
        <v>46</v>
      </c>
      <c r="B14" s="61">
        <v>48991</v>
      </c>
      <c r="C14" s="61">
        <v>65</v>
      </c>
      <c r="D14" s="61">
        <v>9.98</v>
      </c>
      <c r="E14" s="61">
        <v>648.94000000000005</v>
      </c>
      <c r="F14" s="61">
        <v>662.85</v>
      </c>
      <c r="G14" s="61">
        <v>6.0000000000000001E-3</v>
      </c>
      <c r="H14" s="61">
        <v>0</v>
      </c>
      <c r="I14" s="61">
        <v>8.9999999999999993E-3</v>
      </c>
      <c r="J14" s="61">
        <v>1E-3</v>
      </c>
      <c r="K14" s="61">
        <v>1.4500000000000001E-2</v>
      </c>
      <c r="L14" s="61">
        <v>0.93930000000000002</v>
      </c>
      <c r="M14" s="61">
        <v>3.0300000000000001E-2</v>
      </c>
      <c r="N14" s="61">
        <v>0.37359999999999999</v>
      </c>
      <c r="O14" s="61">
        <v>0</v>
      </c>
      <c r="P14" s="61">
        <v>0.15529999999999999</v>
      </c>
      <c r="Q14" s="61">
        <v>33</v>
      </c>
      <c r="R14" s="62">
        <v>47278.85</v>
      </c>
      <c r="S14" s="61">
        <v>0.37209999999999999</v>
      </c>
      <c r="T14" s="61">
        <v>6.9800000000000001E-2</v>
      </c>
      <c r="U14" s="61">
        <v>0.55810000000000004</v>
      </c>
      <c r="V14" s="61">
        <v>17.579999999999998</v>
      </c>
      <c r="W14" s="61">
        <v>7.2</v>
      </c>
      <c r="X14" s="62">
        <v>73882</v>
      </c>
      <c r="Y14" s="61">
        <v>87.69</v>
      </c>
      <c r="Z14" s="62">
        <v>98454.59</v>
      </c>
      <c r="AA14" s="61">
        <v>0.87749999999999995</v>
      </c>
      <c r="AB14" s="61">
        <v>8.7599999999999997E-2</v>
      </c>
      <c r="AC14" s="61">
        <v>3.49E-2</v>
      </c>
      <c r="AD14" s="61">
        <v>0.1225</v>
      </c>
      <c r="AE14" s="61">
        <v>98.45</v>
      </c>
      <c r="AF14" s="62">
        <v>2355.0700000000002</v>
      </c>
      <c r="AG14" s="61">
        <v>371.81</v>
      </c>
      <c r="AH14" s="62">
        <v>87239.16</v>
      </c>
      <c r="AI14" s="61">
        <v>103</v>
      </c>
      <c r="AJ14" s="62">
        <v>31672</v>
      </c>
      <c r="AK14" s="62">
        <v>42621</v>
      </c>
      <c r="AL14" s="61">
        <v>40.700000000000003</v>
      </c>
      <c r="AM14" s="61">
        <v>22.37</v>
      </c>
      <c r="AN14" s="61">
        <v>32.729999999999997</v>
      </c>
      <c r="AO14" s="61">
        <v>3.9</v>
      </c>
      <c r="AP14" s="62">
        <v>1570.88</v>
      </c>
      <c r="AQ14" s="61">
        <v>1.3725000000000001</v>
      </c>
      <c r="AR14" s="62">
        <v>1187.69</v>
      </c>
      <c r="AS14" s="62">
        <v>2091.52</v>
      </c>
      <c r="AT14" s="62">
        <v>5207.2</v>
      </c>
      <c r="AU14" s="61">
        <v>684.82</v>
      </c>
      <c r="AV14" s="61">
        <v>154.37</v>
      </c>
      <c r="AW14" s="62">
        <v>9325.59</v>
      </c>
      <c r="AX14" s="62">
        <v>5175.42</v>
      </c>
      <c r="AY14" s="61">
        <v>0.55620000000000003</v>
      </c>
      <c r="AZ14" s="62">
        <v>3849.17</v>
      </c>
      <c r="BA14" s="61">
        <v>0.41370000000000001</v>
      </c>
      <c r="BB14" s="61">
        <v>280.31</v>
      </c>
      <c r="BC14" s="61">
        <v>3.0099999999999998E-2</v>
      </c>
      <c r="BD14" s="62">
        <v>9304.9</v>
      </c>
      <c r="BE14" s="62">
        <v>4265.21</v>
      </c>
      <c r="BF14" s="61">
        <v>1.4810000000000001</v>
      </c>
      <c r="BG14" s="61">
        <v>0.50849999999999995</v>
      </c>
      <c r="BH14" s="61">
        <v>0.2051</v>
      </c>
      <c r="BI14" s="61">
        <v>0.12939999999999999</v>
      </c>
      <c r="BJ14" s="61">
        <v>3.5799999999999998E-2</v>
      </c>
      <c r="BK14" s="61">
        <v>0.1211</v>
      </c>
    </row>
    <row r="15" spans="1:64" x14ac:dyDescent="0.25">
      <c r="A15" s="61" t="s">
        <v>47</v>
      </c>
      <c r="B15" s="61">
        <v>47415</v>
      </c>
      <c r="C15" s="61">
        <v>61</v>
      </c>
      <c r="D15" s="61">
        <v>8.2799999999999994</v>
      </c>
      <c r="E15" s="61">
        <v>505.18</v>
      </c>
      <c r="F15" s="61">
        <v>583.76</v>
      </c>
      <c r="G15" s="61">
        <v>5.1000000000000004E-3</v>
      </c>
      <c r="H15" s="61">
        <v>0</v>
      </c>
      <c r="I15" s="61">
        <v>5.1999999999999998E-3</v>
      </c>
      <c r="J15" s="61">
        <v>1.6999999999999999E-3</v>
      </c>
      <c r="K15" s="61">
        <v>2.8199999999999999E-2</v>
      </c>
      <c r="L15" s="61">
        <v>0.93279999999999996</v>
      </c>
      <c r="M15" s="61">
        <v>2.7E-2</v>
      </c>
      <c r="N15" s="61">
        <v>0.3165</v>
      </c>
      <c r="O15" s="61">
        <v>0</v>
      </c>
      <c r="P15" s="61">
        <v>0.1128</v>
      </c>
      <c r="Q15" s="61">
        <v>29.17</v>
      </c>
      <c r="R15" s="62">
        <v>48317.43</v>
      </c>
      <c r="S15" s="61">
        <v>0.36170000000000002</v>
      </c>
      <c r="T15" s="61">
        <v>0.1489</v>
      </c>
      <c r="U15" s="61">
        <v>0.4894</v>
      </c>
      <c r="V15" s="61">
        <v>18.62</v>
      </c>
      <c r="W15" s="61">
        <v>4.1399999999999997</v>
      </c>
      <c r="X15" s="62">
        <v>75910.259999999995</v>
      </c>
      <c r="Y15" s="61">
        <v>122.02</v>
      </c>
      <c r="Z15" s="62">
        <v>157610.54999999999</v>
      </c>
      <c r="AA15" s="61">
        <v>0.77869999999999995</v>
      </c>
      <c r="AB15" s="61">
        <v>0.1022</v>
      </c>
      <c r="AC15" s="61">
        <v>0.1191</v>
      </c>
      <c r="AD15" s="61">
        <v>0.2213</v>
      </c>
      <c r="AE15" s="61">
        <v>157.61000000000001</v>
      </c>
      <c r="AF15" s="62">
        <v>4700.8999999999996</v>
      </c>
      <c r="AG15" s="61">
        <v>513.44000000000005</v>
      </c>
      <c r="AH15" s="62">
        <v>124274.64</v>
      </c>
      <c r="AI15" s="61">
        <v>313</v>
      </c>
      <c r="AJ15" s="62">
        <v>34103</v>
      </c>
      <c r="AK15" s="62">
        <v>50939</v>
      </c>
      <c r="AL15" s="61">
        <v>32.35</v>
      </c>
      <c r="AM15" s="61">
        <v>29.49</v>
      </c>
      <c r="AN15" s="61">
        <v>29.44</v>
      </c>
      <c r="AO15" s="61">
        <v>5.0999999999999996</v>
      </c>
      <c r="AP15" s="62">
        <v>1342.84</v>
      </c>
      <c r="AQ15" s="61">
        <v>1.3642000000000001</v>
      </c>
      <c r="AR15" s="62">
        <v>1464.5</v>
      </c>
      <c r="AS15" s="62">
        <v>1878.51</v>
      </c>
      <c r="AT15" s="62">
        <v>4895.43</v>
      </c>
      <c r="AU15" s="62">
        <v>1092.6099999999999</v>
      </c>
      <c r="AV15" s="61">
        <v>53.74</v>
      </c>
      <c r="AW15" s="62">
        <v>9384.7900000000009</v>
      </c>
      <c r="AX15" s="62">
        <v>3747.84</v>
      </c>
      <c r="AY15" s="61">
        <v>0.35189999999999999</v>
      </c>
      <c r="AZ15" s="62">
        <v>6265.55</v>
      </c>
      <c r="BA15" s="61">
        <v>0.58819999999999995</v>
      </c>
      <c r="BB15" s="61">
        <v>638.29</v>
      </c>
      <c r="BC15" s="61">
        <v>5.9900000000000002E-2</v>
      </c>
      <c r="BD15" s="62">
        <v>10651.68</v>
      </c>
      <c r="BE15" s="62">
        <v>4110.8</v>
      </c>
      <c r="BF15" s="61">
        <v>0.96489999999999998</v>
      </c>
      <c r="BG15" s="61">
        <v>0.54859999999999998</v>
      </c>
      <c r="BH15" s="61">
        <v>0.21160000000000001</v>
      </c>
      <c r="BI15" s="61">
        <v>0.16569999999999999</v>
      </c>
      <c r="BJ15" s="61">
        <v>4.6399999999999997E-2</v>
      </c>
      <c r="BK15" s="61">
        <v>2.76E-2</v>
      </c>
    </row>
    <row r="16" spans="1:64" x14ac:dyDescent="0.25">
      <c r="A16" s="61" t="s">
        <v>48</v>
      </c>
      <c r="B16" s="61">
        <v>46631</v>
      </c>
      <c r="C16" s="61">
        <v>60</v>
      </c>
      <c r="D16" s="61">
        <v>17.39</v>
      </c>
      <c r="E16" s="62">
        <v>1043.26</v>
      </c>
      <c r="F16" s="62">
        <v>1041.55</v>
      </c>
      <c r="G16" s="61">
        <v>5.7999999999999996E-3</v>
      </c>
      <c r="H16" s="61">
        <v>1E-3</v>
      </c>
      <c r="I16" s="61">
        <v>1E-3</v>
      </c>
      <c r="J16" s="61">
        <v>0</v>
      </c>
      <c r="K16" s="61">
        <v>8.3999999999999995E-3</v>
      </c>
      <c r="L16" s="61">
        <v>0.96079999999999999</v>
      </c>
      <c r="M16" s="61">
        <v>2.3099999999999999E-2</v>
      </c>
      <c r="N16" s="61">
        <v>0.2455</v>
      </c>
      <c r="O16" s="61">
        <v>1E-3</v>
      </c>
      <c r="P16" s="61">
        <v>9.5399999999999999E-2</v>
      </c>
      <c r="Q16" s="61">
        <v>48.38</v>
      </c>
      <c r="R16" s="62">
        <v>51282</v>
      </c>
      <c r="S16" s="61">
        <v>0.21429999999999999</v>
      </c>
      <c r="T16" s="61">
        <v>0.1429</v>
      </c>
      <c r="U16" s="61">
        <v>0.64290000000000003</v>
      </c>
      <c r="V16" s="61">
        <v>16.760000000000002</v>
      </c>
      <c r="W16" s="61">
        <v>7.82</v>
      </c>
      <c r="X16" s="62">
        <v>64804.4</v>
      </c>
      <c r="Y16" s="61">
        <v>127.37</v>
      </c>
      <c r="Z16" s="62">
        <v>108658.25</v>
      </c>
      <c r="AA16" s="61">
        <v>0.90910000000000002</v>
      </c>
      <c r="AB16" s="61">
        <v>4.0599999999999997E-2</v>
      </c>
      <c r="AC16" s="61">
        <v>5.0299999999999997E-2</v>
      </c>
      <c r="AD16" s="61">
        <v>9.0899999999999995E-2</v>
      </c>
      <c r="AE16" s="61">
        <v>108.66</v>
      </c>
      <c r="AF16" s="62">
        <v>2465.27</v>
      </c>
      <c r="AG16" s="61">
        <v>442.67</v>
      </c>
      <c r="AH16" s="62">
        <v>110673.42</v>
      </c>
      <c r="AI16" s="61">
        <v>235</v>
      </c>
      <c r="AJ16" s="62">
        <v>31623</v>
      </c>
      <c r="AK16" s="62">
        <v>43624</v>
      </c>
      <c r="AL16" s="61">
        <v>26.18</v>
      </c>
      <c r="AM16" s="61">
        <v>22.44</v>
      </c>
      <c r="AN16" s="61">
        <v>23.84</v>
      </c>
      <c r="AO16" s="61">
        <v>4.9000000000000004</v>
      </c>
      <c r="AP16" s="62">
        <v>1595.41</v>
      </c>
      <c r="AQ16" s="61">
        <v>1.4366000000000001</v>
      </c>
      <c r="AR16" s="62">
        <v>1003.31</v>
      </c>
      <c r="AS16" s="62">
        <v>1571.15</v>
      </c>
      <c r="AT16" s="62">
        <v>5007.82</v>
      </c>
      <c r="AU16" s="61">
        <v>724.26</v>
      </c>
      <c r="AV16" s="61">
        <v>368.45</v>
      </c>
      <c r="AW16" s="62">
        <v>8674.98</v>
      </c>
      <c r="AX16" s="62">
        <v>4289.2700000000004</v>
      </c>
      <c r="AY16" s="61">
        <v>0.4662</v>
      </c>
      <c r="AZ16" s="62">
        <v>4419.07</v>
      </c>
      <c r="BA16" s="61">
        <v>0.4803</v>
      </c>
      <c r="BB16" s="61">
        <v>491.61</v>
      </c>
      <c r="BC16" s="61">
        <v>5.3400000000000003E-2</v>
      </c>
      <c r="BD16" s="62">
        <v>9199.9500000000007</v>
      </c>
      <c r="BE16" s="62">
        <v>4085.58</v>
      </c>
      <c r="BF16" s="61">
        <v>1.3702000000000001</v>
      </c>
      <c r="BG16" s="61">
        <v>0.56850000000000001</v>
      </c>
      <c r="BH16" s="61">
        <v>0.19189999999999999</v>
      </c>
      <c r="BI16" s="61">
        <v>0.17530000000000001</v>
      </c>
      <c r="BJ16" s="61">
        <v>3.4799999999999998E-2</v>
      </c>
      <c r="BK16" s="61">
        <v>2.9600000000000001E-2</v>
      </c>
    </row>
    <row r="17" spans="1:63" x14ac:dyDescent="0.25">
      <c r="A17" s="61" t="s">
        <v>49</v>
      </c>
      <c r="B17" s="61">
        <v>47043</v>
      </c>
      <c r="C17" s="61">
        <v>78</v>
      </c>
      <c r="D17" s="61">
        <v>17.059999999999999</v>
      </c>
      <c r="E17" s="62">
        <v>1330.29</v>
      </c>
      <c r="F17" s="62">
        <v>1263.29</v>
      </c>
      <c r="G17" s="61">
        <v>9.5999999999999992E-3</v>
      </c>
      <c r="H17" s="61">
        <v>0</v>
      </c>
      <c r="I17" s="61">
        <v>3.0999999999999999E-3</v>
      </c>
      <c r="J17" s="61">
        <v>8.0000000000000004E-4</v>
      </c>
      <c r="K17" s="61">
        <v>0.19670000000000001</v>
      </c>
      <c r="L17" s="61">
        <v>0.76739999999999997</v>
      </c>
      <c r="M17" s="61">
        <v>2.24E-2</v>
      </c>
      <c r="N17" s="61">
        <v>0.3095</v>
      </c>
      <c r="O17" s="61">
        <v>8.3000000000000001E-3</v>
      </c>
      <c r="P17" s="61">
        <v>9.9500000000000005E-2</v>
      </c>
      <c r="Q17" s="61">
        <v>65.77</v>
      </c>
      <c r="R17" s="62">
        <v>54926.45</v>
      </c>
      <c r="S17" s="61">
        <v>0.35249999999999998</v>
      </c>
      <c r="T17" s="61">
        <v>0.14749999999999999</v>
      </c>
      <c r="U17" s="61">
        <v>0.5</v>
      </c>
      <c r="V17" s="61">
        <v>17</v>
      </c>
      <c r="W17" s="61">
        <v>9.14</v>
      </c>
      <c r="X17" s="62">
        <v>59953.41</v>
      </c>
      <c r="Y17" s="61">
        <v>141.47</v>
      </c>
      <c r="Z17" s="62">
        <v>149547.10999999999</v>
      </c>
      <c r="AA17" s="61">
        <v>0.63719999999999999</v>
      </c>
      <c r="AB17" s="61">
        <v>0.3206</v>
      </c>
      <c r="AC17" s="61">
        <v>4.2200000000000001E-2</v>
      </c>
      <c r="AD17" s="61">
        <v>0.36280000000000001</v>
      </c>
      <c r="AE17" s="61">
        <v>149.55000000000001</v>
      </c>
      <c r="AF17" s="62">
        <v>4715.4399999999996</v>
      </c>
      <c r="AG17" s="61">
        <v>444.72</v>
      </c>
      <c r="AH17" s="62">
        <v>179175.03</v>
      </c>
      <c r="AI17" s="61">
        <v>491</v>
      </c>
      <c r="AJ17" s="62">
        <v>33906</v>
      </c>
      <c r="AK17" s="62">
        <v>50693</v>
      </c>
      <c r="AL17" s="61">
        <v>43.71</v>
      </c>
      <c r="AM17" s="61">
        <v>27.67</v>
      </c>
      <c r="AN17" s="61">
        <v>37.6</v>
      </c>
      <c r="AO17" s="61">
        <v>2.2000000000000002</v>
      </c>
      <c r="AP17" s="61">
        <v>0</v>
      </c>
      <c r="AQ17" s="61">
        <v>0.77280000000000004</v>
      </c>
      <c r="AR17" s="61">
        <v>933.15</v>
      </c>
      <c r="AS17" s="62">
        <v>1513.13</v>
      </c>
      <c r="AT17" s="62">
        <v>5476.21</v>
      </c>
      <c r="AU17" s="62">
        <v>1279.52</v>
      </c>
      <c r="AV17" s="61">
        <v>107.91</v>
      </c>
      <c r="AW17" s="62">
        <v>9309.92</v>
      </c>
      <c r="AX17" s="62">
        <v>4222.82</v>
      </c>
      <c r="AY17" s="61">
        <v>0.4612</v>
      </c>
      <c r="AZ17" s="62">
        <v>4470.63</v>
      </c>
      <c r="BA17" s="61">
        <v>0.48830000000000001</v>
      </c>
      <c r="BB17" s="61">
        <v>462.54</v>
      </c>
      <c r="BC17" s="61">
        <v>5.0500000000000003E-2</v>
      </c>
      <c r="BD17" s="62">
        <v>9155.99</v>
      </c>
      <c r="BE17" s="62">
        <v>1349.05</v>
      </c>
      <c r="BF17" s="61">
        <v>0.34810000000000002</v>
      </c>
      <c r="BG17" s="61">
        <v>0.57179999999999997</v>
      </c>
      <c r="BH17" s="61">
        <v>0.20780000000000001</v>
      </c>
      <c r="BI17" s="61">
        <v>0.17</v>
      </c>
      <c r="BJ17" s="61">
        <v>2.98E-2</v>
      </c>
      <c r="BK17" s="61">
        <v>2.06E-2</v>
      </c>
    </row>
    <row r="18" spans="1:63" x14ac:dyDescent="0.25">
      <c r="A18" s="61" t="s">
        <v>50</v>
      </c>
      <c r="B18" s="61">
        <v>47423</v>
      </c>
      <c r="C18" s="61">
        <v>57</v>
      </c>
      <c r="D18" s="61">
        <v>10.88</v>
      </c>
      <c r="E18" s="61">
        <v>620.02</v>
      </c>
      <c r="F18" s="61">
        <v>588.58000000000004</v>
      </c>
      <c r="G18" s="61">
        <v>0</v>
      </c>
      <c r="H18" s="61">
        <v>0</v>
      </c>
      <c r="I18" s="61">
        <v>1.6999999999999999E-3</v>
      </c>
      <c r="J18" s="61">
        <v>0</v>
      </c>
      <c r="K18" s="61">
        <v>8.3000000000000001E-3</v>
      </c>
      <c r="L18" s="61">
        <v>0.97199999999999998</v>
      </c>
      <c r="M18" s="61">
        <v>1.7999999999999999E-2</v>
      </c>
      <c r="N18" s="61">
        <v>0.25269999999999998</v>
      </c>
      <c r="O18" s="61">
        <v>0</v>
      </c>
      <c r="P18" s="61">
        <v>0.16450000000000001</v>
      </c>
      <c r="Q18" s="61">
        <v>31.97</v>
      </c>
      <c r="R18" s="62">
        <v>48848.41</v>
      </c>
      <c r="S18" s="61">
        <v>0.32200000000000001</v>
      </c>
      <c r="T18" s="61">
        <v>0.1017</v>
      </c>
      <c r="U18" s="61">
        <v>0.57630000000000003</v>
      </c>
      <c r="V18" s="61">
        <v>16.170000000000002</v>
      </c>
      <c r="W18" s="61">
        <v>5.15</v>
      </c>
      <c r="X18" s="62">
        <v>67613.56</v>
      </c>
      <c r="Y18" s="61">
        <v>120.39</v>
      </c>
      <c r="Z18" s="62">
        <v>115094.53</v>
      </c>
      <c r="AA18" s="61">
        <v>0.92200000000000004</v>
      </c>
      <c r="AB18" s="61">
        <v>5.2299999999999999E-2</v>
      </c>
      <c r="AC18" s="61">
        <v>2.5600000000000001E-2</v>
      </c>
      <c r="AD18" s="61">
        <v>7.8E-2</v>
      </c>
      <c r="AE18" s="61">
        <v>115.09</v>
      </c>
      <c r="AF18" s="62">
        <v>2339.29</v>
      </c>
      <c r="AG18" s="61">
        <v>325.44</v>
      </c>
      <c r="AH18" s="62">
        <v>105273.07</v>
      </c>
      <c r="AI18" s="61">
        <v>209</v>
      </c>
      <c r="AJ18" s="62">
        <v>36920</v>
      </c>
      <c r="AK18" s="62">
        <v>51054</v>
      </c>
      <c r="AL18" s="61">
        <v>31.4</v>
      </c>
      <c r="AM18" s="61">
        <v>20.03</v>
      </c>
      <c r="AN18" s="61">
        <v>20.05</v>
      </c>
      <c r="AO18" s="61">
        <v>5.4</v>
      </c>
      <c r="AP18" s="62">
        <v>1529.82</v>
      </c>
      <c r="AQ18" s="61">
        <v>1.0388999999999999</v>
      </c>
      <c r="AR18" s="62">
        <v>1251.6099999999999</v>
      </c>
      <c r="AS18" s="62">
        <v>1602.81</v>
      </c>
      <c r="AT18" s="62">
        <v>5910.47</v>
      </c>
      <c r="AU18" s="62">
        <v>1308.54</v>
      </c>
      <c r="AV18" s="61">
        <v>32.369999999999997</v>
      </c>
      <c r="AW18" s="62">
        <v>10105.799999999999</v>
      </c>
      <c r="AX18" s="62">
        <v>5662.31</v>
      </c>
      <c r="AY18" s="61">
        <v>0.54749999999999999</v>
      </c>
      <c r="AZ18" s="62">
        <v>4194.25</v>
      </c>
      <c r="BA18" s="61">
        <v>0.40550000000000003</v>
      </c>
      <c r="BB18" s="61">
        <v>486.2</v>
      </c>
      <c r="BC18" s="61">
        <v>4.7E-2</v>
      </c>
      <c r="BD18" s="62">
        <v>10342.76</v>
      </c>
      <c r="BE18" s="62">
        <v>4304.97</v>
      </c>
      <c r="BF18" s="61">
        <v>1.1324000000000001</v>
      </c>
      <c r="BG18" s="61">
        <v>0.57579999999999998</v>
      </c>
      <c r="BH18" s="61">
        <v>0.21340000000000001</v>
      </c>
      <c r="BI18" s="61">
        <v>0.16589999999999999</v>
      </c>
      <c r="BJ18" s="61">
        <v>3.1099999999999999E-2</v>
      </c>
      <c r="BK18" s="61">
        <v>1.38E-2</v>
      </c>
    </row>
    <row r="19" spans="1:63" x14ac:dyDescent="0.25">
      <c r="A19" s="61" t="s">
        <v>51</v>
      </c>
      <c r="B19" s="61">
        <v>43505</v>
      </c>
      <c r="C19" s="61">
        <v>76</v>
      </c>
      <c r="D19" s="61">
        <v>46.53</v>
      </c>
      <c r="E19" s="62">
        <v>3535.93</v>
      </c>
      <c r="F19" s="62">
        <v>3394.79</v>
      </c>
      <c r="G19" s="61">
        <v>7.3000000000000001E-3</v>
      </c>
      <c r="H19" s="61">
        <v>1.8E-3</v>
      </c>
      <c r="I19" s="61">
        <v>1.09E-2</v>
      </c>
      <c r="J19" s="61">
        <v>1E-3</v>
      </c>
      <c r="K19" s="61">
        <v>1.6199999999999999E-2</v>
      </c>
      <c r="L19" s="61">
        <v>0.92200000000000004</v>
      </c>
      <c r="M19" s="61">
        <v>4.0899999999999999E-2</v>
      </c>
      <c r="N19" s="61">
        <v>0.4385</v>
      </c>
      <c r="O19" s="61">
        <v>5.1999999999999998E-3</v>
      </c>
      <c r="P19" s="61">
        <v>0.1164</v>
      </c>
      <c r="Q19" s="61">
        <v>160.33000000000001</v>
      </c>
      <c r="R19" s="62">
        <v>51240.2</v>
      </c>
      <c r="S19" s="61">
        <v>0.21679999999999999</v>
      </c>
      <c r="T19" s="61">
        <v>0.24779999999999999</v>
      </c>
      <c r="U19" s="61">
        <v>0.53539999999999999</v>
      </c>
      <c r="V19" s="61">
        <v>17.98</v>
      </c>
      <c r="W19" s="61">
        <v>25</v>
      </c>
      <c r="X19" s="62">
        <v>71873.52</v>
      </c>
      <c r="Y19" s="61">
        <v>138.12</v>
      </c>
      <c r="Z19" s="62">
        <v>124938.55</v>
      </c>
      <c r="AA19" s="61">
        <v>0.73209999999999997</v>
      </c>
      <c r="AB19" s="61">
        <v>0.23200000000000001</v>
      </c>
      <c r="AC19" s="61">
        <v>3.5799999999999998E-2</v>
      </c>
      <c r="AD19" s="61">
        <v>0.26790000000000003</v>
      </c>
      <c r="AE19" s="61">
        <v>124.94</v>
      </c>
      <c r="AF19" s="62">
        <v>4715.17</v>
      </c>
      <c r="AG19" s="61">
        <v>533.04999999999995</v>
      </c>
      <c r="AH19" s="62">
        <v>132149.73000000001</v>
      </c>
      <c r="AI19" s="61">
        <v>355</v>
      </c>
      <c r="AJ19" s="62">
        <v>27964</v>
      </c>
      <c r="AK19" s="62">
        <v>43659</v>
      </c>
      <c r="AL19" s="61">
        <v>64.599999999999994</v>
      </c>
      <c r="AM19" s="61">
        <v>35.08</v>
      </c>
      <c r="AN19" s="61">
        <v>41.97</v>
      </c>
      <c r="AO19" s="61">
        <v>4</v>
      </c>
      <c r="AP19" s="61">
        <v>0</v>
      </c>
      <c r="AQ19" s="61">
        <v>1.0881000000000001</v>
      </c>
      <c r="AR19" s="62">
        <v>1114.02</v>
      </c>
      <c r="AS19" s="62">
        <v>1612.38</v>
      </c>
      <c r="AT19" s="62">
        <v>6051.1</v>
      </c>
      <c r="AU19" s="62">
        <v>1064.9100000000001</v>
      </c>
      <c r="AV19" s="61">
        <v>182.14</v>
      </c>
      <c r="AW19" s="62">
        <v>10024.549999999999</v>
      </c>
      <c r="AX19" s="62">
        <v>4005.62</v>
      </c>
      <c r="AY19" s="61">
        <v>0.43109999999999998</v>
      </c>
      <c r="AZ19" s="62">
        <v>4386.18</v>
      </c>
      <c r="BA19" s="61">
        <v>0.47199999999999998</v>
      </c>
      <c r="BB19" s="61">
        <v>900.04</v>
      </c>
      <c r="BC19" s="61">
        <v>9.69E-2</v>
      </c>
      <c r="BD19" s="62">
        <v>9291.84</v>
      </c>
      <c r="BE19" s="62">
        <v>2516.0300000000002</v>
      </c>
      <c r="BF19" s="61">
        <v>0.64949999999999997</v>
      </c>
      <c r="BG19" s="61">
        <v>0.57079999999999997</v>
      </c>
      <c r="BH19" s="61">
        <v>0.25530000000000003</v>
      </c>
      <c r="BI19" s="61">
        <v>0.1249</v>
      </c>
      <c r="BJ19" s="61">
        <v>3.1699999999999999E-2</v>
      </c>
      <c r="BK19" s="61">
        <v>1.7299999999999999E-2</v>
      </c>
    </row>
    <row r="20" spans="1:63" x14ac:dyDescent="0.25">
      <c r="A20" s="61" t="s">
        <v>52</v>
      </c>
      <c r="B20" s="61">
        <v>43513</v>
      </c>
      <c r="C20" s="61">
        <v>62</v>
      </c>
      <c r="D20" s="61">
        <v>70.87</v>
      </c>
      <c r="E20" s="62">
        <v>4394.17</v>
      </c>
      <c r="F20" s="62">
        <v>3812.91</v>
      </c>
      <c r="G20" s="61">
        <v>3.3999999999999998E-3</v>
      </c>
      <c r="H20" s="61">
        <v>0</v>
      </c>
      <c r="I20" s="61">
        <v>8.7300000000000003E-2</v>
      </c>
      <c r="J20" s="61">
        <v>1.1999999999999999E-3</v>
      </c>
      <c r="K20" s="61">
        <v>0.1109</v>
      </c>
      <c r="L20" s="61">
        <v>0.68759999999999999</v>
      </c>
      <c r="M20" s="61">
        <v>0.1096</v>
      </c>
      <c r="N20" s="61">
        <v>0.73319999999999996</v>
      </c>
      <c r="O20" s="61">
        <v>5.4600000000000003E-2</v>
      </c>
      <c r="P20" s="61">
        <v>0.16589999999999999</v>
      </c>
      <c r="Q20" s="61">
        <v>172.07</v>
      </c>
      <c r="R20" s="62">
        <v>48186.559999999998</v>
      </c>
      <c r="S20" s="61">
        <v>0.14960000000000001</v>
      </c>
      <c r="T20" s="61">
        <v>0.17879999999999999</v>
      </c>
      <c r="U20" s="61">
        <v>0.67149999999999999</v>
      </c>
      <c r="V20" s="61">
        <v>17.77</v>
      </c>
      <c r="W20" s="61">
        <v>26.89</v>
      </c>
      <c r="X20" s="62">
        <v>62240.91</v>
      </c>
      <c r="Y20" s="61">
        <v>159.02000000000001</v>
      </c>
      <c r="Z20" s="62">
        <v>97620.36</v>
      </c>
      <c r="AA20" s="61">
        <v>0.71340000000000003</v>
      </c>
      <c r="AB20" s="61">
        <v>0.2238</v>
      </c>
      <c r="AC20" s="61">
        <v>6.2799999999999995E-2</v>
      </c>
      <c r="AD20" s="61">
        <v>0.28660000000000002</v>
      </c>
      <c r="AE20" s="61">
        <v>97.62</v>
      </c>
      <c r="AF20" s="62">
        <v>2599.3200000000002</v>
      </c>
      <c r="AG20" s="61">
        <v>416.58</v>
      </c>
      <c r="AH20" s="62">
        <v>99506.84</v>
      </c>
      <c r="AI20" s="61">
        <v>173</v>
      </c>
      <c r="AJ20" s="62">
        <v>24918</v>
      </c>
      <c r="AK20" s="62">
        <v>38692</v>
      </c>
      <c r="AL20" s="61">
        <v>44.11</v>
      </c>
      <c r="AM20" s="61">
        <v>24.4</v>
      </c>
      <c r="AN20" s="61">
        <v>28.82</v>
      </c>
      <c r="AO20" s="61">
        <v>4.2</v>
      </c>
      <c r="AP20" s="61">
        <v>0</v>
      </c>
      <c r="AQ20" s="61">
        <v>0.81610000000000005</v>
      </c>
      <c r="AR20" s="62">
        <v>1051.92</v>
      </c>
      <c r="AS20" s="62">
        <v>1969.02</v>
      </c>
      <c r="AT20" s="62">
        <v>5458.08</v>
      </c>
      <c r="AU20" s="61">
        <v>726.23</v>
      </c>
      <c r="AV20" s="61">
        <v>713.05</v>
      </c>
      <c r="AW20" s="62">
        <v>9918.2999999999993</v>
      </c>
      <c r="AX20" s="62">
        <v>6311.43</v>
      </c>
      <c r="AY20" s="61">
        <v>0.61280000000000001</v>
      </c>
      <c r="AZ20" s="62">
        <v>2692.02</v>
      </c>
      <c r="BA20" s="61">
        <v>0.26140000000000002</v>
      </c>
      <c r="BB20" s="62">
        <v>1295.1500000000001</v>
      </c>
      <c r="BC20" s="61">
        <v>0.1258</v>
      </c>
      <c r="BD20" s="62">
        <v>10298.61</v>
      </c>
      <c r="BE20" s="62">
        <v>4615.4799999999996</v>
      </c>
      <c r="BF20" s="61">
        <v>1.7902</v>
      </c>
      <c r="BG20" s="61">
        <v>0.49680000000000002</v>
      </c>
      <c r="BH20" s="61">
        <v>0.245</v>
      </c>
      <c r="BI20" s="61">
        <v>0.22520000000000001</v>
      </c>
      <c r="BJ20" s="61">
        <v>2.0400000000000001E-2</v>
      </c>
      <c r="BK20" s="61">
        <v>1.26E-2</v>
      </c>
    </row>
    <row r="21" spans="1:63" x14ac:dyDescent="0.25">
      <c r="A21" s="61" t="s">
        <v>53</v>
      </c>
      <c r="B21" s="61">
        <v>43521</v>
      </c>
      <c r="C21" s="61">
        <v>89</v>
      </c>
      <c r="D21" s="61">
        <v>27.36</v>
      </c>
      <c r="E21" s="62">
        <v>2435.3200000000002</v>
      </c>
      <c r="F21" s="62">
        <v>2653.35</v>
      </c>
      <c r="G21" s="61">
        <v>4.8599999999999997E-2</v>
      </c>
      <c r="H21" s="61">
        <v>4.0000000000000002E-4</v>
      </c>
      <c r="I21" s="61">
        <v>2.0199999999999999E-2</v>
      </c>
      <c r="J21" s="61">
        <v>1.2999999999999999E-3</v>
      </c>
      <c r="K21" s="61">
        <v>2.0799999999999999E-2</v>
      </c>
      <c r="L21" s="61">
        <v>0.86970000000000003</v>
      </c>
      <c r="M21" s="61">
        <v>3.9E-2</v>
      </c>
      <c r="N21" s="61">
        <v>0.38040000000000002</v>
      </c>
      <c r="O21" s="61">
        <v>2.0400000000000001E-2</v>
      </c>
      <c r="P21" s="61">
        <v>0.17050000000000001</v>
      </c>
      <c r="Q21" s="61">
        <v>144.44999999999999</v>
      </c>
      <c r="R21" s="62">
        <v>57137.5</v>
      </c>
      <c r="S21" s="61">
        <v>0.42530000000000001</v>
      </c>
      <c r="T21" s="61">
        <v>0.1719</v>
      </c>
      <c r="U21" s="61">
        <v>0.4027</v>
      </c>
      <c r="V21" s="61">
        <v>15.76</v>
      </c>
      <c r="W21" s="61">
        <v>18</v>
      </c>
      <c r="X21" s="62">
        <v>80439.33</v>
      </c>
      <c r="Y21" s="61">
        <v>132.65</v>
      </c>
      <c r="Z21" s="62">
        <v>207600.06</v>
      </c>
      <c r="AA21" s="61">
        <v>0.66249999999999998</v>
      </c>
      <c r="AB21" s="61">
        <v>0.28620000000000001</v>
      </c>
      <c r="AC21" s="61">
        <v>5.1299999999999998E-2</v>
      </c>
      <c r="AD21" s="61">
        <v>0.33750000000000002</v>
      </c>
      <c r="AE21" s="61">
        <v>207.6</v>
      </c>
      <c r="AF21" s="62">
        <v>6326.81</v>
      </c>
      <c r="AG21" s="61">
        <v>645.71</v>
      </c>
      <c r="AH21" s="62">
        <v>170951.04000000001</v>
      </c>
      <c r="AI21" s="61">
        <v>475</v>
      </c>
      <c r="AJ21" s="62">
        <v>26301</v>
      </c>
      <c r="AK21" s="62">
        <v>52401</v>
      </c>
      <c r="AL21" s="61">
        <v>59.42</v>
      </c>
      <c r="AM21" s="61">
        <v>28.73</v>
      </c>
      <c r="AN21" s="61">
        <v>29.34</v>
      </c>
      <c r="AO21" s="61">
        <v>4</v>
      </c>
      <c r="AP21" s="62">
        <v>1388.03</v>
      </c>
      <c r="AQ21" s="61">
        <v>1.3766</v>
      </c>
      <c r="AR21" s="62">
        <v>1040.96</v>
      </c>
      <c r="AS21" s="62">
        <v>2461.8200000000002</v>
      </c>
      <c r="AT21" s="62">
        <v>7173.16</v>
      </c>
      <c r="AU21" s="62">
        <v>1027.17</v>
      </c>
      <c r="AV21" s="61">
        <v>672.61</v>
      </c>
      <c r="AW21" s="62">
        <v>12375.72</v>
      </c>
      <c r="AX21" s="62">
        <v>3474.59</v>
      </c>
      <c r="AY21" s="61">
        <v>0.29899999999999999</v>
      </c>
      <c r="AZ21" s="62">
        <v>7234.81</v>
      </c>
      <c r="BA21" s="61">
        <v>0.62270000000000003</v>
      </c>
      <c r="BB21" s="61">
        <v>909.37</v>
      </c>
      <c r="BC21" s="61">
        <v>7.8299999999999995E-2</v>
      </c>
      <c r="BD21" s="62">
        <v>11618.76</v>
      </c>
      <c r="BE21" s="62">
        <v>3556.94</v>
      </c>
      <c r="BF21" s="61">
        <v>0.52190000000000003</v>
      </c>
      <c r="BG21" s="61">
        <v>0.61370000000000002</v>
      </c>
      <c r="BH21" s="61">
        <v>0.2457</v>
      </c>
      <c r="BI21" s="61">
        <v>9.8900000000000002E-2</v>
      </c>
      <c r="BJ21" s="61">
        <v>2.5100000000000001E-2</v>
      </c>
      <c r="BK21" s="61">
        <v>1.66E-2</v>
      </c>
    </row>
    <row r="22" spans="1:63" x14ac:dyDescent="0.25">
      <c r="A22" s="61" t="s">
        <v>54</v>
      </c>
      <c r="B22" s="61">
        <v>49171</v>
      </c>
      <c r="C22" s="61">
        <v>24</v>
      </c>
      <c r="D22" s="61">
        <v>121.76</v>
      </c>
      <c r="E22" s="62">
        <v>2922.29</v>
      </c>
      <c r="F22" s="62">
        <v>2856.98</v>
      </c>
      <c r="G22" s="61">
        <v>1.7899999999999999E-2</v>
      </c>
      <c r="H22" s="61">
        <v>6.9999999999999999E-4</v>
      </c>
      <c r="I22" s="61">
        <v>3.6400000000000002E-2</v>
      </c>
      <c r="J22" s="61">
        <v>0</v>
      </c>
      <c r="K22" s="61">
        <v>1.0500000000000001E-2</v>
      </c>
      <c r="L22" s="61">
        <v>0.91749999999999998</v>
      </c>
      <c r="M22" s="61">
        <v>1.7000000000000001E-2</v>
      </c>
      <c r="N22" s="61">
        <v>0.1032</v>
      </c>
      <c r="O22" s="61">
        <v>6.4999999999999997E-3</v>
      </c>
      <c r="P22" s="61">
        <v>8.7900000000000006E-2</v>
      </c>
      <c r="Q22" s="61">
        <v>133.54</v>
      </c>
      <c r="R22" s="62">
        <v>68461.539999999994</v>
      </c>
      <c r="S22" s="61">
        <v>0.12570000000000001</v>
      </c>
      <c r="T22" s="61">
        <v>0.2787</v>
      </c>
      <c r="U22" s="61">
        <v>0.59560000000000002</v>
      </c>
      <c r="V22" s="61">
        <v>19.8</v>
      </c>
      <c r="W22" s="61">
        <v>11.5</v>
      </c>
      <c r="X22" s="62">
        <v>98252.7</v>
      </c>
      <c r="Y22" s="61">
        <v>254.11</v>
      </c>
      <c r="Z22" s="62">
        <v>205366.39999999999</v>
      </c>
      <c r="AA22" s="61">
        <v>0.81130000000000002</v>
      </c>
      <c r="AB22" s="61">
        <v>0.1741</v>
      </c>
      <c r="AC22" s="61">
        <v>1.46E-2</v>
      </c>
      <c r="AD22" s="61">
        <v>0.18870000000000001</v>
      </c>
      <c r="AE22" s="61">
        <v>205.37</v>
      </c>
      <c r="AF22" s="62">
        <v>7845.67</v>
      </c>
      <c r="AG22" s="61">
        <v>992.72</v>
      </c>
      <c r="AH22" s="62">
        <v>225086.93</v>
      </c>
      <c r="AI22" s="61">
        <v>557</v>
      </c>
      <c r="AJ22" s="62">
        <v>49775</v>
      </c>
      <c r="AK22" s="62">
        <v>96637</v>
      </c>
      <c r="AL22" s="61">
        <v>69.48</v>
      </c>
      <c r="AM22" s="61">
        <v>37.44</v>
      </c>
      <c r="AN22" s="61">
        <v>39.14</v>
      </c>
      <c r="AO22" s="61">
        <v>5.6</v>
      </c>
      <c r="AP22" s="61">
        <v>0</v>
      </c>
      <c r="AQ22" s="61">
        <v>0.65329999999999999</v>
      </c>
      <c r="AR22" s="62">
        <v>1157.22</v>
      </c>
      <c r="AS22" s="62">
        <v>1964.89</v>
      </c>
      <c r="AT22" s="62">
        <v>6205</v>
      </c>
      <c r="AU22" s="62">
        <v>1242.5899999999999</v>
      </c>
      <c r="AV22" s="61">
        <v>456.07</v>
      </c>
      <c r="AW22" s="62">
        <v>11025.77</v>
      </c>
      <c r="AX22" s="62">
        <v>2853.29</v>
      </c>
      <c r="AY22" s="61">
        <v>0.27329999999999999</v>
      </c>
      <c r="AZ22" s="62">
        <v>7314.53</v>
      </c>
      <c r="BA22" s="61">
        <v>0.7006</v>
      </c>
      <c r="BB22" s="61">
        <v>272.13</v>
      </c>
      <c r="BC22" s="61">
        <v>2.6100000000000002E-2</v>
      </c>
      <c r="BD22" s="62">
        <v>10439.950000000001</v>
      </c>
      <c r="BE22" s="62">
        <v>1116.32</v>
      </c>
      <c r="BF22" s="61">
        <v>0.11310000000000001</v>
      </c>
      <c r="BG22" s="61">
        <v>0.65400000000000003</v>
      </c>
      <c r="BH22" s="61">
        <v>0.21729999999999999</v>
      </c>
      <c r="BI22" s="61">
        <v>8.1699999999999995E-2</v>
      </c>
      <c r="BJ22" s="61">
        <v>3.0200000000000001E-2</v>
      </c>
      <c r="BK22" s="61">
        <v>1.6799999999999999E-2</v>
      </c>
    </row>
    <row r="23" spans="1:63" x14ac:dyDescent="0.25">
      <c r="A23" s="61" t="s">
        <v>55</v>
      </c>
      <c r="B23" s="61">
        <v>48298</v>
      </c>
      <c r="C23" s="61">
        <v>27</v>
      </c>
      <c r="D23" s="61">
        <v>188.33</v>
      </c>
      <c r="E23" s="62">
        <v>5085.0200000000004</v>
      </c>
      <c r="F23" s="62">
        <v>5322.14</v>
      </c>
      <c r="G23" s="61">
        <v>8.5000000000000006E-3</v>
      </c>
      <c r="H23" s="61">
        <v>4.0000000000000002E-4</v>
      </c>
      <c r="I23" s="61">
        <v>0.1021</v>
      </c>
      <c r="J23" s="61">
        <v>1.2999999999999999E-3</v>
      </c>
      <c r="K23" s="61">
        <v>3.5999999999999997E-2</v>
      </c>
      <c r="L23" s="61">
        <v>0.81740000000000002</v>
      </c>
      <c r="M23" s="61">
        <v>3.4200000000000001E-2</v>
      </c>
      <c r="N23" s="61">
        <v>0.50980000000000003</v>
      </c>
      <c r="O23" s="61">
        <v>7.7999999999999996E-3</v>
      </c>
      <c r="P23" s="61">
        <v>0.14480000000000001</v>
      </c>
      <c r="Q23" s="61">
        <v>230.87</v>
      </c>
      <c r="R23" s="62">
        <v>50030.44</v>
      </c>
      <c r="S23" s="61">
        <v>0.45679999999999998</v>
      </c>
      <c r="T23" s="61">
        <v>0.17299999999999999</v>
      </c>
      <c r="U23" s="61">
        <v>0.37030000000000002</v>
      </c>
      <c r="V23" s="61">
        <v>17.48</v>
      </c>
      <c r="W23" s="61">
        <v>29.36</v>
      </c>
      <c r="X23" s="62">
        <v>58802.85</v>
      </c>
      <c r="Y23" s="61">
        <v>170.39</v>
      </c>
      <c r="Z23" s="62">
        <v>114233.49</v>
      </c>
      <c r="AA23" s="61">
        <v>0.71160000000000001</v>
      </c>
      <c r="AB23" s="61">
        <v>0.26719999999999999</v>
      </c>
      <c r="AC23" s="61">
        <v>2.12E-2</v>
      </c>
      <c r="AD23" s="61">
        <v>0.28839999999999999</v>
      </c>
      <c r="AE23" s="61">
        <v>114.23</v>
      </c>
      <c r="AF23" s="62">
        <v>3789.79</v>
      </c>
      <c r="AG23" s="61">
        <v>548.41</v>
      </c>
      <c r="AH23" s="62">
        <v>122176.08</v>
      </c>
      <c r="AI23" s="61">
        <v>302</v>
      </c>
      <c r="AJ23" s="62">
        <v>30125</v>
      </c>
      <c r="AK23" s="62">
        <v>41586</v>
      </c>
      <c r="AL23" s="61">
        <v>56.7</v>
      </c>
      <c r="AM23" s="61">
        <v>31.63</v>
      </c>
      <c r="AN23" s="61">
        <v>35.44</v>
      </c>
      <c r="AO23" s="61">
        <v>6.4</v>
      </c>
      <c r="AP23" s="61">
        <v>0</v>
      </c>
      <c r="AQ23" s="61">
        <v>0.77229999999999999</v>
      </c>
      <c r="AR23" s="61">
        <v>826.7</v>
      </c>
      <c r="AS23" s="62">
        <v>1499.8</v>
      </c>
      <c r="AT23" s="62">
        <v>4559.25</v>
      </c>
      <c r="AU23" s="61">
        <v>833.46</v>
      </c>
      <c r="AV23" s="61">
        <v>82.64</v>
      </c>
      <c r="AW23" s="62">
        <v>7801.85</v>
      </c>
      <c r="AX23" s="62">
        <v>4047.12</v>
      </c>
      <c r="AY23" s="61">
        <v>0.49109999999999998</v>
      </c>
      <c r="AZ23" s="62">
        <v>3598.66</v>
      </c>
      <c r="BA23" s="61">
        <v>0.43659999999999999</v>
      </c>
      <c r="BB23" s="61">
        <v>595.89</v>
      </c>
      <c r="BC23" s="61">
        <v>7.2300000000000003E-2</v>
      </c>
      <c r="BD23" s="62">
        <v>8241.67</v>
      </c>
      <c r="BE23" s="62">
        <v>3296.74</v>
      </c>
      <c r="BF23" s="61">
        <v>0.94479999999999997</v>
      </c>
      <c r="BG23" s="61">
        <v>0.56920000000000004</v>
      </c>
      <c r="BH23" s="61">
        <v>0.2167</v>
      </c>
      <c r="BI23" s="61">
        <v>0.17849999999999999</v>
      </c>
      <c r="BJ23" s="61">
        <v>2.3599999999999999E-2</v>
      </c>
      <c r="BK23" s="61">
        <v>1.2E-2</v>
      </c>
    </row>
    <row r="24" spans="1:63" x14ac:dyDescent="0.25">
      <c r="A24" s="61" t="s">
        <v>56</v>
      </c>
      <c r="B24" s="61">
        <v>48124</v>
      </c>
      <c r="C24" s="61">
        <v>11</v>
      </c>
      <c r="D24" s="61">
        <v>346.21</v>
      </c>
      <c r="E24" s="62">
        <v>3808.31</v>
      </c>
      <c r="F24" s="62">
        <v>3718</v>
      </c>
      <c r="G24" s="61">
        <v>1.04E-2</v>
      </c>
      <c r="H24" s="61">
        <v>0</v>
      </c>
      <c r="I24" s="61">
        <v>1.14E-2</v>
      </c>
      <c r="J24" s="61">
        <v>8.9999999999999998E-4</v>
      </c>
      <c r="K24" s="61">
        <v>2.35E-2</v>
      </c>
      <c r="L24" s="61">
        <v>0.93089999999999995</v>
      </c>
      <c r="M24" s="61">
        <v>2.29E-2</v>
      </c>
      <c r="N24" s="61">
        <v>9.8400000000000001E-2</v>
      </c>
      <c r="O24" s="61">
        <v>5.8999999999999999E-3</v>
      </c>
      <c r="P24" s="61">
        <v>8.8400000000000006E-2</v>
      </c>
      <c r="Q24" s="61">
        <v>160.43</v>
      </c>
      <c r="R24" s="62">
        <v>63831.06</v>
      </c>
      <c r="S24" s="61">
        <v>0.1429</v>
      </c>
      <c r="T24" s="61">
        <v>0.17230000000000001</v>
      </c>
      <c r="U24" s="61">
        <v>0.68489999999999995</v>
      </c>
      <c r="V24" s="61">
        <v>19.02</v>
      </c>
      <c r="W24" s="61">
        <v>14.11</v>
      </c>
      <c r="X24" s="62">
        <v>88916.51</v>
      </c>
      <c r="Y24" s="61">
        <v>267.85000000000002</v>
      </c>
      <c r="Z24" s="62">
        <v>217827.25</v>
      </c>
      <c r="AA24" s="61">
        <v>0.82630000000000003</v>
      </c>
      <c r="AB24" s="61">
        <v>0.1069</v>
      </c>
      <c r="AC24" s="61">
        <v>6.6799999999999998E-2</v>
      </c>
      <c r="AD24" s="61">
        <v>0.17369999999999999</v>
      </c>
      <c r="AE24" s="61">
        <v>217.83</v>
      </c>
      <c r="AF24" s="62">
        <v>7800.55</v>
      </c>
      <c r="AG24" s="61">
        <v>896.23</v>
      </c>
      <c r="AH24" s="62">
        <v>245964.95</v>
      </c>
      <c r="AI24" s="61">
        <v>579</v>
      </c>
      <c r="AJ24" s="62">
        <v>50985</v>
      </c>
      <c r="AK24" s="62">
        <v>87330</v>
      </c>
      <c r="AL24" s="61">
        <v>61.38</v>
      </c>
      <c r="AM24" s="61">
        <v>32.68</v>
      </c>
      <c r="AN24" s="61">
        <v>44.05</v>
      </c>
      <c r="AO24" s="61">
        <v>4.2</v>
      </c>
      <c r="AP24" s="61">
        <v>0</v>
      </c>
      <c r="AQ24" s="61">
        <v>0.60599999999999998</v>
      </c>
      <c r="AR24" s="62">
        <v>1184.98</v>
      </c>
      <c r="AS24" s="62">
        <v>2052.52</v>
      </c>
      <c r="AT24" s="62">
        <v>6166.61</v>
      </c>
      <c r="AU24" s="62">
        <v>1414.43</v>
      </c>
      <c r="AV24" s="61">
        <v>39.729999999999997</v>
      </c>
      <c r="AW24" s="62">
        <v>10858.27</v>
      </c>
      <c r="AX24" s="62">
        <v>2703.02</v>
      </c>
      <c r="AY24" s="61">
        <v>0.27689999999999998</v>
      </c>
      <c r="AZ24" s="62">
        <v>6839.71</v>
      </c>
      <c r="BA24" s="61">
        <v>0.70069999999999999</v>
      </c>
      <c r="BB24" s="61">
        <v>219.11</v>
      </c>
      <c r="BC24" s="61">
        <v>2.24E-2</v>
      </c>
      <c r="BD24" s="62">
        <v>9761.85</v>
      </c>
      <c r="BE24" s="61">
        <v>263.08</v>
      </c>
      <c r="BF24" s="61">
        <v>2.7799999999999998E-2</v>
      </c>
      <c r="BG24" s="61">
        <v>0.64039999999999997</v>
      </c>
      <c r="BH24" s="61">
        <v>0.1946</v>
      </c>
      <c r="BI24" s="61">
        <v>0.10009999999999999</v>
      </c>
      <c r="BJ24" s="61">
        <v>3.3099999999999997E-2</v>
      </c>
      <c r="BK24" s="61">
        <v>3.1800000000000002E-2</v>
      </c>
    </row>
    <row r="25" spans="1:63" x14ac:dyDescent="0.25">
      <c r="A25" s="61" t="s">
        <v>57</v>
      </c>
      <c r="B25" s="61">
        <v>48116</v>
      </c>
      <c r="C25" s="61">
        <v>21</v>
      </c>
      <c r="D25" s="61">
        <v>196.55</v>
      </c>
      <c r="E25" s="62">
        <v>4127.51</v>
      </c>
      <c r="F25" s="62">
        <v>4031.91</v>
      </c>
      <c r="G25" s="61">
        <v>3.04E-2</v>
      </c>
      <c r="H25" s="61">
        <v>6.9999999999999999E-4</v>
      </c>
      <c r="I25" s="61">
        <v>3.3799999999999997E-2</v>
      </c>
      <c r="J25" s="61">
        <v>0</v>
      </c>
      <c r="K25" s="61">
        <v>3.1E-2</v>
      </c>
      <c r="L25" s="61">
        <v>0.88129999999999997</v>
      </c>
      <c r="M25" s="61">
        <v>2.2800000000000001E-2</v>
      </c>
      <c r="N25" s="61">
        <v>9.8500000000000004E-2</v>
      </c>
      <c r="O25" s="61">
        <v>1.5800000000000002E-2</v>
      </c>
      <c r="P25" s="61">
        <v>9.5200000000000007E-2</v>
      </c>
      <c r="Q25" s="61">
        <v>134.44999999999999</v>
      </c>
      <c r="R25" s="62">
        <v>54045.73</v>
      </c>
      <c r="S25" s="61">
        <v>0.69410000000000005</v>
      </c>
      <c r="T25" s="61">
        <v>0.16439999999999999</v>
      </c>
      <c r="U25" s="61">
        <v>0.1416</v>
      </c>
      <c r="V25" s="61">
        <v>20.82</v>
      </c>
      <c r="W25" s="61">
        <v>15</v>
      </c>
      <c r="X25" s="62">
        <v>84307.87</v>
      </c>
      <c r="Y25" s="61">
        <v>272.38</v>
      </c>
      <c r="Z25" s="62">
        <v>187152.66</v>
      </c>
      <c r="AA25" s="61">
        <v>0.76549999999999996</v>
      </c>
      <c r="AB25" s="61">
        <v>0.2208</v>
      </c>
      <c r="AC25" s="61">
        <v>1.37E-2</v>
      </c>
      <c r="AD25" s="61">
        <v>0.23449999999999999</v>
      </c>
      <c r="AE25" s="61">
        <v>187.15</v>
      </c>
      <c r="AF25" s="62">
        <v>6672.63</v>
      </c>
      <c r="AG25" s="61">
        <v>767.85</v>
      </c>
      <c r="AH25" s="62">
        <v>218511.16</v>
      </c>
      <c r="AI25" s="61">
        <v>548</v>
      </c>
      <c r="AJ25" s="62">
        <v>55771</v>
      </c>
      <c r="AK25" s="62">
        <v>82186</v>
      </c>
      <c r="AL25" s="61">
        <v>52.46</v>
      </c>
      <c r="AM25" s="61">
        <v>35.56</v>
      </c>
      <c r="AN25" s="61">
        <v>34.93</v>
      </c>
      <c r="AO25" s="61">
        <v>5.8</v>
      </c>
      <c r="AP25" s="61">
        <v>0</v>
      </c>
      <c r="AQ25" s="61">
        <v>0.64259999999999995</v>
      </c>
      <c r="AR25" s="61">
        <v>763.29</v>
      </c>
      <c r="AS25" s="62">
        <v>1160</v>
      </c>
      <c r="AT25" s="62">
        <v>4415.04</v>
      </c>
      <c r="AU25" s="61">
        <v>630.39</v>
      </c>
      <c r="AV25" s="61">
        <v>305.69</v>
      </c>
      <c r="AW25" s="62">
        <v>7274.39</v>
      </c>
      <c r="AX25" s="62">
        <v>1821.69</v>
      </c>
      <c r="AY25" s="61">
        <v>0.22109999999999999</v>
      </c>
      <c r="AZ25" s="62">
        <v>6155.61</v>
      </c>
      <c r="BA25" s="61">
        <v>0.74719999999999998</v>
      </c>
      <c r="BB25" s="61">
        <v>260.79000000000002</v>
      </c>
      <c r="BC25" s="61">
        <v>3.1699999999999999E-2</v>
      </c>
      <c r="BD25" s="62">
        <v>8238.08</v>
      </c>
      <c r="BE25" s="61">
        <v>721.93</v>
      </c>
      <c r="BF25" s="61">
        <v>0.1091</v>
      </c>
      <c r="BG25" s="61">
        <v>0.57479999999999998</v>
      </c>
      <c r="BH25" s="61">
        <v>0.22889999999999999</v>
      </c>
      <c r="BI25" s="61">
        <v>0.1336</v>
      </c>
      <c r="BJ25" s="61">
        <v>3.9899999999999998E-2</v>
      </c>
      <c r="BK25" s="61">
        <v>2.2700000000000001E-2</v>
      </c>
    </row>
    <row r="26" spans="1:63" x14ac:dyDescent="0.25">
      <c r="A26" s="61" t="s">
        <v>58</v>
      </c>
      <c r="B26" s="61">
        <v>46706</v>
      </c>
      <c r="C26" s="61">
        <v>52</v>
      </c>
      <c r="D26" s="61">
        <v>11.88</v>
      </c>
      <c r="E26" s="61">
        <v>617.61</v>
      </c>
      <c r="F26" s="61">
        <v>798.78</v>
      </c>
      <c r="G26" s="61">
        <v>2.5000000000000001E-3</v>
      </c>
      <c r="H26" s="61">
        <v>0</v>
      </c>
      <c r="I26" s="61">
        <v>8.6999999999999994E-3</v>
      </c>
      <c r="J26" s="61">
        <v>0</v>
      </c>
      <c r="K26" s="61">
        <v>8.8300000000000003E-2</v>
      </c>
      <c r="L26" s="61">
        <v>0.88429999999999997</v>
      </c>
      <c r="M26" s="61">
        <v>1.6199999999999999E-2</v>
      </c>
      <c r="N26" s="61">
        <v>0.33310000000000001</v>
      </c>
      <c r="O26" s="61">
        <v>0</v>
      </c>
      <c r="P26" s="61">
        <v>7.5600000000000001E-2</v>
      </c>
      <c r="Q26" s="61">
        <v>41.06</v>
      </c>
      <c r="R26" s="62">
        <v>54976.47</v>
      </c>
      <c r="S26" s="61">
        <v>0.2576</v>
      </c>
      <c r="T26" s="61">
        <v>0.1061</v>
      </c>
      <c r="U26" s="61">
        <v>0.63639999999999997</v>
      </c>
      <c r="V26" s="61">
        <v>17.88</v>
      </c>
      <c r="W26" s="61">
        <v>4.2</v>
      </c>
      <c r="X26" s="62">
        <v>85504.31</v>
      </c>
      <c r="Y26" s="61">
        <v>142.69</v>
      </c>
      <c r="Z26" s="62">
        <v>143062.29999999999</v>
      </c>
      <c r="AA26" s="61">
        <v>0.75329999999999997</v>
      </c>
      <c r="AB26" s="61">
        <v>0.14610000000000001</v>
      </c>
      <c r="AC26" s="61">
        <v>0.10059999999999999</v>
      </c>
      <c r="AD26" s="61">
        <v>0.2467</v>
      </c>
      <c r="AE26" s="61">
        <v>143.06</v>
      </c>
      <c r="AF26" s="62">
        <v>4714.33</v>
      </c>
      <c r="AG26" s="61">
        <v>516.52</v>
      </c>
      <c r="AH26" s="62">
        <v>106902.59</v>
      </c>
      <c r="AI26" s="61">
        <v>219</v>
      </c>
      <c r="AJ26" s="62">
        <v>34690</v>
      </c>
      <c r="AK26" s="62">
        <v>49299</v>
      </c>
      <c r="AL26" s="61">
        <v>44.48</v>
      </c>
      <c r="AM26" s="61">
        <v>29.32</v>
      </c>
      <c r="AN26" s="61">
        <v>43.76</v>
      </c>
      <c r="AO26" s="61">
        <v>5</v>
      </c>
      <c r="AP26" s="62">
        <v>1397.13</v>
      </c>
      <c r="AQ26" s="61">
        <v>1.1892</v>
      </c>
      <c r="AR26" s="62">
        <v>1164.58</v>
      </c>
      <c r="AS26" s="62">
        <v>1563.4</v>
      </c>
      <c r="AT26" s="62">
        <v>5677.05</v>
      </c>
      <c r="AU26" s="62">
        <v>1157.9000000000001</v>
      </c>
      <c r="AV26" s="61">
        <v>80.39</v>
      </c>
      <c r="AW26" s="62">
        <v>9643.32</v>
      </c>
      <c r="AX26" s="62">
        <v>3969.67</v>
      </c>
      <c r="AY26" s="61">
        <v>0.38490000000000002</v>
      </c>
      <c r="AZ26" s="62">
        <v>5841.43</v>
      </c>
      <c r="BA26" s="61">
        <v>0.56640000000000001</v>
      </c>
      <c r="BB26" s="61">
        <v>502.76</v>
      </c>
      <c r="BC26" s="61">
        <v>4.87E-2</v>
      </c>
      <c r="BD26" s="62">
        <v>10313.86</v>
      </c>
      <c r="BE26" s="62">
        <v>4646.57</v>
      </c>
      <c r="BF26" s="61">
        <v>1.1143000000000001</v>
      </c>
      <c r="BG26" s="61">
        <v>0.5978</v>
      </c>
      <c r="BH26" s="61">
        <v>0.18890000000000001</v>
      </c>
      <c r="BI26" s="61">
        <v>0.1555</v>
      </c>
      <c r="BJ26" s="61">
        <v>3.4000000000000002E-2</v>
      </c>
      <c r="BK26" s="61">
        <v>2.3800000000000002E-2</v>
      </c>
    </row>
    <row r="27" spans="1:63" x14ac:dyDescent="0.25">
      <c r="A27" s="61" t="s">
        <v>59</v>
      </c>
      <c r="B27" s="61">
        <v>43539</v>
      </c>
      <c r="C27" s="61">
        <v>9</v>
      </c>
      <c r="D27" s="61">
        <v>452.9</v>
      </c>
      <c r="E27" s="62">
        <v>4076.12</v>
      </c>
      <c r="F27" s="62">
        <v>3699.44</v>
      </c>
      <c r="G27" s="61">
        <v>7.4999999999999997E-3</v>
      </c>
      <c r="H27" s="61">
        <v>0</v>
      </c>
      <c r="I27" s="61">
        <v>0.12330000000000001</v>
      </c>
      <c r="J27" s="61">
        <v>3.5999999999999999E-3</v>
      </c>
      <c r="K27" s="61">
        <v>1.37E-2</v>
      </c>
      <c r="L27" s="61">
        <v>0.81040000000000001</v>
      </c>
      <c r="M27" s="61">
        <v>4.1599999999999998E-2</v>
      </c>
      <c r="N27" s="61">
        <v>0.73019999999999996</v>
      </c>
      <c r="O27" s="61">
        <v>4.4000000000000003E-3</v>
      </c>
      <c r="P27" s="61">
        <v>0.16139999999999999</v>
      </c>
      <c r="Q27" s="61">
        <v>177.69</v>
      </c>
      <c r="R27" s="62">
        <v>57603.28</v>
      </c>
      <c r="S27" s="61">
        <v>0.13239999999999999</v>
      </c>
      <c r="T27" s="61">
        <v>0.15440000000000001</v>
      </c>
      <c r="U27" s="61">
        <v>0.71319999999999995</v>
      </c>
      <c r="V27" s="61">
        <v>17.190000000000001</v>
      </c>
      <c r="W27" s="61">
        <v>28</v>
      </c>
      <c r="X27" s="62">
        <v>68861.89</v>
      </c>
      <c r="Y27" s="61">
        <v>145.58000000000001</v>
      </c>
      <c r="Z27" s="62">
        <v>86394.79</v>
      </c>
      <c r="AA27" s="61">
        <v>0.78159999999999996</v>
      </c>
      <c r="AB27" s="61">
        <v>0.1913</v>
      </c>
      <c r="AC27" s="61">
        <v>2.7099999999999999E-2</v>
      </c>
      <c r="AD27" s="61">
        <v>0.21840000000000001</v>
      </c>
      <c r="AE27" s="61">
        <v>86.39</v>
      </c>
      <c r="AF27" s="62">
        <v>2938.4</v>
      </c>
      <c r="AG27" s="61">
        <v>467.62</v>
      </c>
      <c r="AH27" s="62">
        <v>95372.57</v>
      </c>
      <c r="AI27" s="61">
        <v>149</v>
      </c>
      <c r="AJ27" s="62">
        <v>25389</v>
      </c>
      <c r="AK27" s="62">
        <v>34511</v>
      </c>
      <c r="AL27" s="61">
        <v>52.74</v>
      </c>
      <c r="AM27" s="61">
        <v>31.58</v>
      </c>
      <c r="AN27" s="61">
        <v>41.3</v>
      </c>
      <c r="AO27" s="61">
        <v>4.3</v>
      </c>
      <c r="AP27" s="61">
        <v>0</v>
      </c>
      <c r="AQ27" s="61">
        <v>1.1095999999999999</v>
      </c>
      <c r="AR27" s="62">
        <v>1110.3800000000001</v>
      </c>
      <c r="AS27" s="62">
        <v>1807.2</v>
      </c>
      <c r="AT27" s="62">
        <v>6291.04</v>
      </c>
      <c r="AU27" s="62">
        <v>1041.97</v>
      </c>
      <c r="AV27" s="61">
        <v>603.27</v>
      </c>
      <c r="AW27" s="62">
        <v>10853.87</v>
      </c>
      <c r="AX27" s="62">
        <v>6271.53</v>
      </c>
      <c r="AY27" s="61">
        <v>0.55740000000000001</v>
      </c>
      <c r="AZ27" s="62">
        <v>3295.99</v>
      </c>
      <c r="BA27" s="61">
        <v>0.29289999999999999</v>
      </c>
      <c r="BB27" s="62">
        <v>1684.83</v>
      </c>
      <c r="BC27" s="61">
        <v>0.1497</v>
      </c>
      <c r="BD27" s="62">
        <v>11252.35</v>
      </c>
      <c r="BE27" s="62">
        <v>4548.83</v>
      </c>
      <c r="BF27" s="61">
        <v>2.1886999999999999</v>
      </c>
      <c r="BG27" s="61">
        <v>0.55510000000000004</v>
      </c>
      <c r="BH27" s="61">
        <v>0.21809999999999999</v>
      </c>
      <c r="BI27" s="61">
        <v>0.19370000000000001</v>
      </c>
      <c r="BJ27" s="61">
        <v>2.12E-2</v>
      </c>
      <c r="BK27" s="61">
        <v>1.18E-2</v>
      </c>
    </row>
    <row r="28" spans="1:63" x14ac:dyDescent="0.25">
      <c r="A28" s="61" t="s">
        <v>60</v>
      </c>
      <c r="B28" s="61">
        <v>45203</v>
      </c>
      <c r="C28" s="61">
        <v>125</v>
      </c>
      <c r="D28" s="61">
        <v>8.98</v>
      </c>
      <c r="E28" s="62">
        <v>1122.45</v>
      </c>
      <c r="F28" s="62">
        <v>1161.08</v>
      </c>
      <c r="G28" s="61">
        <v>5.1999999999999998E-3</v>
      </c>
      <c r="H28" s="61">
        <v>0</v>
      </c>
      <c r="I28" s="61">
        <v>1E-3</v>
      </c>
      <c r="J28" s="61">
        <v>8.0000000000000004E-4</v>
      </c>
      <c r="K28" s="61">
        <v>1.8E-3</v>
      </c>
      <c r="L28" s="61">
        <v>0.97250000000000003</v>
      </c>
      <c r="M28" s="61">
        <v>1.8800000000000001E-2</v>
      </c>
      <c r="N28" s="61">
        <v>0.43759999999999999</v>
      </c>
      <c r="O28" s="61">
        <v>8.9999999999999998E-4</v>
      </c>
      <c r="P28" s="61">
        <v>0.13239999999999999</v>
      </c>
      <c r="Q28" s="61">
        <v>50.22</v>
      </c>
      <c r="R28" s="62">
        <v>46505.64</v>
      </c>
      <c r="S28" s="61">
        <v>0.1507</v>
      </c>
      <c r="T28" s="61">
        <v>0.12330000000000001</v>
      </c>
      <c r="U28" s="61">
        <v>0.72599999999999998</v>
      </c>
      <c r="V28" s="61">
        <v>17.420000000000002</v>
      </c>
      <c r="W28" s="61">
        <v>8.33</v>
      </c>
      <c r="X28" s="62">
        <v>70568.81</v>
      </c>
      <c r="Y28" s="61">
        <v>129.04</v>
      </c>
      <c r="Z28" s="62">
        <v>123456.63</v>
      </c>
      <c r="AA28" s="61">
        <v>0.60570000000000002</v>
      </c>
      <c r="AB28" s="61">
        <v>0.15079999999999999</v>
      </c>
      <c r="AC28" s="61">
        <v>0.24340000000000001</v>
      </c>
      <c r="AD28" s="61">
        <v>0.39429999999999998</v>
      </c>
      <c r="AE28" s="61">
        <v>123.46</v>
      </c>
      <c r="AF28" s="62">
        <v>3401.65</v>
      </c>
      <c r="AG28" s="61">
        <v>296.76</v>
      </c>
      <c r="AH28" s="62">
        <v>94688.63</v>
      </c>
      <c r="AI28" s="61">
        <v>144</v>
      </c>
      <c r="AJ28" s="62">
        <v>26921</v>
      </c>
      <c r="AK28" s="62">
        <v>37895</v>
      </c>
      <c r="AL28" s="61">
        <v>41.9</v>
      </c>
      <c r="AM28" s="61">
        <v>21.8</v>
      </c>
      <c r="AN28" s="61">
        <v>27.52</v>
      </c>
      <c r="AO28" s="61">
        <v>3.9</v>
      </c>
      <c r="AP28" s="61">
        <v>1.63</v>
      </c>
      <c r="AQ28" s="61">
        <v>0.67130000000000001</v>
      </c>
      <c r="AR28" s="62">
        <v>1078.5</v>
      </c>
      <c r="AS28" s="62">
        <v>1997.03</v>
      </c>
      <c r="AT28" s="62">
        <v>5124.54</v>
      </c>
      <c r="AU28" s="62">
        <v>1045.2</v>
      </c>
      <c r="AV28" s="61">
        <v>146.04</v>
      </c>
      <c r="AW28" s="62">
        <v>9391.31</v>
      </c>
      <c r="AX28" s="62">
        <v>5526.81</v>
      </c>
      <c r="AY28" s="61">
        <v>0.5514</v>
      </c>
      <c r="AZ28" s="62">
        <v>3508.22</v>
      </c>
      <c r="BA28" s="61">
        <v>0.35</v>
      </c>
      <c r="BB28" s="61">
        <v>988.48</v>
      </c>
      <c r="BC28" s="61">
        <v>9.8599999999999993E-2</v>
      </c>
      <c r="BD28" s="62">
        <v>10023.5</v>
      </c>
      <c r="BE28" s="62">
        <v>5675.36</v>
      </c>
      <c r="BF28" s="61">
        <v>2.0225</v>
      </c>
      <c r="BG28" s="61">
        <v>0.52410000000000001</v>
      </c>
      <c r="BH28" s="61">
        <v>0.22989999999999999</v>
      </c>
      <c r="BI28" s="61">
        <v>0.1711</v>
      </c>
      <c r="BJ28" s="61">
        <v>5.2600000000000001E-2</v>
      </c>
      <c r="BK28" s="61">
        <v>2.23E-2</v>
      </c>
    </row>
    <row r="29" spans="1:63" x14ac:dyDescent="0.25">
      <c r="A29" s="61" t="s">
        <v>61</v>
      </c>
      <c r="B29" s="61">
        <v>46300</v>
      </c>
      <c r="C29" s="61">
        <v>26</v>
      </c>
      <c r="D29" s="61">
        <v>78.41</v>
      </c>
      <c r="E29" s="62">
        <v>2038.64</v>
      </c>
      <c r="F29" s="62">
        <v>2102.81</v>
      </c>
      <c r="G29" s="61">
        <v>8.9999999999999993E-3</v>
      </c>
      <c r="H29" s="61">
        <v>0</v>
      </c>
      <c r="I29" s="61">
        <v>2.7E-2</v>
      </c>
      <c r="J29" s="61">
        <v>1E-3</v>
      </c>
      <c r="K29" s="61">
        <v>2.75E-2</v>
      </c>
      <c r="L29" s="61">
        <v>0.88190000000000002</v>
      </c>
      <c r="M29" s="61">
        <v>5.3600000000000002E-2</v>
      </c>
      <c r="N29" s="61">
        <v>0.43719999999999998</v>
      </c>
      <c r="O29" s="61">
        <v>5.5999999999999999E-3</v>
      </c>
      <c r="P29" s="61">
        <v>0.13500000000000001</v>
      </c>
      <c r="Q29" s="61">
        <v>85.92</v>
      </c>
      <c r="R29" s="62">
        <v>52708.03</v>
      </c>
      <c r="S29" s="61">
        <v>0.30709999999999998</v>
      </c>
      <c r="T29" s="61">
        <v>0.2</v>
      </c>
      <c r="U29" s="61">
        <v>0.4929</v>
      </c>
      <c r="V29" s="61">
        <v>19.32</v>
      </c>
      <c r="W29" s="61">
        <v>15.83</v>
      </c>
      <c r="X29" s="62">
        <v>50585.7</v>
      </c>
      <c r="Y29" s="61">
        <v>124.48</v>
      </c>
      <c r="Z29" s="62">
        <v>97365.72</v>
      </c>
      <c r="AA29" s="61">
        <v>0.69269999999999998</v>
      </c>
      <c r="AB29" s="61">
        <v>0.25940000000000002</v>
      </c>
      <c r="AC29" s="61">
        <v>4.8000000000000001E-2</v>
      </c>
      <c r="AD29" s="61">
        <v>0.30730000000000002</v>
      </c>
      <c r="AE29" s="61">
        <v>97.37</v>
      </c>
      <c r="AF29" s="62">
        <v>3306.34</v>
      </c>
      <c r="AG29" s="61">
        <v>288.19</v>
      </c>
      <c r="AH29" s="62">
        <v>117754.35</v>
      </c>
      <c r="AI29" s="61">
        <v>279</v>
      </c>
      <c r="AJ29" s="62">
        <v>33563</v>
      </c>
      <c r="AK29" s="62">
        <v>52242</v>
      </c>
      <c r="AL29" s="61">
        <v>52.3</v>
      </c>
      <c r="AM29" s="61">
        <v>28.73</v>
      </c>
      <c r="AN29" s="61">
        <v>44.52</v>
      </c>
      <c r="AO29" s="61">
        <v>4.3</v>
      </c>
      <c r="AP29" s="61">
        <v>0</v>
      </c>
      <c r="AQ29" s="61">
        <v>0.59860000000000002</v>
      </c>
      <c r="AR29" s="61">
        <v>991.7</v>
      </c>
      <c r="AS29" s="62">
        <v>1599.87</v>
      </c>
      <c r="AT29" s="62">
        <v>4813.32</v>
      </c>
      <c r="AU29" s="61">
        <v>374.83</v>
      </c>
      <c r="AV29" s="61">
        <v>187.66</v>
      </c>
      <c r="AW29" s="62">
        <v>7967.37</v>
      </c>
      <c r="AX29" s="62">
        <v>4745.5200000000004</v>
      </c>
      <c r="AY29" s="61">
        <v>0.52639999999999998</v>
      </c>
      <c r="AZ29" s="62">
        <v>3272.92</v>
      </c>
      <c r="BA29" s="61">
        <v>0.36309999999999998</v>
      </c>
      <c r="BB29" s="61">
        <v>996.24</v>
      </c>
      <c r="BC29" s="61">
        <v>0.1105</v>
      </c>
      <c r="BD29" s="62">
        <v>9014.68</v>
      </c>
      <c r="BE29" s="62">
        <v>3802.76</v>
      </c>
      <c r="BF29" s="61">
        <v>0.96950000000000003</v>
      </c>
      <c r="BG29" s="61">
        <v>0.54610000000000003</v>
      </c>
      <c r="BH29" s="61">
        <v>0.20610000000000001</v>
      </c>
      <c r="BI29" s="61">
        <v>0.21199999999999999</v>
      </c>
      <c r="BJ29" s="61">
        <v>2.7E-2</v>
      </c>
      <c r="BK29" s="61">
        <v>8.8999999999999999E-3</v>
      </c>
    </row>
    <row r="30" spans="1:63" x14ac:dyDescent="0.25">
      <c r="A30" s="61" t="s">
        <v>62</v>
      </c>
      <c r="B30" s="61">
        <v>45765</v>
      </c>
      <c r="C30" s="61">
        <v>46</v>
      </c>
      <c r="D30" s="61">
        <v>40.53</v>
      </c>
      <c r="E30" s="62">
        <v>1864.26</v>
      </c>
      <c r="F30" s="62">
        <v>1863.02</v>
      </c>
      <c r="G30" s="61">
        <v>1.37E-2</v>
      </c>
      <c r="H30" s="61">
        <v>1.4E-3</v>
      </c>
      <c r="I30" s="61">
        <v>3.5400000000000001E-2</v>
      </c>
      <c r="J30" s="61">
        <v>5.9999999999999995E-4</v>
      </c>
      <c r="K30" s="61">
        <v>3.3700000000000001E-2</v>
      </c>
      <c r="L30" s="61">
        <v>0.89639999999999997</v>
      </c>
      <c r="M30" s="61">
        <v>1.89E-2</v>
      </c>
      <c r="N30" s="61">
        <v>0.49399999999999999</v>
      </c>
      <c r="O30" s="61">
        <v>6.7000000000000002E-3</v>
      </c>
      <c r="P30" s="61">
        <v>9.8799999999999999E-2</v>
      </c>
      <c r="Q30" s="61">
        <v>75.09</v>
      </c>
      <c r="R30" s="62">
        <v>55412.94</v>
      </c>
      <c r="S30" s="61">
        <v>0.30359999999999998</v>
      </c>
      <c r="T30" s="61">
        <v>0.15179999999999999</v>
      </c>
      <c r="U30" s="61">
        <v>0.54459999999999997</v>
      </c>
      <c r="V30" s="61">
        <v>21.69</v>
      </c>
      <c r="W30" s="61">
        <v>14</v>
      </c>
      <c r="X30" s="62">
        <v>75395</v>
      </c>
      <c r="Y30" s="61">
        <v>127.63</v>
      </c>
      <c r="Z30" s="62">
        <v>124929.96</v>
      </c>
      <c r="AA30" s="61">
        <v>0.64029999999999998</v>
      </c>
      <c r="AB30" s="61">
        <v>0.2616</v>
      </c>
      <c r="AC30" s="61">
        <v>9.8199999999999996E-2</v>
      </c>
      <c r="AD30" s="61">
        <v>0.35970000000000002</v>
      </c>
      <c r="AE30" s="61">
        <v>124.93</v>
      </c>
      <c r="AF30" s="62">
        <v>4083.96</v>
      </c>
      <c r="AG30" s="61">
        <v>439.78</v>
      </c>
      <c r="AH30" s="62">
        <v>143412.67000000001</v>
      </c>
      <c r="AI30" s="61">
        <v>400</v>
      </c>
      <c r="AJ30" s="62">
        <v>31910</v>
      </c>
      <c r="AK30" s="62">
        <v>45758</v>
      </c>
      <c r="AL30" s="61">
        <v>32.69</v>
      </c>
      <c r="AM30" s="61">
        <v>32.69</v>
      </c>
      <c r="AN30" s="61">
        <v>32.69</v>
      </c>
      <c r="AO30" s="61">
        <v>6.15</v>
      </c>
      <c r="AP30" s="61">
        <v>0</v>
      </c>
      <c r="AQ30" s="61">
        <v>0.87080000000000002</v>
      </c>
      <c r="AR30" s="62">
        <v>1093.4000000000001</v>
      </c>
      <c r="AS30" s="62">
        <v>2083.2199999999998</v>
      </c>
      <c r="AT30" s="62">
        <v>5078.32</v>
      </c>
      <c r="AU30" s="61">
        <v>773.68</v>
      </c>
      <c r="AV30" s="61">
        <v>92.47</v>
      </c>
      <c r="AW30" s="62">
        <v>9121.08</v>
      </c>
      <c r="AX30" s="62">
        <v>3626.94</v>
      </c>
      <c r="AY30" s="61">
        <v>0.43080000000000002</v>
      </c>
      <c r="AZ30" s="62">
        <v>4114.46</v>
      </c>
      <c r="BA30" s="61">
        <v>0.48870000000000002</v>
      </c>
      <c r="BB30" s="61">
        <v>678.09</v>
      </c>
      <c r="BC30" s="61">
        <v>8.0500000000000002E-2</v>
      </c>
      <c r="BD30" s="62">
        <v>8419.49</v>
      </c>
      <c r="BE30" s="62">
        <v>1835.97</v>
      </c>
      <c r="BF30" s="61">
        <v>0.54020000000000001</v>
      </c>
      <c r="BG30" s="61">
        <v>0.56810000000000005</v>
      </c>
      <c r="BH30" s="61">
        <v>0.19400000000000001</v>
      </c>
      <c r="BI30" s="61">
        <v>0.18440000000000001</v>
      </c>
      <c r="BJ30" s="61">
        <v>3.1699999999999999E-2</v>
      </c>
      <c r="BK30" s="61">
        <v>2.18E-2</v>
      </c>
    </row>
    <row r="31" spans="1:63" x14ac:dyDescent="0.25">
      <c r="A31" s="61" t="s">
        <v>63</v>
      </c>
      <c r="B31" s="61">
        <v>43547</v>
      </c>
      <c r="C31" s="61">
        <v>5</v>
      </c>
      <c r="D31" s="61">
        <v>512.99</v>
      </c>
      <c r="E31" s="62">
        <v>2564.94</v>
      </c>
      <c r="F31" s="62">
        <v>2448.86</v>
      </c>
      <c r="G31" s="61">
        <v>1.77E-2</v>
      </c>
      <c r="H31" s="61">
        <v>5.9999999999999995E-4</v>
      </c>
      <c r="I31" s="61">
        <v>5.7999999999999996E-3</v>
      </c>
      <c r="J31" s="61">
        <v>8.0000000000000004E-4</v>
      </c>
      <c r="K31" s="61">
        <v>1.47E-2</v>
      </c>
      <c r="L31" s="61">
        <v>0.93179999999999996</v>
      </c>
      <c r="M31" s="61">
        <v>2.86E-2</v>
      </c>
      <c r="N31" s="61">
        <v>9.5299999999999996E-2</v>
      </c>
      <c r="O31" s="61">
        <v>6.7000000000000002E-3</v>
      </c>
      <c r="P31" s="61">
        <v>0.11509999999999999</v>
      </c>
      <c r="Q31" s="61">
        <v>117.5</v>
      </c>
      <c r="R31" s="62">
        <v>69938.820000000007</v>
      </c>
      <c r="S31" s="61">
        <v>0.29449999999999998</v>
      </c>
      <c r="T31" s="61">
        <v>0.19020000000000001</v>
      </c>
      <c r="U31" s="61">
        <v>0.51529999999999998</v>
      </c>
      <c r="V31" s="61">
        <v>18.59</v>
      </c>
      <c r="W31" s="61">
        <v>16</v>
      </c>
      <c r="X31" s="62">
        <v>95682.5</v>
      </c>
      <c r="Y31" s="61">
        <v>160.31</v>
      </c>
      <c r="Z31" s="62">
        <v>193905.48</v>
      </c>
      <c r="AA31" s="61">
        <v>0.96240000000000003</v>
      </c>
      <c r="AB31" s="61">
        <v>2.47E-2</v>
      </c>
      <c r="AC31" s="61">
        <v>1.2999999999999999E-2</v>
      </c>
      <c r="AD31" s="61">
        <v>3.7600000000000001E-2</v>
      </c>
      <c r="AE31" s="61">
        <v>193.91</v>
      </c>
      <c r="AF31" s="62">
        <v>9887.85</v>
      </c>
      <c r="AG31" s="62">
        <v>1411.64</v>
      </c>
      <c r="AH31" s="62">
        <v>219660.49</v>
      </c>
      <c r="AI31" s="61">
        <v>549</v>
      </c>
      <c r="AJ31" s="62">
        <v>55136</v>
      </c>
      <c r="AK31" s="62">
        <v>96290</v>
      </c>
      <c r="AL31" s="61">
        <v>111.91</v>
      </c>
      <c r="AM31" s="61">
        <v>50.03</v>
      </c>
      <c r="AN31" s="61">
        <v>56.36</v>
      </c>
      <c r="AO31" s="61">
        <v>4.6100000000000003</v>
      </c>
      <c r="AP31" s="61">
        <v>0</v>
      </c>
      <c r="AQ31" s="61">
        <v>0.80330000000000001</v>
      </c>
      <c r="AR31" s="62">
        <v>1510.07</v>
      </c>
      <c r="AS31" s="62">
        <v>1882.03</v>
      </c>
      <c r="AT31" s="62">
        <v>6338.04</v>
      </c>
      <c r="AU31" s="62">
        <v>1605.94</v>
      </c>
      <c r="AV31" s="61">
        <v>167.92</v>
      </c>
      <c r="AW31" s="62">
        <v>11504</v>
      </c>
      <c r="AX31" s="62">
        <v>3138.71</v>
      </c>
      <c r="AY31" s="61">
        <v>0.2477</v>
      </c>
      <c r="AZ31" s="62">
        <v>9201.52</v>
      </c>
      <c r="BA31" s="61">
        <v>0.72609999999999997</v>
      </c>
      <c r="BB31" s="61">
        <v>332.46</v>
      </c>
      <c r="BC31" s="61">
        <v>2.6200000000000001E-2</v>
      </c>
      <c r="BD31" s="62">
        <v>12672.68</v>
      </c>
      <c r="BE31" s="62">
        <v>1420.41</v>
      </c>
      <c r="BF31" s="61">
        <v>0.13109999999999999</v>
      </c>
      <c r="BG31" s="61">
        <v>0.63600000000000001</v>
      </c>
      <c r="BH31" s="61">
        <v>0.20979999999999999</v>
      </c>
      <c r="BI31" s="61">
        <v>8.8800000000000004E-2</v>
      </c>
      <c r="BJ31" s="61">
        <v>3.4700000000000002E-2</v>
      </c>
      <c r="BK31" s="61">
        <v>3.0700000000000002E-2</v>
      </c>
    </row>
    <row r="32" spans="1:63" x14ac:dyDescent="0.25">
      <c r="A32" s="61" t="s">
        <v>64</v>
      </c>
      <c r="B32" s="61">
        <v>43554</v>
      </c>
      <c r="C32" s="61">
        <v>5</v>
      </c>
      <c r="D32" s="61">
        <v>291.61</v>
      </c>
      <c r="E32" s="62">
        <v>1458.04</v>
      </c>
      <c r="F32" s="62">
        <v>1529.93</v>
      </c>
      <c r="G32" s="61">
        <v>0.13950000000000001</v>
      </c>
      <c r="H32" s="61">
        <v>6.9999999999999999E-4</v>
      </c>
      <c r="I32" s="61">
        <v>0.20860000000000001</v>
      </c>
      <c r="J32" s="61">
        <v>0</v>
      </c>
      <c r="K32" s="61">
        <v>1.7299999999999999E-2</v>
      </c>
      <c r="L32" s="61">
        <v>0.5988</v>
      </c>
      <c r="M32" s="61">
        <v>3.5200000000000002E-2</v>
      </c>
      <c r="N32" s="61">
        <v>9.7799999999999998E-2</v>
      </c>
      <c r="O32" s="61">
        <v>4.3799999999999999E-2</v>
      </c>
      <c r="P32" s="61">
        <v>0.13819999999999999</v>
      </c>
      <c r="Q32" s="61">
        <v>86.73</v>
      </c>
      <c r="R32" s="62">
        <v>81850.509999999995</v>
      </c>
      <c r="S32" s="61">
        <v>0.23180000000000001</v>
      </c>
      <c r="T32" s="61">
        <v>0.15229999999999999</v>
      </c>
      <c r="U32" s="61">
        <v>0.6159</v>
      </c>
      <c r="V32" s="61">
        <v>13.43</v>
      </c>
      <c r="W32" s="61">
        <v>15</v>
      </c>
      <c r="X32" s="62">
        <v>94958</v>
      </c>
      <c r="Y32" s="61">
        <v>97.2</v>
      </c>
      <c r="Z32" s="62">
        <v>486504.29</v>
      </c>
      <c r="AA32" s="61">
        <v>0.47920000000000001</v>
      </c>
      <c r="AB32" s="61">
        <v>0.50649999999999995</v>
      </c>
      <c r="AC32" s="61">
        <v>1.43E-2</v>
      </c>
      <c r="AD32" s="61">
        <v>0.52080000000000004</v>
      </c>
      <c r="AE32" s="61">
        <v>486.5</v>
      </c>
      <c r="AF32" s="62">
        <v>19159.25</v>
      </c>
      <c r="AG32" s="62">
        <v>1398.23</v>
      </c>
      <c r="AH32" s="62">
        <v>536062.93999999994</v>
      </c>
      <c r="AI32" s="61">
        <v>608</v>
      </c>
      <c r="AJ32" s="62">
        <v>50612</v>
      </c>
      <c r="AK32" s="62">
        <v>112354</v>
      </c>
      <c r="AL32" s="61">
        <v>79.3</v>
      </c>
      <c r="AM32" s="61">
        <v>34.72</v>
      </c>
      <c r="AN32" s="61">
        <v>42.67</v>
      </c>
      <c r="AO32" s="61">
        <v>6.8</v>
      </c>
      <c r="AP32" s="61">
        <v>0</v>
      </c>
      <c r="AQ32" s="61">
        <v>0.46460000000000001</v>
      </c>
      <c r="AR32" s="62">
        <v>2709.1</v>
      </c>
      <c r="AS32" s="62">
        <v>3480.09</v>
      </c>
      <c r="AT32" s="62">
        <v>10451.120000000001</v>
      </c>
      <c r="AU32" s="62">
        <v>2149.3200000000002</v>
      </c>
      <c r="AV32" s="61">
        <v>375.93</v>
      </c>
      <c r="AW32" s="62">
        <v>19165.560000000001</v>
      </c>
      <c r="AX32" s="62">
        <v>4764.71</v>
      </c>
      <c r="AY32" s="61">
        <v>0.21560000000000001</v>
      </c>
      <c r="AZ32" s="62">
        <v>16955.11</v>
      </c>
      <c r="BA32" s="61">
        <v>0.76719999999999999</v>
      </c>
      <c r="BB32" s="61">
        <v>379.38</v>
      </c>
      <c r="BC32" s="61">
        <v>1.72E-2</v>
      </c>
      <c r="BD32" s="62">
        <v>22099.200000000001</v>
      </c>
      <c r="BE32" s="61">
        <v>944.09</v>
      </c>
      <c r="BF32" s="61">
        <v>5.4100000000000002E-2</v>
      </c>
      <c r="BG32" s="61">
        <v>0.56269999999999998</v>
      </c>
      <c r="BH32" s="61">
        <v>0.21909999999999999</v>
      </c>
      <c r="BI32" s="61">
        <v>0.16719999999999999</v>
      </c>
      <c r="BJ32" s="61">
        <v>2.8000000000000001E-2</v>
      </c>
      <c r="BK32" s="61">
        <v>2.3E-2</v>
      </c>
    </row>
    <row r="33" spans="1:63" x14ac:dyDescent="0.25">
      <c r="A33" s="61" t="s">
        <v>65</v>
      </c>
      <c r="B33" s="61">
        <v>46425</v>
      </c>
      <c r="C33" s="61">
        <v>112</v>
      </c>
      <c r="D33" s="61">
        <v>18.82</v>
      </c>
      <c r="E33" s="62">
        <v>2107.7800000000002</v>
      </c>
      <c r="F33" s="62">
        <v>1960.04</v>
      </c>
      <c r="G33" s="61">
        <v>1.5E-3</v>
      </c>
      <c r="H33" s="61">
        <v>0</v>
      </c>
      <c r="I33" s="61">
        <v>2.2000000000000001E-3</v>
      </c>
      <c r="J33" s="61">
        <v>3.5000000000000001E-3</v>
      </c>
      <c r="K33" s="61">
        <v>2.3999999999999998E-3</v>
      </c>
      <c r="L33" s="61">
        <v>0.97430000000000005</v>
      </c>
      <c r="M33" s="61">
        <v>1.6E-2</v>
      </c>
      <c r="N33" s="61">
        <v>0.35089999999999999</v>
      </c>
      <c r="O33" s="61">
        <v>0</v>
      </c>
      <c r="P33" s="61">
        <v>0.15409999999999999</v>
      </c>
      <c r="Q33" s="61">
        <v>108.44</v>
      </c>
      <c r="R33" s="62">
        <v>51336.59</v>
      </c>
      <c r="S33" s="61">
        <v>0.24809999999999999</v>
      </c>
      <c r="T33" s="61">
        <v>0.18049999999999999</v>
      </c>
      <c r="U33" s="61">
        <v>0.57140000000000002</v>
      </c>
      <c r="V33" s="61">
        <v>17.350000000000001</v>
      </c>
      <c r="W33" s="61">
        <v>17.3</v>
      </c>
      <c r="X33" s="62">
        <v>62057.72</v>
      </c>
      <c r="Y33" s="61">
        <v>118.48</v>
      </c>
      <c r="Z33" s="62">
        <v>114705.65</v>
      </c>
      <c r="AA33" s="61">
        <v>0.79549999999999998</v>
      </c>
      <c r="AB33" s="61">
        <v>0.158</v>
      </c>
      <c r="AC33" s="61">
        <v>4.65E-2</v>
      </c>
      <c r="AD33" s="61">
        <v>0.20449999999999999</v>
      </c>
      <c r="AE33" s="61">
        <v>114.71</v>
      </c>
      <c r="AF33" s="62">
        <v>3184.6</v>
      </c>
      <c r="AG33" s="61">
        <v>381.26</v>
      </c>
      <c r="AH33" s="62">
        <v>111605.8</v>
      </c>
      <c r="AI33" s="61">
        <v>241</v>
      </c>
      <c r="AJ33" s="62">
        <v>30554</v>
      </c>
      <c r="AK33" s="62">
        <v>46381</v>
      </c>
      <c r="AL33" s="61">
        <v>33.700000000000003</v>
      </c>
      <c r="AM33" s="61">
        <v>27.51</v>
      </c>
      <c r="AN33" s="61">
        <v>27.32</v>
      </c>
      <c r="AO33" s="61">
        <v>4.5999999999999996</v>
      </c>
      <c r="AP33" s="61">
        <v>0</v>
      </c>
      <c r="AQ33" s="61">
        <v>0.8831</v>
      </c>
      <c r="AR33" s="62">
        <v>1032.8499999999999</v>
      </c>
      <c r="AS33" s="62">
        <v>1805.62</v>
      </c>
      <c r="AT33" s="62">
        <v>4907.6099999999997</v>
      </c>
      <c r="AU33" s="61">
        <v>540.78</v>
      </c>
      <c r="AV33" s="61">
        <v>321.31</v>
      </c>
      <c r="AW33" s="62">
        <v>8608.17</v>
      </c>
      <c r="AX33" s="62">
        <v>5193.08</v>
      </c>
      <c r="AY33" s="61">
        <v>0.54149999999999998</v>
      </c>
      <c r="AZ33" s="62">
        <v>3573.12</v>
      </c>
      <c r="BA33" s="61">
        <v>0.37259999999999999</v>
      </c>
      <c r="BB33" s="61">
        <v>823.39</v>
      </c>
      <c r="BC33" s="61">
        <v>8.5900000000000004E-2</v>
      </c>
      <c r="BD33" s="62">
        <v>9589.58</v>
      </c>
      <c r="BE33" s="62">
        <v>4239.1400000000003</v>
      </c>
      <c r="BF33" s="61">
        <v>1.2171000000000001</v>
      </c>
      <c r="BG33" s="61">
        <v>0.52490000000000003</v>
      </c>
      <c r="BH33" s="61">
        <v>0.19220000000000001</v>
      </c>
      <c r="BI33" s="61">
        <v>0.2273</v>
      </c>
      <c r="BJ33" s="61">
        <v>3.5999999999999997E-2</v>
      </c>
      <c r="BK33" s="61">
        <v>1.9599999999999999E-2</v>
      </c>
    </row>
    <row r="34" spans="1:63" x14ac:dyDescent="0.25">
      <c r="A34" s="61" t="s">
        <v>66</v>
      </c>
      <c r="B34" s="61">
        <v>47241</v>
      </c>
      <c r="C34" s="61">
        <v>47</v>
      </c>
      <c r="D34" s="61">
        <v>171.3</v>
      </c>
      <c r="E34" s="62">
        <v>8051.05</v>
      </c>
      <c r="F34" s="62">
        <v>7542.53</v>
      </c>
      <c r="G34" s="61">
        <v>6.4600000000000005E-2</v>
      </c>
      <c r="H34" s="61">
        <v>5.9999999999999995E-4</v>
      </c>
      <c r="I34" s="61">
        <v>3.4700000000000002E-2</v>
      </c>
      <c r="J34" s="61">
        <v>2.3999999999999998E-3</v>
      </c>
      <c r="K34" s="61">
        <v>2.63E-2</v>
      </c>
      <c r="L34" s="61">
        <v>0.83420000000000005</v>
      </c>
      <c r="M34" s="61">
        <v>3.73E-2</v>
      </c>
      <c r="N34" s="61">
        <v>0.1416</v>
      </c>
      <c r="O34" s="61">
        <v>2.6100000000000002E-2</v>
      </c>
      <c r="P34" s="61">
        <v>0.1255</v>
      </c>
      <c r="Q34" s="61">
        <v>323.73</v>
      </c>
      <c r="R34" s="62">
        <v>62954.37</v>
      </c>
      <c r="S34" s="61">
        <v>0.2465</v>
      </c>
      <c r="T34" s="61">
        <v>0.21210000000000001</v>
      </c>
      <c r="U34" s="61">
        <v>0.54139999999999999</v>
      </c>
      <c r="V34" s="61">
        <v>19.5</v>
      </c>
      <c r="W34" s="61">
        <v>33.42</v>
      </c>
      <c r="X34" s="62">
        <v>93728.43</v>
      </c>
      <c r="Y34" s="61">
        <v>237</v>
      </c>
      <c r="Z34" s="62">
        <v>206247.42</v>
      </c>
      <c r="AA34" s="61">
        <v>0.73919999999999997</v>
      </c>
      <c r="AB34" s="61">
        <v>0.24249999999999999</v>
      </c>
      <c r="AC34" s="61">
        <v>1.83E-2</v>
      </c>
      <c r="AD34" s="61">
        <v>0.26079999999999998</v>
      </c>
      <c r="AE34" s="61">
        <v>206.25</v>
      </c>
      <c r="AF34" s="62">
        <v>7046.46</v>
      </c>
      <c r="AG34" s="61">
        <v>827.7</v>
      </c>
      <c r="AH34" s="62">
        <v>226168.47</v>
      </c>
      <c r="AI34" s="61">
        <v>559</v>
      </c>
      <c r="AJ34" s="62">
        <v>47828</v>
      </c>
      <c r="AK34" s="62">
        <v>73646</v>
      </c>
      <c r="AL34" s="61">
        <v>44.5</v>
      </c>
      <c r="AM34" s="61">
        <v>33.909999999999997</v>
      </c>
      <c r="AN34" s="61">
        <v>34.15</v>
      </c>
      <c r="AO34" s="61">
        <v>4.5999999999999996</v>
      </c>
      <c r="AP34" s="61">
        <v>0</v>
      </c>
      <c r="AQ34" s="61">
        <v>0.64080000000000004</v>
      </c>
      <c r="AR34" s="62">
        <v>1037.32</v>
      </c>
      <c r="AS34" s="62">
        <v>1857.89</v>
      </c>
      <c r="AT34" s="62">
        <v>5856.94</v>
      </c>
      <c r="AU34" s="62">
        <v>1075.44</v>
      </c>
      <c r="AV34" s="61">
        <v>480.32</v>
      </c>
      <c r="AW34" s="62">
        <v>10307.91</v>
      </c>
      <c r="AX34" s="62">
        <v>2424.9</v>
      </c>
      <c r="AY34" s="61">
        <v>0.25779999999999997</v>
      </c>
      <c r="AZ34" s="62">
        <v>6511.9</v>
      </c>
      <c r="BA34" s="61">
        <v>0.69230000000000003</v>
      </c>
      <c r="BB34" s="61">
        <v>470</v>
      </c>
      <c r="BC34" s="61">
        <v>0.05</v>
      </c>
      <c r="BD34" s="62">
        <v>9406.7999999999993</v>
      </c>
      <c r="BE34" s="61">
        <v>772.27</v>
      </c>
      <c r="BF34" s="61">
        <v>0.1094</v>
      </c>
      <c r="BG34" s="61">
        <v>0.60019999999999996</v>
      </c>
      <c r="BH34" s="61">
        <v>0.2422</v>
      </c>
      <c r="BI34" s="61">
        <v>8.6900000000000005E-2</v>
      </c>
      <c r="BJ34" s="61">
        <v>2.5899999999999999E-2</v>
      </c>
      <c r="BK34" s="61">
        <v>4.48E-2</v>
      </c>
    </row>
    <row r="35" spans="1:63" x14ac:dyDescent="0.25">
      <c r="A35" s="61" t="s">
        <v>67</v>
      </c>
      <c r="B35" s="61">
        <v>43562</v>
      </c>
      <c r="C35" s="61">
        <v>20</v>
      </c>
      <c r="D35" s="61">
        <v>184</v>
      </c>
      <c r="E35" s="62">
        <v>3680</v>
      </c>
      <c r="F35" s="62">
        <v>3501.1</v>
      </c>
      <c r="G35" s="61">
        <v>4.1999999999999997E-3</v>
      </c>
      <c r="H35" s="61">
        <v>2.9999999999999997E-4</v>
      </c>
      <c r="I35" s="61">
        <v>0.80920000000000003</v>
      </c>
      <c r="J35" s="61">
        <v>2.9999999999999997E-4</v>
      </c>
      <c r="K35" s="61">
        <v>2.6200000000000001E-2</v>
      </c>
      <c r="L35" s="61">
        <v>0.1082</v>
      </c>
      <c r="M35" s="61">
        <v>5.16E-2</v>
      </c>
      <c r="N35" s="61">
        <v>0.64910000000000001</v>
      </c>
      <c r="O35" s="61">
        <v>1.2200000000000001E-2</v>
      </c>
      <c r="P35" s="61">
        <v>0.1615</v>
      </c>
      <c r="Q35" s="61">
        <v>149.16</v>
      </c>
      <c r="R35" s="62">
        <v>62003.65</v>
      </c>
      <c r="S35" s="61">
        <v>0.52339999999999998</v>
      </c>
      <c r="T35" s="61">
        <v>0.2422</v>
      </c>
      <c r="U35" s="61">
        <v>0.2344</v>
      </c>
      <c r="V35" s="61">
        <v>19.88</v>
      </c>
      <c r="W35" s="61">
        <v>28.33</v>
      </c>
      <c r="X35" s="62">
        <v>94772.49</v>
      </c>
      <c r="Y35" s="61">
        <v>129.88</v>
      </c>
      <c r="Z35" s="62">
        <v>196835.85</v>
      </c>
      <c r="AA35" s="61">
        <v>0.54259999999999997</v>
      </c>
      <c r="AB35" s="61">
        <v>0.40949999999999998</v>
      </c>
      <c r="AC35" s="61">
        <v>4.7899999999999998E-2</v>
      </c>
      <c r="AD35" s="61">
        <v>0.45739999999999997</v>
      </c>
      <c r="AE35" s="61">
        <v>196.84</v>
      </c>
      <c r="AF35" s="62">
        <v>8268.58</v>
      </c>
      <c r="AG35" s="61">
        <v>685.32</v>
      </c>
      <c r="AH35" s="62">
        <v>208411.23</v>
      </c>
      <c r="AI35" s="61">
        <v>533</v>
      </c>
      <c r="AJ35" s="62">
        <v>29437</v>
      </c>
      <c r="AK35" s="62">
        <v>39409</v>
      </c>
      <c r="AL35" s="61">
        <v>69.819999999999993</v>
      </c>
      <c r="AM35" s="61">
        <v>36.53</v>
      </c>
      <c r="AN35" s="61">
        <v>46.01</v>
      </c>
      <c r="AO35" s="61">
        <v>4.62</v>
      </c>
      <c r="AP35" s="61">
        <v>0</v>
      </c>
      <c r="AQ35" s="61">
        <v>1.1818</v>
      </c>
      <c r="AR35" s="62">
        <v>1813.09</v>
      </c>
      <c r="AS35" s="62">
        <v>3497.15</v>
      </c>
      <c r="AT35" s="62">
        <v>5949.78</v>
      </c>
      <c r="AU35" s="62">
        <v>1371.18</v>
      </c>
      <c r="AV35" s="61">
        <v>506.18</v>
      </c>
      <c r="AW35" s="62">
        <v>13137.37</v>
      </c>
      <c r="AX35" s="62">
        <v>4504.71</v>
      </c>
      <c r="AY35" s="61">
        <v>0.31440000000000001</v>
      </c>
      <c r="AZ35" s="62">
        <v>8701.76</v>
      </c>
      <c r="BA35" s="61">
        <v>0.60729999999999995</v>
      </c>
      <c r="BB35" s="62">
        <v>1123.0899999999999</v>
      </c>
      <c r="BC35" s="61">
        <v>7.8399999999999997E-2</v>
      </c>
      <c r="BD35" s="62">
        <v>14329.56</v>
      </c>
      <c r="BE35" s="62">
        <v>1239.47</v>
      </c>
      <c r="BF35" s="61">
        <v>0.35199999999999998</v>
      </c>
      <c r="BG35" s="61">
        <v>0.55630000000000002</v>
      </c>
      <c r="BH35" s="61">
        <v>0.20799999999999999</v>
      </c>
      <c r="BI35" s="61">
        <v>0.1817</v>
      </c>
      <c r="BJ35" s="61">
        <v>3.2099999999999997E-2</v>
      </c>
      <c r="BK35" s="61">
        <v>2.1899999999999999E-2</v>
      </c>
    </row>
    <row r="36" spans="1:63" x14ac:dyDescent="0.25">
      <c r="A36" s="61" t="s">
        <v>68</v>
      </c>
      <c r="B36" s="61">
        <v>43570</v>
      </c>
      <c r="C36" s="61">
        <v>44</v>
      </c>
      <c r="D36" s="61">
        <v>29.88</v>
      </c>
      <c r="E36" s="62">
        <v>1314.9</v>
      </c>
      <c r="F36" s="62">
        <v>1234.3</v>
      </c>
      <c r="G36" s="61">
        <v>0</v>
      </c>
      <c r="H36" s="61">
        <v>0</v>
      </c>
      <c r="I36" s="61">
        <v>3.5299999999999998E-2</v>
      </c>
      <c r="J36" s="61">
        <v>0</v>
      </c>
      <c r="K36" s="61">
        <v>1.12E-2</v>
      </c>
      <c r="L36" s="61">
        <v>0.89790000000000003</v>
      </c>
      <c r="M36" s="61">
        <v>5.5599999999999997E-2</v>
      </c>
      <c r="N36" s="61">
        <v>0.59289999999999998</v>
      </c>
      <c r="O36" s="61">
        <v>8.0000000000000004E-4</v>
      </c>
      <c r="P36" s="61">
        <v>0.17319999999999999</v>
      </c>
      <c r="Q36" s="61">
        <v>74.150000000000006</v>
      </c>
      <c r="R36" s="62">
        <v>43538.05</v>
      </c>
      <c r="S36" s="61">
        <v>0.23080000000000001</v>
      </c>
      <c r="T36" s="61">
        <v>0.15379999999999999</v>
      </c>
      <c r="U36" s="61">
        <v>0.61539999999999995</v>
      </c>
      <c r="V36" s="61">
        <v>14.43</v>
      </c>
      <c r="W36" s="61">
        <v>9.25</v>
      </c>
      <c r="X36" s="62">
        <v>64502.38</v>
      </c>
      <c r="Y36" s="61">
        <v>136.22</v>
      </c>
      <c r="Z36" s="62">
        <v>83874.8</v>
      </c>
      <c r="AA36" s="61">
        <v>0.76619999999999999</v>
      </c>
      <c r="AB36" s="61">
        <v>0.1351</v>
      </c>
      <c r="AC36" s="61">
        <v>9.8699999999999996E-2</v>
      </c>
      <c r="AD36" s="61">
        <v>0.23380000000000001</v>
      </c>
      <c r="AE36" s="61">
        <v>83.87</v>
      </c>
      <c r="AF36" s="62">
        <v>1876.12</v>
      </c>
      <c r="AG36" s="61">
        <v>320.19</v>
      </c>
      <c r="AH36" s="62">
        <v>74930.06</v>
      </c>
      <c r="AI36" s="61">
        <v>57</v>
      </c>
      <c r="AJ36" s="62">
        <v>24532</v>
      </c>
      <c r="AK36" s="62">
        <v>36990</v>
      </c>
      <c r="AL36" s="61">
        <v>28.95</v>
      </c>
      <c r="AM36" s="61">
        <v>21.47</v>
      </c>
      <c r="AN36" s="61">
        <v>22.68</v>
      </c>
      <c r="AO36" s="61">
        <v>4.5</v>
      </c>
      <c r="AP36" s="61">
        <v>0</v>
      </c>
      <c r="AQ36" s="61">
        <v>0.58509999999999995</v>
      </c>
      <c r="AR36" s="62">
        <v>1347.16</v>
      </c>
      <c r="AS36" s="62">
        <v>2483.79</v>
      </c>
      <c r="AT36" s="62">
        <v>5355.34</v>
      </c>
      <c r="AU36" s="62">
        <v>1332.37</v>
      </c>
      <c r="AV36" s="61">
        <v>37.51</v>
      </c>
      <c r="AW36" s="62">
        <v>10556.18</v>
      </c>
      <c r="AX36" s="62">
        <v>7604.36</v>
      </c>
      <c r="AY36" s="61">
        <v>0.63719999999999999</v>
      </c>
      <c r="AZ36" s="62">
        <v>2321.63</v>
      </c>
      <c r="BA36" s="61">
        <v>0.19450000000000001</v>
      </c>
      <c r="BB36" s="62">
        <v>2008.36</v>
      </c>
      <c r="BC36" s="61">
        <v>0.16830000000000001</v>
      </c>
      <c r="BD36" s="62">
        <v>11934.35</v>
      </c>
      <c r="BE36" s="62">
        <v>6447.69</v>
      </c>
      <c r="BF36" s="61">
        <v>2.2919</v>
      </c>
      <c r="BG36" s="61">
        <v>0.49199999999999999</v>
      </c>
      <c r="BH36" s="61">
        <v>0.26889999999999997</v>
      </c>
      <c r="BI36" s="61">
        <v>0.18379999999999999</v>
      </c>
      <c r="BJ36" s="61">
        <v>3.5499999999999997E-2</v>
      </c>
      <c r="BK36" s="61">
        <v>1.9900000000000001E-2</v>
      </c>
    </row>
    <row r="37" spans="1:63" x14ac:dyDescent="0.25">
      <c r="A37" s="61" t="s">
        <v>69</v>
      </c>
      <c r="B37" s="61">
        <v>43588</v>
      </c>
      <c r="C37" s="61">
        <v>31</v>
      </c>
      <c r="D37" s="61">
        <v>87.74</v>
      </c>
      <c r="E37" s="62">
        <v>2719.96</v>
      </c>
      <c r="F37" s="62">
        <v>2671.63</v>
      </c>
      <c r="G37" s="61">
        <v>1.3299999999999999E-2</v>
      </c>
      <c r="H37" s="61">
        <v>6.9999999999999999E-4</v>
      </c>
      <c r="I37" s="61">
        <v>4.0099999999999997E-2</v>
      </c>
      <c r="J37" s="61">
        <v>1.5E-3</v>
      </c>
      <c r="K37" s="61">
        <v>1.3599999999999999E-2</v>
      </c>
      <c r="L37" s="61">
        <v>0.83050000000000002</v>
      </c>
      <c r="M37" s="61">
        <v>0.1002</v>
      </c>
      <c r="N37" s="61">
        <v>0.54049999999999998</v>
      </c>
      <c r="O37" s="61">
        <v>8.0000000000000002E-3</v>
      </c>
      <c r="P37" s="61">
        <v>0.15459999999999999</v>
      </c>
      <c r="Q37" s="61">
        <v>124.11</v>
      </c>
      <c r="R37" s="62">
        <v>45528.98</v>
      </c>
      <c r="S37" s="61">
        <v>0.27100000000000002</v>
      </c>
      <c r="T37" s="61">
        <v>0.16819999999999999</v>
      </c>
      <c r="U37" s="61">
        <v>0.56069999999999998</v>
      </c>
      <c r="V37" s="61">
        <v>16.690000000000001</v>
      </c>
      <c r="W37" s="61">
        <v>15</v>
      </c>
      <c r="X37" s="62">
        <v>79322.070000000007</v>
      </c>
      <c r="Y37" s="61">
        <v>177.09</v>
      </c>
      <c r="Z37" s="62">
        <v>98614.9</v>
      </c>
      <c r="AA37" s="61">
        <v>0.69040000000000001</v>
      </c>
      <c r="AB37" s="61">
        <v>0.27900000000000003</v>
      </c>
      <c r="AC37" s="61">
        <v>3.0599999999999999E-2</v>
      </c>
      <c r="AD37" s="61">
        <v>0.30959999999999999</v>
      </c>
      <c r="AE37" s="61">
        <v>98.61</v>
      </c>
      <c r="AF37" s="62">
        <v>2888.5</v>
      </c>
      <c r="AG37" s="61">
        <v>325.10000000000002</v>
      </c>
      <c r="AH37" s="62">
        <v>100148.91</v>
      </c>
      <c r="AI37" s="61">
        <v>178</v>
      </c>
      <c r="AJ37" s="62">
        <v>26588</v>
      </c>
      <c r="AK37" s="62">
        <v>41597</v>
      </c>
      <c r="AL37" s="61">
        <v>50.68</v>
      </c>
      <c r="AM37" s="61">
        <v>26.55</v>
      </c>
      <c r="AN37" s="61">
        <v>33.72</v>
      </c>
      <c r="AO37" s="61">
        <v>4.3</v>
      </c>
      <c r="AP37" s="61">
        <v>0</v>
      </c>
      <c r="AQ37" s="61">
        <v>0.83979999999999999</v>
      </c>
      <c r="AR37" s="62">
        <v>1126.32</v>
      </c>
      <c r="AS37" s="62">
        <v>1590.62</v>
      </c>
      <c r="AT37" s="62">
        <v>5360.93</v>
      </c>
      <c r="AU37" s="61">
        <v>846</v>
      </c>
      <c r="AV37" s="61">
        <v>385.18</v>
      </c>
      <c r="AW37" s="62">
        <v>9309.0499999999993</v>
      </c>
      <c r="AX37" s="62">
        <v>5104.09</v>
      </c>
      <c r="AY37" s="61">
        <v>0.55020000000000002</v>
      </c>
      <c r="AZ37" s="62">
        <v>3076.51</v>
      </c>
      <c r="BA37" s="61">
        <v>0.33160000000000001</v>
      </c>
      <c r="BB37" s="62">
        <v>1095.8</v>
      </c>
      <c r="BC37" s="61">
        <v>0.1181</v>
      </c>
      <c r="BD37" s="62">
        <v>9276.4</v>
      </c>
      <c r="BE37" s="62">
        <v>4307.32</v>
      </c>
      <c r="BF37" s="61">
        <v>1.4972000000000001</v>
      </c>
      <c r="BG37" s="61">
        <v>0.61619999999999997</v>
      </c>
      <c r="BH37" s="61">
        <v>0.21829999999999999</v>
      </c>
      <c r="BI37" s="61">
        <v>0.1293</v>
      </c>
      <c r="BJ37" s="61">
        <v>1.8200000000000001E-2</v>
      </c>
      <c r="BK37" s="61">
        <v>1.7999999999999999E-2</v>
      </c>
    </row>
    <row r="38" spans="1:63" x14ac:dyDescent="0.25">
      <c r="A38" s="61" t="s">
        <v>70</v>
      </c>
      <c r="B38" s="61">
        <v>43596</v>
      </c>
      <c r="C38" s="61">
        <v>115</v>
      </c>
      <c r="D38" s="61">
        <v>18.89</v>
      </c>
      <c r="E38" s="62">
        <v>2172.58</v>
      </c>
      <c r="F38" s="62">
        <v>2083.9</v>
      </c>
      <c r="G38" s="61">
        <v>5.0000000000000001E-4</v>
      </c>
      <c r="H38" s="61">
        <v>0</v>
      </c>
      <c r="I38" s="61">
        <v>2.8999999999999998E-3</v>
      </c>
      <c r="J38" s="61">
        <v>0</v>
      </c>
      <c r="K38" s="61">
        <v>2.7699999999999999E-2</v>
      </c>
      <c r="L38" s="61">
        <v>0.93620000000000003</v>
      </c>
      <c r="M38" s="61">
        <v>3.2800000000000003E-2</v>
      </c>
      <c r="N38" s="61">
        <v>0.41670000000000001</v>
      </c>
      <c r="O38" s="61">
        <v>5.0000000000000001E-4</v>
      </c>
      <c r="P38" s="61">
        <v>0.14530000000000001</v>
      </c>
      <c r="Q38" s="61">
        <v>92.76</v>
      </c>
      <c r="R38" s="62">
        <v>53336.14</v>
      </c>
      <c r="S38" s="61">
        <v>0.2112</v>
      </c>
      <c r="T38" s="61">
        <v>0.18629999999999999</v>
      </c>
      <c r="U38" s="61">
        <v>0.60250000000000004</v>
      </c>
      <c r="V38" s="61">
        <v>17.29</v>
      </c>
      <c r="W38" s="61">
        <v>15.15</v>
      </c>
      <c r="X38" s="62">
        <v>65152.87</v>
      </c>
      <c r="Y38" s="61">
        <v>140.19999999999999</v>
      </c>
      <c r="Z38" s="62">
        <v>118529.88</v>
      </c>
      <c r="AA38" s="61">
        <v>0.81310000000000004</v>
      </c>
      <c r="AB38" s="61">
        <v>0.15609999999999999</v>
      </c>
      <c r="AC38" s="61">
        <v>3.0800000000000001E-2</v>
      </c>
      <c r="AD38" s="61">
        <v>0.18690000000000001</v>
      </c>
      <c r="AE38" s="61">
        <v>118.53</v>
      </c>
      <c r="AF38" s="62">
        <v>3687.27</v>
      </c>
      <c r="AG38" s="61">
        <v>521.01</v>
      </c>
      <c r="AH38" s="62">
        <v>117613.18</v>
      </c>
      <c r="AI38" s="61">
        <v>277</v>
      </c>
      <c r="AJ38" s="62">
        <v>30623</v>
      </c>
      <c r="AK38" s="62">
        <v>43148</v>
      </c>
      <c r="AL38" s="61">
        <v>39.450000000000003</v>
      </c>
      <c r="AM38" s="61">
        <v>30.44</v>
      </c>
      <c r="AN38" s="61">
        <v>32.97</v>
      </c>
      <c r="AO38" s="61">
        <v>4.3</v>
      </c>
      <c r="AP38" s="61">
        <v>585.96</v>
      </c>
      <c r="AQ38" s="61">
        <v>1.2115</v>
      </c>
      <c r="AR38" s="61">
        <v>991.74</v>
      </c>
      <c r="AS38" s="62">
        <v>1690.11</v>
      </c>
      <c r="AT38" s="62">
        <v>4949.22</v>
      </c>
      <c r="AU38" s="61">
        <v>828.48</v>
      </c>
      <c r="AV38" s="61">
        <v>461.28</v>
      </c>
      <c r="AW38" s="62">
        <v>8920.84</v>
      </c>
      <c r="AX38" s="62">
        <v>5235.18</v>
      </c>
      <c r="AY38" s="61">
        <v>0.52590000000000003</v>
      </c>
      <c r="AZ38" s="62">
        <v>3989.09</v>
      </c>
      <c r="BA38" s="61">
        <v>0.4007</v>
      </c>
      <c r="BB38" s="61">
        <v>731.37</v>
      </c>
      <c r="BC38" s="61">
        <v>7.3499999999999996E-2</v>
      </c>
      <c r="BD38" s="62">
        <v>9955.64</v>
      </c>
      <c r="BE38" s="62">
        <v>3695.12</v>
      </c>
      <c r="BF38" s="61">
        <v>1.1405000000000001</v>
      </c>
      <c r="BG38" s="61">
        <v>0.57740000000000002</v>
      </c>
      <c r="BH38" s="61">
        <v>0.2011</v>
      </c>
      <c r="BI38" s="61">
        <v>0.1668</v>
      </c>
      <c r="BJ38" s="61">
        <v>3.95E-2</v>
      </c>
      <c r="BK38" s="61">
        <v>1.52E-2</v>
      </c>
    </row>
    <row r="39" spans="1:63" x14ac:dyDescent="0.25">
      <c r="A39" s="61" t="s">
        <v>71</v>
      </c>
      <c r="B39" s="61">
        <v>43604</v>
      </c>
      <c r="C39" s="61">
        <v>21</v>
      </c>
      <c r="D39" s="61">
        <v>51.14</v>
      </c>
      <c r="E39" s="62">
        <v>1073.8599999999999</v>
      </c>
      <c r="F39" s="62">
        <v>1014.13</v>
      </c>
      <c r="G39" s="61">
        <v>2E-3</v>
      </c>
      <c r="H39" s="61">
        <v>3.8999999999999998E-3</v>
      </c>
      <c r="I39" s="61">
        <v>2.7900000000000001E-2</v>
      </c>
      <c r="J39" s="61">
        <v>1E-3</v>
      </c>
      <c r="K39" s="61">
        <v>7.1999999999999998E-3</v>
      </c>
      <c r="L39" s="61">
        <v>0.92200000000000004</v>
      </c>
      <c r="M39" s="61">
        <v>3.61E-2</v>
      </c>
      <c r="N39" s="61">
        <v>0.51359999999999995</v>
      </c>
      <c r="O39" s="61">
        <v>0</v>
      </c>
      <c r="P39" s="61">
        <v>0.158</v>
      </c>
      <c r="Q39" s="61">
        <v>50</v>
      </c>
      <c r="R39" s="62">
        <v>50497.96</v>
      </c>
      <c r="S39" s="61">
        <v>0.60660000000000003</v>
      </c>
      <c r="T39" s="61">
        <v>0.13109999999999999</v>
      </c>
      <c r="U39" s="61">
        <v>0.26229999999999998</v>
      </c>
      <c r="V39" s="61">
        <v>17.88</v>
      </c>
      <c r="W39" s="61">
        <v>8</v>
      </c>
      <c r="X39" s="62">
        <v>71991</v>
      </c>
      <c r="Y39" s="61">
        <v>129.41999999999999</v>
      </c>
      <c r="Z39" s="62">
        <v>140594.57</v>
      </c>
      <c r="AA39" s="61">
        <v>0.71289999999999998</v>
      </c>
      <c r="AB39" s="61">
        <v>0.2399</v>
      </c>
      <c r="AC39" s="61">
        <v>4.7199999999999999E-2</v>
      </c>
      <c r="AD39" s="61">
        <v>0.28710000000000002</v>
      </c>
      <c r="AE39" s="61">
        <v>140.59</v>
      </c>
      <c r="AF39" s="62">
        <v>3715.5</v>
      </c>
      <c r="AG39" s="61">
        <v>446.97</v>
      </c>
      <c r="AH39" s="62">
        <v>149866.94</v>
      </c>
      <c r="AI39" s="61">
        <v>424</v>
      </c>
      <c r="AJ39" s="62">
        <v>25977</v>
      </c>
      <c r="AK39" s="62">
        <v>40500</v>
      </c>
      <c r="AL39" s="61">
        <v>36.54</v>
      </c>
      <c r="AM39" s="61">
        <v>25.75</v>
      </c>
      <c r="AN39" s="61">
        <v>26.44</v>
      </c>
      <c r="AO39" s="61">
        <v>3.6</v>
      </c>
      <c r="AP39" s="61">
        <v>0</v>
      </c>
      <c r="AQ39" s="61">
        <v>0.85750000000000004</v>
      </c>
      <c r="AR39" s="62">
        <v>1283.04</v>
      </c>
      <c r="AS39" s="62">
        <v>1849.37</v>
      </c>
      <c r="AT39" s="62">
        <v>4970.7299999999996</v>
      </c>
      <c r="AU39" s="62">
        <v>1416.54</v>
      </c>
      <c r="AV39" s="61">
        <v>359.33</v>
      </c>
      <c r="AW39" s="62">
        <v>9879.01</v>
      </c>
      <c r="AX39" s="62">
        <v>5159.6499999999996</v>
      </c>
      <c r="AY39" s="61">
        <v>0.51459999999999995</v>
      </c>
      <c r="AZ39" s="62">
        <v>3781.53</v>
      </c>
      <c r="BA39" s="61">
        <v>0.37719999999999998</v>
      </c>
      <c r="BB39" s="62">
        <v>1084.82</v>
      </c>
      <c r="BC39" s="61">
        <v>0.1082</v>
      </c>
      <c r="BD39" s="62">
        <v>10026</v>
      </c>
      <c r="BE39" s="62">
        <v>1847.79</v>
      </c>
      <c r="BF39" s="61">
        <v>0.52959999999999996</v>
      </c>
      <c r="BG39" s="61">
        <v>0.53210000000000002</v>
      </c>
      <c r="BH39" s="61">
        <v>0.22689999999999999</v>
      </c>
      <c r="BI39" s="61">
        <v>0.18609999999999999</v>
      </c>
      <c r="BJ39" s="61">
        <v>3.7100000000000001E-2</v>
      </c>
      <c r="BK39" s="61">
        <v>1.7899999999999999E-2</v>
      </c>
    </row>
    <row r="40" spans="1:63" x14ac:dyDescent="0.25">
      <c r="A40" s="61" t="s">
        <v>72</v>
      </c>
      <c r="B40" s="61">
        <v>48074</v>
      </c>
      <c r="C40" s="61">
        <v>220</v>
      </c>
      <c r="D40" s="61">
        <v>8.11</v>
      </c>
      <c r="E40" s="62">
        <v>1783.92</v>
      </c>
      <c r="F40" s="62">
        <v>1805.25</v>
      </c>
      <c r="G40" s="61">
        <v>5.4999999999999997E-3</v>
      </c>
      <c r="H40" s="61">
        <v>5.9999999999999995E-4</v>
      </c>
      <c r="I40" s="61">
        <v>2.7000000000000001E-3</v>
      </c>
      <c r="J40" s="61">
        <v>1.5E-3</v>
      </c>
      <c r="K40" s="61">
        <v>1.12E-2</v>
      </c>
      <c r="L40" s="61">
        <v>0.92859999999999998</v>
      </c>
      <c r="M40" s="61">
        <v>0.05</v>
      </c>
      <c r="N40" s="61">
        <v>0.27139999999999997</v>
      </c>
      <c r="O40" s="61">
        <v>0</v>
      </c>
      <c r="P40" s="61">
        <v>0.13780000000000001</v>
      </c>
      <c r="Q40" s="61">
        <v>86.36</v>
      </c>
      <c r="R40" s="62">
        <v>55398.879999999997</v>
      </c>
      <c r="S40" s="61">
        <v>0.25190000000000001</v>
      </c>
      <c r="T40" s="61">
        <v>0.1852</v>
      </c>
      <c r="U40" s="61">
        <v>0.56299999999999994</v>
      </c>
      <c r="V40" s="61">
        <v>17.72</v>
      </c>
      <c r="W40" s="61">
        <v>16.5</v>
      </c>
      <c r="X40" s="62">
        <v>74801.64</v>
      </c>
      <c r="Y40" s="61">
        <v>104.26</v>
      </c>
      <c r="Z40" s="62">
        <v>167492.31</v>
      </c>
      <c r="AA40" s="61">
        <v>0.77500000000000002</v>
      </c>
      <c r="AB40" s="61">
        <v>0.1925</v>
      </c>
      <c r="AC40" s="61">
        <v>3.2500000000000001E-2</v>
      </c>
      <c r="AD40" s="61">
        <v>0.22500000000000001</v>
      </c>
      <c r="AE40" s="61">
        <v>167.49</v>
      </c>
      <c r="AF40" s="62">
        <v>4488.7</v>
      </c>
      <c r="AG40" s="61">
        <v>462.26</v>
      </c>
      <c r="AH40" s="62">
        <v>170012.24</v>
      </c>
      <c r="AI40" s="61">
        <v>469</v>
      </c>
      <c r="AJ40" s="62">
        <v>36756</v>
      </c>
      <c r="AK40" s="62">
        <v>48802</v>
      </c>
      <c r="AL40" s="61">
        <v>35.700000000000003</v>
      </c>
      <c r="AM40" s="61">
        <v>26.5</v>
      </c>
      <c r="AN40" s="61">
        <v>26.5</v>
      </c>
      <c r="AO40" s="61">
        <v>3.8</v>
      </c>
      <c r="AP40" s="61">
        <v>0</v>
      </c>
      <c r="AQ40" s="61">
        <v>0.86829999999999996</v>
      </c>
      <c r="AR40" s="62">
        <v>1308.8</v>
      </c>
      <c r="AS40" s="62">
        <v>2190.7399999999998</v>
      </c>
      <c r="AT40" s="62">
        <v>5509.72</v>
      </c>
      <c r="AU40" s="61">
        <v>889.59</v>
      </c>
      <c r="AV40" s="61">
        <v>165.8</v>
      </c>
      <c r="AW40" s="62">
        <v>10064.65</v>
      </c>
      <c r="AX40" s="62">
        <v>4447.37</v>
      </c>
      <c r="AY40" s="61">
        <v>0.46439999999999998</v>
      </c>
      <c r="AZ40" s="62">
        <v>4646.8</v>
      </c>
      <c r="BA40" s="61">
        <v>0.48520000000000002</v>
      </c>
      <c r="BB40" s="61">
        <v>482.72</v>
      </c>
      <c r="BC40" s="61">
        <v>5.04E-2</v>
      </c>
      <c r="BD40" s="62">
        <v>9576.89</v>
      </c>
      <c r="BE40" s="62">
        <v>2900.73</v>
      </c>
      <c r="BF40" s="61">
        <v>0.69950000000000001</v>
      </c>
      <c r="BG40" s="61">
        <v>0.57520000000000004</v>
      </c>
      <c r="BH40" s="61">
        <v>0.19700000000000001</v>
      </c>
      <c r="BI40" s="61">
        <v>0.17730000000000001</v>
      </c>
      <c r="BJ40" s="61">
        <v>3.6499999999999998E-2</v>
      </c>
      <c r="BK40" s="61">
        <v>1.4E-2</v>
      </c>
    </row>
    <row r="41" spans="1:63" x14ac:dyDescent="0.25">
      <c r="A41" s="61" t="s">
        <v>73</v>
      </c>
      <c r="B41" s="61">
        <v>48926</v>
      </c>
      <c r="C41" s="61">
        <v>116</v>
      </c>
      <c r="D41" s="61">
        <v>15.02</v>
      </c>
      <c r="E41" s="62">
        <v>1742.43</v>
      </c>
      <c r="F41" s="62">
        <v>1647.1</v>
      </c>
      <c r="G41" s="61">
        <v>1.2999999999999999E-3</v>
      </c>
      <c r="H41" s="61">
        <v>0</v>
      </c>
      <c r="I41" s="61">
        <v>4.0000000000000001E-3</v>
      </c>
      <c r="J41" s="61">
        <v>1.6000000000000001E-3</v>
      </c>
      <c r="K41" s="61">
        <v>4.0500000000000001E-2</v>
      </c>
      <c r="L41" s="61">
        <v>0.91439999999999999</v>
      </c>
      <c r="M41" s="61">
        <v>3.8300000000000001E-2</v>
      </c>
      <c r="N41" s="61">
        <v>0.34160000000000001</v>
      </c>
      <c r="O41" s="61">
        <v>4.0000000000000002E-4</v>
      </c>
      <c r="P41" s="61">
        <v>0.157</v>
      </c>
      <c r="Q41" s="61">
        <v>89</v>
      </c>
      <c r="R41" s="62">
        <v>62686.32</v>
      </c>
      <c r="S41" s="61">
        <v>0.1613</v>
      </c>
      <c r="T41" s="61">
        <v>0.18279999999999999</v>
      </c>
      <c r="U41" s="61">
        <v>0.65590000000000004</v>
      </c>
      <c r="V41" s="61">
        <v>17.02</v>
      </c>
      <c r="W41" s="61">
        <v>7</v>
      </c>
      <c r="X41" s="62">
        <v>80720.429999999993</v>
      </c>
      <c r="Y41" s="61">
        <v>231.52</v>
      </c>
      <c r="Z41" s="62">
        <v>215885.33</v>
      </c>
      <c r="AA41" s="61">
        <v>0.55530000000000002</v>
      </c>
      <c r="AB41" s="61">
        <v>0.16159999999999999</v>
      </c>
      <c r="AC41" s="61">
        <v>0.28310000000000002</v>
      </c>
      <c r="AD41" s="61">
        <v>0.44469999999999998</v>
      </c>
      <c r="AE41" s="61">
        <v>215.89</v>
      </c>
      <c r="AF41" s="62">
        <v>5739.94</v>
      </c>
      <c r="AG41" s="61">
        <v>341.21</v>
      </c>
      <c r="AH41" s="62">
        <v>212795.44</v>
      </c>
      <c r="AI41" s="61">
        <v>539</v>
      </c>
      <c r="AJ41" s="62">
        <v>35193</v>
      </c>
      <c r="AK41" s="62">
        <v>47774</v>
      </c>
      <c r="AL41" s="61">
        <v>34.83</v>
      </c>
      <c r="AM41" s="61">
        <v>22.23</v>
      </c>
      <c r="AN41" s="61">
        <v>27.14</v>
      </c>
      <c r="AO41" s="61">
        <v>3.7</v>
      </c>
      <c r="AP41" s="61">
        <v>0</v>
      </c>
      <c r="AQ41" s="61">
        <v>0.75</v>
      </c>
      <c r="AR41" s="61">
        <v>734.35</v>
      </c>
      <c r="AS41" s="62">
        <v>2528.36</v>
      </c>
      <c r="AT41" s="62">
        <v>6501.17</v>
      </c>
      <c r="AU41" s="62">
        <v>1372.63</v>
      </c>
      <c r="AV41" s="61">
        <v>299.45</v>
      </c>
      <c r="AW41" s="62">
        <v>11435.97</v>
      </c>
      <c r="AX41" s="62">
        <v>5320.59</v>
      </c>
      <c r="AY41" s="61">
        <v>0.4703</v>
      </c>
      <c r="AZ41" s="62">
        <v>5355.88</v>
      </c>
      <c r="BA41" s="61">
        <v>0.47339999999999999</v>
      </c>
      <c r="BB41" s="61">
        <v>636.25</v>
      </c>
      <c r="BC41" s="61">
        <v>5.62E-2</v>
      </c>
      <c r="BD41" s="62">
        <v>11312.73</v>
      </c>
      <c r="BE41" s="62">
        <v>1682</v>
      </c>
      <c r="BF41" s="61">
        <v>0.4224</v>
      </c>
      <c r="BG41" s="61">
        <v>0.57920000000000005</v>
      </c>
      <c r="BH41" s="61">
        <v>0.22589999999999999</v>
      </c>
      <c r="BI41" s="61">
        <v>0.14929999999999999</v>
      </c>
      <c r="BJ41" s="61">
        <v>3.4200000000000001E-2</v>
      </c>
      <c r="BK41" s="61">
        <v>1.14E-2</v>
      </c>
    </row>
    <row r="42" spans="1:63" x14ac:dyDescent="0.25">
      <c r="A42" s="61" t="s">
        <v>74</v>
      </c>
      <c r="B42" s="61">
        <v>43612</v>
      </c>
      <c r="C42" s="61">
        <v>21</v>
      </c>
      <c r="D42" s="61">
        <v>331.39</v>
      </c>
      <c r="E42" s="62">
        <v>6959.17</v>
      </c>
      <c r="F42" s="62">
        <v>7121.59</v>
      </c>
      <c r="G42" s="61">
        <v>3.1899999999999998E-2</v>
      </c>
      <c r="H42" s="61">
        <v>2.3E-3</v>
      </c>
      <c r="I42" s="61">
        <v>5.3499999999999999E-2</v>
      </c>
      <c r="J42" s="61">
        <v>1.1999999999999999E-3</v>
      </c>
      <c r="K42" s="61">
        <v>5.5599999999999997E-2</v>
      </c>
      <c r="L42" s="61">
        <v>0.79849999999999999</v>
      </c>
      <c r="M42" s="61">
        <v>5.6899999999999999E-2</v>
      </c>
      <c r="N42" s="61">
        <v>0.33839999999999998</v>
      </c>
      <c r="O42" s="61">
        <v>1.4999999999999999E-2</v>
      </c>
      <c r="P42" s="61">
        <v>0.1399</v>
      </c>
      <c r="Q42" s="61">
        <v>325.05</v>
      </c>
      <c r="R42" s="62">
        <v>64015.93</v>
      </c>
      <c r="S42" s="61">
        <v>0.11559999999999999</v>
      </c>
      <c r="T42" s="61">
        <v>0.1618</v>
      </c>
      <c r="U42" s="61">
        <v>0.72250000000000003</v>
      </c>
      <c r="V42" s="61">
        <v>17.86</v>
      </c>
      <c r="W42" s="61">
        <v>33.1</v>
      </c>
      <c r="X42" s="62">
        <v>89657.34</v>
      </c>
      <c r="Y42" s="61">
        <v>204.88</v>
      </c>
      <c r="Z42" s="62">
        <v>201967.13</v>
      </c>
      <c r="AA42" s="61">
        <v>0.63190000000000002</v>
      </c>
      <c r="AB42" s="61">
        <v>0.34820000000000001</v>
      </c>
      <c r="AC42" s="61">
        <v>0.02</v>
      </c>
      <c r="AD42" s="61">
        <v>0.36809999999999998</v>
      </c>
      <c r="AE42" s="61">
        <v>201.97</v>
      </c>
      <c r="AF42" s="62">
        <v>8475.18</v>
      </c>
      <c r="AG42" s="61">
        <v>836.16</v>
      </c>
      <c r="AH42" s="62">
        <v>220455.63</v>
      </c>
      <c r="AI42" s="61">
        <v>550</v>
      </c>
      <c r="AJ42" s="62">
        <v>33080</v>
      </c>
      <c r="AK42" s="62">
        <v>45154</v>
      </c>
      <c r="AL42" s="61">
        <v>74.599999999999994</v>
      </c>
      <c r="AM42" s="61">
        <v>39.049999999999997</v>
      </c>
      <c r="AN42" s="61">
        <v>45.37</v>
      </c>
      <c r="AO42" s="61">
        <v>4.05</v>
      </c>
      <c r="AP42" s="61">
        <v>0</v>
      </c>
      <c r="AQ42" s="61">
        <v>1.1692</v>
      </c>
      <c r="AR42" s="62">
        <v>1449.19</v>
      </c>
      <c r="AS42" s="62">
        <v>1991.01</v>
      </c>
      <c r="AT42" s="62">
        <v>6590.94</v>
      </c>
      <c r="AU42" s="62">
        <v>1510.66</v>
      </c>
      <c r="AV42" s="61">
        <v>514.63</v>
      </c>
      <c r="AW42" s="62">
        <v>12056.42</v>
      </c>
      <c r="AX42" s="62">
        <v>3275.97</v>
      </c>
      <c r="AY42" s="61">
        <v>0.28820000000000001</v>
      </c>
      <c r="AZ42" s="62">
        <v>7500.34</v>
      </c>
      <c r="BA42" s="61">
        <v>0.65990000000000004</v>
      </c>
      <c r="BB42" s="61">
        <v>590.32000000000005</v>
      </c>
      <c r="BC42" s="61">
        <v>5.1900000000000002E-2</v>
      </c>
      <c r="BD42" s="62">
        <v>11366.63</v>
      </c>
      <c r="BE42" s="61">
        <v>893.63</v>
      </c>
      <c r="BF42" s="61">
        <v>0.19719999999999999</v>
      </c>
      <c r="BG42" s="61">
        <v>0.5746</v>
      </c>
      <c r="BH42" s="61">
        <v>0.32150000000000001</v>
      </c>
      <c r="BI42" s="61">
        <v>7.3300000000000004E-2</v>
      </c>
      <c r="BJ42" s="61">
        <v>1.34E-2</v>
      </c>
      <c r="BK42" s="61">
        <v>1.7100000000000001E-2</v>
      </c>
    </row>
    <row r="43" spans="1:63" x14ac:dyDescent="0.25">
      <c r="A43" s="61" t="s">
        <v>75</v>
      </c>
      <c r="B43" s="61">
        <v>47167</v>
      </c>
      <c r="C43" s="61">
        <v>68</v>
      </c>
      <c r="D43" s="61">
        <v>15.73</v>
      </c>
      <c r="E43" s="62">
        <v>1069.6400000000001</v>
      </c>
      <c r="F43" s="62">
        <v>1024.8699999999999</v>
      </c>
      <c r="G43" s="61">
        <v>9.7000000000000003E-3</v>
      </c>
      <c r="H43" s="61">
        <v>1E-3</v>
      </c>
      <c r="I43" s="61">
        <v>6.7999999999999996E-3</v>
      </c>
      <c r="J43" s="61">
        <v>1E-3</v>
      </c>
      <c r="K43" s="61">
        <v>4.7999999999999996E-3</v>
      </c>
      <c r="L43" s="61">
        <v>0.96319999999999995</v>
      </c>
      <c r="M43" s="61">
        <v>1.35E-2</v>
      </c>
      <c r="N43" s="61">
        <v>0.21429999999999999</v>
      </c>
      <c r="O43" s="61">
        <v>0</v>
      </c>
      <c r="P43" s="61">
        <v>0.13719999999999999</v>
      </c>
      <c r="Q43" s="61">
        <v>48.7</v>
      </c>
      <c r="R43" s="62">
        <v>53308.99</v>
      </c>
      <c r="S43" s="61">
        <v>0.20899999999999999</v>
      </c>
      <c r="T43" s="61">
        <v>0.14929999999999999</v>
      </c>
      <c r="U43" s="61">
        <v>0.64180000000000004</v>
      </c>
      <c r="V43" s="61">
        <v>20</v>
      </c>
      <c r="W43" s="61">
        <v>8.64</v>
      </c>
      <c r="X43" s="62">
        <v>62878.47</v>
      </c>
      <c r="Y43" s="61">
        <v>121.86</v>
      </c>
      <c r="Z43" s="62">
        <v>204032.31</v>
      </c>
      <c r="AA43" s="61">
        <v>0.85840000000000005</v>
      </c>
      <c r="AB43" s="61">
        <v>0.11609999999999999</v>
      </c>
      <c r="AC43" s="61">
        <v>2.5499999999999998E-2</v>
      </c>
      <c r="AD43" s="61">
        <v>0.1416</v>
      </c>
      <c r="AE43" s="61">
        <v>204.03</v>
      </c>
      <c r="AF43" s="62">
        <v>4592.22</v>
      </c>
      <c r="AG43" s="61">
        <v>534.65</v>
      </c>
      <c r="AH43" s="62">
        <v>206238.16</v>
      </c>
      <c r="AI43" s="61">
        <v>527</v>
      </c>
      <c r="AJ43" s="62">
        <v>33721</v>
      </c>
      <c r="AK43" s="62">
        <v>51664</v>
      </c>
      <c r="AL43" s="61">
        <v>51.3</v>
      </c>
      <c r="AM43" s="61">
        <v>21.67</v>
      </c>
      <c r="AN43" s="61">
        <v>22.39</v>
      </c>
      <c r="AO43" s="61">
        <v>4.5</v>
      </c>
      <c r="AP43" s="62">
        <v>1610.1</v>
      </c>
      <c r="AQ43" s="61">
        <v>1.1487000000000001</v>
      </c>
      <c r="AR43" s="62">
        <v>1613.58</v>
      </c>
      <c r="AS43" s="62">
        <v>2124.7399999999998</v>
      </c>
      <c r="AT43" s="62">
        <v>5550.01</v>
      </c>
      <c r="AU43" s="62">
        <v>1072.6600000000001</v>
      </c>
      <c r="AV43" s="61">
        <v>245.98</v>
      </c>
      <c r="AW43" s="62">
        <v>10606.98</v>
      </c>
      <c r="AX43" s="62">
        <v>4254.04</v>
      </c>
      <c r="AY43" s="61">
        <v>0.38569999999999999</v>
      </c>
      <c r="AZ43" s="62">
        <v>6088.39</v>
      </c>
      <c r="BA43" s="61">
        <v>0.55200000000000005</v>
      </c>
      <c r="BB43" s="61">
        <v>687.97</v>
      </c>
      <c r="BC43" s="61">
        <v>6.2399999999999997E-2</v>
      </c>
      <c r="BD43" s="62">
        <v>11030.41</v>
      </c>
      <c r="BE43" s="62">
        <v>2094.88</v>
      </c>
      <c r="BF43" s="61">
        <v>0.34770000000000001</v>
      </c>
      <c r="BG43" s="61">
        <v>0.55649999999999999</v>
      </c>
      <c r="BH43" s="61">
        <v>0.17810000000000001</v>
      </c>
      <c r="BI43" s="61">
        <v>0.19370000000000001</v>
      </c>
      <c r="BJ43" s="61">
        <v>2.8799999999999999E-2</v>
      </c>
      <c r="BK43" s="61">
        <v>4.2900000000000001E-2</v>
      </c>
    </row>
    <row r="44" spans="1:63" x14ac:dyDescent="0.25">
      <c r="A44" s="61" t="s">
        <v>76</v>
      </c>
      <c r="B44" s="61">
        <v>46854</v>
      </c>
      <c r="C44" s="61">
        <v>46</v>
      </c>
      <c r="D44" s="61">
        <v>18.29</v>
      </c>
      <c r="E44" s="61">
        <v>841.31</v>
      </c>
      <c r="F44" s="61">
        <v>888.77</v>
      </c>
      <c r="G44" s="61">
        <v>0</v>
      </c>
      <c r="H44" s="61">
        <v>0</v>
      </c>
      <c r="I44" s="61">
        <v>1.29E-2</v>
      </c>
      <c r="J44" s="61">
        <v>1.1000000000000001E-3</v>
      </c>
      <c r="K44" s="61">
        <v>6.7000000000000002E-3</v>
      </c>
      <c r="L44" s="61">
        <v>0.97</v>
      </c>
      <c r="M44" s="61">
        <v>9.1999999999999998E-3</v>
      </c>
      <c r="N44" s="61">
        <v>0.38650000000000001</v>
      </c>
      <c r="O44" s="61">
        <v>0</v>
      </c>
      <c r="P44" s="61">
        <v>0.18659999999999999</v>
      </c>
      <c r="Q44" s="61">
        <v>43.5</v>
      </c>
      <c r="R44" s="62">
        <v>49293.81</v>
      </c>
      <c r="S44" s="61">
        <v>0.25</v>
      </c>
      <c r="T44" s="61">
        <v>0.2969</v>
      </c>
      <c r="U44" s="61">
        <v>0.4531</v>
      </c>
      <c r="V44" s="61">
        <v>17.68</v>
      </c>
      <c r="W44" s="61">
        <v>9</v>
      </c>
      <c r="X44" s="62">
        <v>54111.67</v>
      </c>
      <c r="Y44" s="61">
        <v>90.3</v>
      </c>
      <c r="Z44" s="62">
        <v>139910.53</v>
      </c>
      <c r="AA44" s="61">
        <v>0.68720000000000003</v>
      </c>
      <c r="AB44" s="61">
        <v>0.08</v>
      </c>
      <c r="AC44" s="61">
        <v>0.23280000000000001</v>
      </c>
      <c r="AD44" s="61">
        <v>0.31280000000000002</v>
      </c>
      <c r="AE44" s="61">
        <v>139.91</v>
      </c>
      <c r="AF44" s="62">
        <v>3890.03</v>
      </c>
      <c r="AG44" s="61">
        <v>351.3</v>
      </c>
      <c r="AH44" s="62">
        <v>137101.41</v>
      </c>
      <c r="AI44" s="61">
        <v>377</v>
      </c>
      <c r="AJ44" s="62">
        <v>31867</v>
      </c>
      <c r="AK44" s="62">
        <v>43085</v>
      </c>
      <c r="AL44" s="61">
        <v>45.88</v>
      </c>
      <c r="AM44" s="61">
        <v>22.32</v>
      </c>
      <c r="AN44" s="61">
        <v>22.33</v>
      </c>
      <c r="AO44" s="61">
        <v>5.2</v>
      </c>
      <c r="AP44" s="62">
        <v>1095.4100000000001</v>
      </c>
      <c r="AQ44" s="61">
        <v>1.2444</v>
      </c>
      <c r="AR44" s="62">
        <v>1361.34</v>
      </c>
      <c r="AS44" s="62">
        <v>1937.04</v>
      </c>
      <c r="AT44" s="62">
        <v>5395.99</v>
      </c>
      <c r="AU44" s="61">
        <v>909.1</v>
      </c>
      <c r="AV44" s="61">
        <v>222.93</v>
      </c>
      <c r="AW44" s="62">
        <v>9826.39</v>
      </c>
      <c r="AX44" s="62">
        <v>4086.51</v>
      </c>
      <c r="AY44" s="61">
        <v>0.40429999999999999</v>
      </c>
      <c r="AZ44" s="62">
        <v>5071.8900000000003</v>
      </c>
      <c r="BA44" s="61">
        <v>0.50170000000000003</v>
      </c>
      <c r="BB44" s="61">
        <v>950.1</v>
      </c>
      <c r="BC44" s="61">
        <v>9.4E-2</v>
      </c>
      <c r="BD44" s="62">
        <v>10108.5</v>
      </c>
      <c r="BE44" s="62">
        <v>4192.96</v>
      </c>
      <c r="BF44" s="61">
        <v>1.3609</v>
      </c>
      <c r="BG44" s="61">
        <v>0.52569999999999995</v>
      </c>
      <c r="BH44" s="61">
        <v>0.20480000000000001</v>
      </c>
      <c r="BI44" s="61">
        <v>0.20910000000000001</v>
      </c>
      <c r="BJ44" s="61">
        <v>3.2199999999999999E-2</v>
      </c>
      <c r="BK44" s="61">
        <v>2.81E-2</v>
      </c>
    </row>
    <row r="45" spans="1:63" x14ac:dyDescent="0.25">
      <c r="A45" s="61" t="s">
        <v>77</v>
      </c>
      <c r="B45" s="61">
        <v>48611</v>
      </c>
      <c r="C45" s="61">
        <v>34</v>
      </c>
      <c r="D45" s="61">
        <v>26.51</v>
      </c>
      <c r="E45" s="61">
        <v>901.19</v>
      </c>
      <c r="F45" s="61">
        <v>884.23</v>
      </c>
      <c r="G45" s="61">
        <v>9.5999999999999992E-3</v>
      </c>
      <c r="H45" s="61">
        <v>0</v>
      </c>
      <c r="I45" s="61">
        <v>4.4999999999999997E-3</v>
      </c>
      <c r="J45" s="61">
        <v>1.1000000000000001E-3</v>
      </c>
      <c r="K45" s="61">
        <v>2.6800000000000001E-2</v>
      </c>
      <c r="L45" s="61">
        <v>0.93759999999999999</v>
      </c>
      <c r="M45" s="61">
        <v>2.0299999999999999E-2</v>
      </c>
      <c r="N45" s="61">
        <v>0.14030000000000001</v>
      </c>
      <c r="O45" s="61">
        <v>2.7300000000000001E-2</v>
      </c>
      <c r="P45" s="61">
        <v>8.3199999999999996E-2</v>
      </c>
      <c r="Q45" s="61">
        <v>43.83</v>
      </c>
      <c r="R45" s="62">
        <v>53259.44</v>
      </c>
      <c r="S45" s="61">
        <v>0.35820000000000002</v>
      </c>
      <c r="T45" s="61">
        <v>0.20899999999999999</v>
      </c>
      <c r="U45" s="61">
        <v>0.43280000000000002</v>
      </c>
      <c r="V45" s="61">
        <v>17.61</v>
      </c>
      <c r="W45" s="61">
        <v>5.2</v>
      </c>
      <c r="X45" s="62">
        <v>68353.73</v>
      </c>
      <c r="Y45" s="61">
        <v>166.56</v>
      </c>
      <c r="Z45" s="62">
        <v>169192.97</v>
      </c>
      <c r="AA45" s="61">
        <v>0.87909999999999999</v>
      </c>
      <c r="AB45" s="61">
        <v>0.1009</v>
      </c>
      <c r="AC45" s="61">
        <v>0.02</v>
      </c>
      <c r="AD45" s="61">
        <v>0.12089999999999999</v>
      </c>
      <c r="AE45" s="61">
        <v>169.19</v>
      </c>
      <c r="AF45" s="62">
        <v>4517.38</v>
      </c>
      <c r="AG45" s="61">
        <v>622.54999999999995</v>
      </c>
      <c r="AH45" s="62">
        <v>175014.85</v>
      </c>
      <c r="AI45" s="61">
        <v>484</v>
      </c>
      <c r="AJ45" s="62">
        <v>38958</v>
      </c>
      <c r="AK45" s="62">
        <v>57865</v>
      </c>
      <c r="AL45" s="61">
        <v>52.7</v>
      </c>
      <c r="AM45" s="61">
        <v>26.11</v>
      </c>
      <c r="AN45" s="61">
        <v>26.64</v>
      </c>
      <c r="AO45" s="61">
        <v>4.5</v>
      </c>
      <c r="AP45" s="61">
        <v>459.9</v>
      </c>
      <c r="AQ45" s="61">
        <v>0.85680000000000001</v>
      </c>
      <c r="AR45" s="62">
        <v>1285.57</v>
      </c>
      <c r="AS45" s="62">
        <v>1744.73</v>
      </c>
      <c r="AT45" s="62">
        <v>5137.59</v>
      </c>
      <c r="AU45" s="61">
        <v>629.15</v>
      </c>
      <c r="AV45" s="61">
        <v>28.13</v>
      </c>
      <c r="AW45" s="62">
        <v>8825.17</v>
      </c>
      <c r="AX45" s="62">
        <v>3741.33</v>
      </c>
      <c r="AY45" s="61">
        <v>0.40329999999999999</v>
      </c>
      <c r="AZ45" s="62">
        <v>5176.59</v>
      </c>
      <c r="BA45" s="61">
        <v>0.55800000000000005</v>
      </c>
      <c r="BB45" s="61">
        <v>359.01</v>
      </c>
      <c r="BC45" s="61">
        <v>3.8699999999999998E-2</v>
      </c>
      <c r="BD45" s="62">
        <v>9276.93</v>
      </c>
      <c r="BE45" s="62">
        <v>2085.7399999999998</v>
      </c>
      <c r="BF45" s="61">
        <v>0.41860000000000003</v>
      </c>
      <c r="BG45" s="61">
        <v>0.4824</v>
      </c>
      <c r="BH45" s="61">
        <v>0.18840000000000001</v>
      </c>
      <c r="BI45" s="61">
        <v>0.28639999999999999</v>
      </c>
      <c r="BJ45" s="61">
        <v>2.9700000000000001E-2</v>
      </c>
      <c r="BK45" s="61">
        <v>1.3100000000000001E-2</v>
      </c>
    </row>
    <row r="46" spans="1:63" x14ac:dyDescent="0.25">
      <c r="A46" s="61" t="s">
        <v>78</v>
      </c>
      <c r="B46" s="61">
        <v>46318</v>
      </c>
      <c r="C46" s="61">
        <v>48</v>
      </c>
      <c r="D46" s="61">
        <v>36.69</v>
      </c>
      <c r="E46" s="62">
        <v>1761.34</v>
      </c>
      <c r="F46" s="62">
        <v>1830.73</v>
      </c>
      <c r="G46" s="61">
        <v>1.1000000000000001E-3</v>
      </c>
      <c r="H46" s="61">
        <v>2.0000000000000001E-4</v>
      </c>
      <c r="I46" s="61">
        <v>1.9E-3</v>
      </c>
      <c r="J46" s="61">
        <v>8.9999999999999998E-4</v>
      </c>
      <c r="K46" s="61">
        <v>1.06E-2</v>
      </c>
      <c r="L46" s="61">
        <v>0.97189999999999999</v>
      </c>
      <c r="M46" s="61">
        <v>1.35E-2</v>
      </c>
      <c r="N46" s="61">
        <v>0.4587</v>
      </c>
      <c r="O46" s="61">
        <v>5.0000000000000001E-4</v>
      </c>
      <c r="P46" s="61">
        <v>0.121</v>
      </c>
      <c r="Q46" s="61">
        <v>83.41</v>
      </c>
      <c r="R46" s="62">
        <v>50517.51</v>
      </c>
      <c r="S46" s="61">
        <v>0.24629999999999999</v>
      </c>
      <c r="T46" s="61">
        <v>0.20150000000000001</v>
      </c>
      <c r="U46" s="61">
        <v>0.55220000000000002</v>
      </c>
      <c r="V46" s="61">
        <v>19.46</v>
      </c>
      <c r="W46" s="61">
        <v>17.25</v>
      </c>
      <c r="X46" s="62">
        <v>59387.54</v>
      </c>
      <c r="Y46" s="61">
        <v>97.61</v>
      </c>
      <c r="Z46" s="62">
        <v>88297.3</v>
      </c>
      <c r="AA46" s="61">
        <v>0.9052</v>
      </c>
      <c r="AB46" s="61">
        <v>6.6199999999999995E-2</v>
      </c>
      <c r="AC46" s="61">
        <v>2.86E-2</v>
      </c>
      <c r="AD46" s="61">
        <v>9.4799999999999995E-2</v>
      </c>
      <c r="AE46" s="61">
        <v>88.3</v>
      </c>
      <c r="AF46" s="62">
        <v>2261.15</v>
      </c>
      <c r="AG46" s="61">
        <v>315.52999999999997</v>
      </c>
      <c r="AH46" s="62">
        <v>94749.53</v>
      </c>
      <c r="AI46" s="61">
        <v>145</v>
      </c>
      <c r="AJ46" s="62">
        <v>31695</v>
      </c>
      <c r="AK46" s="62">
        <v>44400</v>
      </c>
      <c r="AL46" s="61">
        <v>39.15</v>
      </c>
      <c r="AM46" s="61">
        <v>25</v>
      </c>
      <c r="AN46" s="61">
        <v>28.09</v>
      </c>
      <c r="AO46" s="61">
        <v>3.7</v>
      </c>
      <c r="AP46" s="61">
        <v>0</v>
      </c>
      <c r="AQ46" s="61">
        <v>0.84189999999999998</v>
      </c>
      <c r="AR46" s="61">
        <v>888.49</v>
      </c>
      <c r="AS46" s="62">
        <v>1459</v>
      </c>
      <c r="AT46" s="62">
        <v>4408.74</v>
      </c>
      <c r="AU46" s="61">
        <v>389.3</v>
      </c>
      <c r="AV46" s="61">
        <v>155.9</v>
      </c>
      <c r="AW46" s="62">
        <v>7301.42</v>
      </c>
      <c r="AX46" s="62">
        <v>5225.22</v>
      </c>
      <c r="AY46" s="61">
        <v>0.62549999999999994</v>
      </c>
      <c r="AZ46" s="62">
        <v>2425.33</v>
      </c>
      <c r="BA46" s="61">
        <v>0.2903</v>
      </c>
      <c r="BB46" s="61">
        <v>703.43</v>
      </c>
      <c r="BC46" s="61">
        <v>8.4199999999999997E-2</v>
      </c>
      <c r="BD46" s="62">
        <v>8353.9699999999993</v>
      </c>
      <c r="BE46" s="62">
        <v>5633.8</v>
      </c>
      <c r="BF46" s="61">
        <v>2.0880000000000001</v>
      </c>
      <c r="BG46" s="61">
        <v>0.55900000000000005</v>
      </c>
      <c r="BH46" s="61">
        <v>0.19139999999999999</v>
      </c>
      <c r="BI46" s="61">
        <v>0.19939999999999999</v>
      </c>
      <c r="BJ46" s="61">
        <v>4.0099999999999997E-2</v>
      </c>
      <c r="BK46" s="61">
        <v>1.01E-2</v>
      </c>
    </row>
    <row r="47" spans="1:63" x14ac:dyDescent="0.25">
      <c r="A47" s="61" t="s">
        <v>79</v>
      </c>
      <c r="B47" s="61">
        <v>49692</v>
      </c>
      <c r="C47" s="61">
        <v>16</v>
      </c>
      <c r="D47" s="61">
        <v>12.38</v>
      </c>
      <c r="E47" s="61">
        <v>198</v>
      </c>
      <c r="F47" s="61">
        <v>163.53</v>
      </c>
      <c r="G47" s="61">
        <v>6.1000000000000004E-3</v>
      </c>
      <c r="H47" s="61">
        <v>0</v>
      </c>
      <c r="I47" s="61">
        <v>2.0799999999999999E-2</v>
      </c>
      <c r="J47" s="61">
        <v>6.1000000000000004E-3</v>
      </c>
      <c r="K47" s="61">
        <v>7.2499999999999995E-2</v>
      </c>
      <c r="L47" s="61">
        <v>0.88229999999999997</v>
      </c>
      <c r="M47" s="61">
        <v>1.2200000000000001E-2</v>
      </c>
      <c r="N47" s="61">
        <v>0.55689999999999995</v>
      </c>
      <c r="O47" s="61">
        <v>0</v>
      </c>
      <c r="P47" s="61">
        <v>0.161</v>
      </c>
      <c r="Q47" s="61">
        <v>14.93</v>
      </c>
      <c r="R47" s="62">
        <v>37366.97</v>
      </c>
      <c r="S47" s="61">
        <v>0.6452</v>
      </c>
      <c r="T47" s="61">
        <v>0.2258</v>
      </c>
      <c r="U47" s="61">
        <v>0.129</v>
      </c>
      <c r="V47" s="61">
        <v>10.92</v>
      </c>
      <c r="W47" s="61">
        <v>5.0999999999999996</v>
      </c>
      <c r="X47" s="62">
        <v>48724.43</v>
      </c>
      <c r="Y47" s="61">
        <v>37.229999999999997</v>
      </c>
      <c r="Z47" s="62">
        <v>113138.94</v>
      </c>
      <c r="AA47" s="61">
        <v>0.78169999999999995</v>
      </c>
      <c r="AB47" s="61">
        <v>0.16669999999999999</v>
      </c>
      <c r="AC47" s="61">
        <v>5.16E-2</v>
      </c>
      <c r="AD47" s="61">
        <v>0.21829999999999999</v>
      </c>
      <c r="AE47" s="61">
        <v>113.14</v>
      </c>
      <c r="AF47" s="62">
        <v>2568.86</v>
      </c>
      <c r="AG47" s="61">
        <v>308.27</v>
      </c>
      <c r="AH47" s="62">
        <v>109738.18</v>
      </c>
      <c r="AI47" s="61">
        <v>231</v>
      </c>
      <c r="AJ47" s="62">
        <v>28289</v>
      </c>
      <c r="AK47" s="62">
        <v>38297</v>
      </c>
      <c r="AL47" s="61">
        <v>34.6</v>
      </c>
      <c r="AM47" s="61">
        <v>21.6</v>
      </c>
      <c r="AN47" s="61">
        <v>24.21</v>
      </c>
      <c r="AO47" s="61">
        <v>4.5999999999999996</v>
      </c>
      <c r="AP47" s="62">
        <v>1165.21</v>
      </c>
      <c r="AQ47" s="61">
        <v>1.2776000000000001</v>
      </c>
      <c r="AR47" s="62">
        <v>2653.28</v>
      </c>
      <c r="AS47" s="62">
        <v>3275.81</v>
      </c>
      <c r="AT47" s="62">
        <v>6696.35</v>
      </c>
      <c r="AU47" s="62">
        <v>1044.3699999999999</v>
      </c>
      <c r="AV47" s="61">
        <v>181.6</v>
      </c>
      <c r="AW47" s="62">
        <v>13851.41</v>
      </c>
      <c r="AX47" s="62">
        <v>9634.89</v>
      </c>
      <c r="AY47" s="61">
        <v>0.61429999999999996</v>
      </c>
      <c r="AZ47" s="62">
        <v>4986.43</v>
      </c>
      <c r="BA47" s="61">
        <v>0.31790000000000002</v>
      </c>
      <c r="BB47" s="62">
        <v>1063.44</v>
      </c>
      <c r="BC47" s="61">
        <v>6.7799999999999999E-2</v>
      </c>
      <c r="BD47" s="62">
        <v>15684.76</v>
      </c>
      <c r="BE47" s="62">
        <v>3502.98</v>
      </c>
      <c r="BF47" s="61">
        <v>1.2395</v>
      </c>
      <c r="BG47" s="61">
        <v>0.49299999999999999</v>
      </c>
      <c r="BH47" s="61">
        <v>0.1893</v>
      </c>
      <c r="BI47" s="61">
        <v>0.28920000000000001</v>
      </c>
      <c r="BJ47" s="61">
        <v>1.23E-2</v>
      </c>
      <c r="BK47" s="61">
        <v>1.6199999999999999E-2</v>
      </c>
    </row>
    <row r="48" spans="1:63" x14ac:dyDescent="0.25">
      <c r="A48" s="61" t="s">
        <v>80</v>
      </c>
      <c r="B48" s="61">
        <v>43620</v>
      </c>
      <c r="C48" s="61">
        <v>2</v>
      </c>
      <c r="D48" s="62">
        <v>1076.23</v>
      </c>
      <c r="E48" s="62">
        <v>2152.4499999999998</v>
      </c>
      <c r="F48" s="62">
        <v>2129.65</v>
      </c>
      <c r="G48" s="61">
        <v>1.6E-2</v>
      </c>
      <c r="H48" s="61">
        <v>8.9999999999999998E-4</v>
      </c>
      <c r="I48" s="61">
        <v>8.2199999999999995E-2</v>
      </c>
      <c r="J48" s="61">
        <v>5.0000000000000001E-4</v>
      </c>
      <c r="K48" s="61">
        <v>1.7600000000000001E-2</v>
      </c>
      <c r="L48" s="61">
        <v>0.8327</v>
      </c>
      <c r="M48" s="61">
        <v>5.0099999999999999E-2</v>
      </c>
      <c r="N48" s="61">
        <v>0.1123</v>
      </c>
      <c r="O48" s="61">
        <v>9.4000000000000004E-3</v>
      </c>
      <c r="P48" s="61">
        <v>9.5299999999999996E-2</v>
      </c>
      <c r="Q48" s="61">
        <v>114.46</v>
      </c>
      <c r="R48" s="62">
        <v>74805.22</v>
      </c>
      <c r="S48" s="61">
        <v>9.7699999999999995E-2</v>
      </c>
      <c r="T48" s="61">
        <v>0.22409999999999999</v>
      </c>
      <c r="U48" s="61">
        <v>0.67820000000000003</v>
      </c>
      <c r="V48" s="61">
        <v>16.13</v>
      </c>
      <c r="W48" s="61">
        <v>13.33</v>
      </c>
      <c r="X48" s="62">
        <v>95873.61</v>
      </c>
      <c r="Y48" s="61">
        <v>161.47</v>
      </c>
      <c r="Z48" s="62">
        <v>216544.67</v>
      </c>
      <c r="AA48" s="61">
        <v>0.9536</v>
      </c>
      <c r="AB48" s="61">
        <v>3.8699999999999998E-2</v>
      </c>
      <c r="AC48" s="61">
        <v>7.7000000000000002E-3</v>
      </c>
      <c r="AD48" s="61">
        <v>4.6399999999999997E-2</v>
      </c>
      <c r="AE48" s="61">
        <v>216.54</v>
      </c>
      <c r="AF48" s="62">
        <v>10279.879999999999</v>
      </c>
      <c r="AG48" s="62">
        <v>1433.34</v>
      </c>
      <c r="AH48" s="62">
        <v>242290.25</v>
      </c>
      <c r="AI48" s="61">
        <v>577</v>
      </c>
      <c r="AJ48" s="62">
        <v>60994</v>
      </c>
      <c r="AK48" s="62">
        <v>128082</v>
      </c>
      <c r="AL48" s="61">
        <v>107.9</v>
      </c>
      <c r="AM48" s="61">
        <v>46.15</v>
      </c>
      <c r="AN48" s="61">
        <v>68.010000000000005</v>
      </c>
      <c r="AO48" s="61">
        <v>5.7</v>
      </c>
      <c r="AP48" s="62">
        <v>2499.5700000000002</v>
      </c>
      <c r="AQ48" s="61">
        <v>0.85599999999999998</v>
      </c>
      <c r="AR48" s="62">
        <v>1409.39</v>
      </c>
      <c r="AS48" s="62">
        <v>2270.56</v>
      </c>
      <c r="AT48" s="62">
        <v>8441.5400000000009</v>
      </c>
      <c r="AU48" s="62">
        <v>1833.58</v>
      </c>
      <c r="AV48" s="61">
        <v>391.83</v>
      </c>
      <c r="AW48" s="62">
        <v>14346.89</v>
      </c>
      <c r="AX48" s="62">
        <v>3288.42</v>
      </c>
      <c r="AY48" s="61">
        <v>0.23330000000000001</v>
      </c>
      <c r="AZ48" s="62">
        <v>10372.299999999999</v>
      </c>
      <c r="BA48" s="61">
        <v>0.7359</v>
      </c>
      <c r="BB48" s="61">
        <v>433.75</v>
      </c>
      <c r="BC48" s="61">
        <v>3.0800000000000001E-2</v>
      </c>
      <c r="BD48" s="62">
        <v>14094.48</v>
      </c>
      <c r="BE48" s="62">
        <v>1529.4</v>
      </c>
      <c r="BF48" s="61">
        <v>0.11169999999999999</v>
      </c>
      <c r="BG48" s="61">
        <v>0.5968</v>
      </c>
      <c r="BH48" s="61">
        <v>0.21479999999999999</v>
      </c>
      <c r="BI48" s="61">
        <v>0.12130000000000001</v>
      </c>
      <c r="BJ48" s="61">
        <v>4.2500000000000003E-2</v>
      </c>
      <c r="BK48" s="61">
        <v>2.46E-2</v>
      </c>
    </row>
    <row r="49" spans="1:63" x14ac:dyDescent="0.25">
      <c r="A49" s="61" t="s">
        <v>81</v>
      </c>
      <c r="B49" s="61">
        <v>46748</v>
      </c>
      <c r="C49" s="61">
        <v>109</v>
      </c>
      <c r="D49" s="61">
        <v>28.31</v>
      </c>
      <c r="E49" s="62">
        <v>3085.63</v>
      </c>
      <c r="F49" s="62">
        <v>2858.23</v>
      </c>
      <c r="G49" s="61">
        <v>8.6E-3</v>
      </c>
      <c r="H49" s="61">
        <v>2.9999999999999997E-4</v>
      </c>
      <c r="I49" s="61">
        <v>1.2200000000000001E-2</v>
      </c>
      <c r="J49" s="61">
        <v>3.7000000000000002E-3</v>
      </c>
      <c r="K49" s="61">
        <v>2.4199999999999999E-2</v>
      </c>
      <c r="L49" s="61">
        <v>0.91879999999999995</v>
      </c>
      <c r="M49" s="61">
        <v>3.2199999999999999E-2</v>
      </c>
      <c r="N49" s="61">
        <v>0.1951</v>
      </c>
      <c r="O49" s="61">
        <v>4.0000000000000001E-3</v>
      </c>
      <c r="P49" s="61">
        <v>0.1181</v>
      </c>
      <c r="Q49" s="61">
        <v>115</v>
      </c>
      <c r="R49" s="62">
        <v>58491.3</v>
      </c>
      <c r="S49" s="61">
        <v>0.24709999999999999</v>
      </c>
      <c r="T49" s="61">
        <v>0.1724</v>
      </c>
      <c r="U49" s="61">
        <v>0.58050000000000002</v>
      </c>
      <c r="V49" s="61">
        <v>19.63</v>
      </c>
      <c r="W49" s="61">
        <v>12</v>
      </c>
      <c r="X49" s="62">
        <v>86107.67</v>
      </c>
      <c r="Y49" s="61">
        <v>252.49</v>
      </c>
      <c r="Z49" s="62">
        <v>207524.15</v>
      </c>
      <c r="AA49" s="61">
        <v>0.90049999999999997</v>
      </c>
      <c r="AB49" s="61">
        <v>7.1499999999999994E-2</v>
      </c>
      <c r="AC49" s="61">
        <v>2.81E-2</v>
      </c>
      <c r="AD49" s="61">
        <v>9.9500000000000005E-2</v>
      </c>
      <c r="AE49" s="61">
        <v>207.52</v>
      </c>
      <c r="AF49" s="62">
        <v>6378.66</v>
      </c>
      <c r="AG49" s="61">
        <v>860.65</v>
      </c>
      <c r="AH49" s="62">
        <v>227372.61</v>
      </c>
      <c r="AI49" s="61">
        <v>561</v>
      </c>
      <c r="AJ49" s="62">
        <v>44656</v>
      </c>
      <c r="AK49" s="62">
        <v>99241</v>
      </c>
      <c r="AL49" s="61">
        <v>38.96</v>
      </c>
      <c r="AM49" s="61">
        <v>30.5</v>
      </c>
      <c r="AN49" s="61">
        <v>30.44</v>
      </c>
      <c r="AO49" s="61">
        <v>4.5999999999999996</v>
      </c>
      <c r="AP49" s="62">
        <v>1669.82</v>
      </c>
      <c r="AQ49" s="61">
        <v>0.86109999999999998</v>
      </c>
      <c r="AR49" s="62">
        <v>1155.46</v>
      </c>
      <c r="AS49" s="62">
        <v>1698.98</v>
      </c>
      <c r="AT49" s="62">
        <v>5158.34</v>
      </c>
      <c r="AU49" s="61">
        <v>846.48</v>
      </c>
      <c r="AV49" s="61">
        <v>482.89</v>
      </c>
      <c r="AW49" s="62">
        <v>9342.14</v>
      </c>
      <c r="AX49" s="62">
        <v>2291.62</v>
      </c>
      <c r="AY49" s="61">
        <v>0.2177</v>
      </c>
      <c r="AZ49" s="62">
        <v>7841.81</v>
      </c>
      <c r="BA49" s="61">
        <v>0.74490000000000001</v>
      </c>
      <c r="BB49" s="61">
        <v>394.06</v>
      </c>
      <c r="BC49" s="61">
        <v>3.7400000000000003E-2</v>
      </c>
      <c r="BD49" s="62">
        <v>10527.49</v>
      </c>
      <c r="BE49" s="61">
        <v>927.51</v>
      </c>
      <c r="BF49" s="61">
        <v>7.9600000000000004E-2</v>
      </c>
      <c r="BG49" s="61">
        <v>0.56740000000000002</v>
      </c>
      <c r="BH49" s="61">
        <v>0.2329</v>
      </c>
      <c r="BI49" s="61">
        <v>0.1555</v>
      </c>
      <c r="BJ49" s="61">
        <v>2.81E-2</v>
      </c>
      <c r="BK49" s="61">
        <v>1.61E-2</v>
      </c>
    </row>
    <row r="50" spans="1:63" x14ac:dyDescent="0.25">
      <c r="A50" s="61" t="s">
        <v>82</v>
      </c>
      <c r="B50" s="61">
        <v>48462</v>
      </c>
      <c r="C50" s="61">
        <v>114</v>
      </c>
      <c r="D50" s="61">
        <v>13.62</v>
      </c>
      <c r="E50" s="62">
        <v>1552.43</v>
      </c>
      <c r="F50" s="62">
        <v>1415.83</v>
      </c>
      <c r="G50" s="61">
        <v>2.8999999999999998E-3</v>
      </c>
      <c r="H50" s="61">
        <v>0</v>
      </c>
      <c r="I50" s="61">
        <v>5.9999999999999995E-4</v>
      </c>
      <c r="J50" s="61">
        <v>0</v>
      </c>
      <c r="K50" s="61">
        <v>6.7000000000000002E-3</v>
      </c>
      <c r="L50" s="61">
        <v>0.98160000000000003</v>
      </c>
      <c r="M50" s="61">
        <v>8.3000000000000001E-3</v>
      </c>
      <c r="N50" s="61">
        <v>0.42370000000000002</v>
      </c>
      <c r="O50" s="61">
        <v>6.9999999999999999E-4</v>
      </c>
      <c r="P50" s="61">
        <v>0.1085</v>
      </c>
      <c r="Q50" s="61">
        <v>71.62</v>
      </c>
      <c r="R50" s="62">
        <v>60155.78</v>
      </c>
      <c r="S50" s="61">
        <v>4.5499999999999999E-2</v>
      </c>
      <c r="T50" s="61">
        <v>0.15909999999999999</v>
      </c>
      <c r="U50" s="61">
        <v>0.79549999999999998</v>
      </c>
      <c r="V50" s="61">
        <v>18.89</v>
      </c>
      <c r="W50" s="61">
        <v>15</v>
      </c>
      <c r="X50" s="62">
        <v>63511.47</v>
      </c>
      <c r="Y50" s="61">
        <v>97.22</v>
      </c>
      <c r="Z50" s="62">
        <v>121088.44</v>
      </c>
      <c r="AA50" s="61">
        <v>0.89300000000000002</v>
      </c>
      <c r="AB50" s="61">
        <v>4.2700000000000002E-2</v>
      </c>
      <c r="AC50" s="61">
        <v>6.4299999999999996E-2</v>
      </c>
      <c r="AD50" s="61">
        <v>0.107</v>
      </c>
      <c r="AE50" s="61">
        <v>121.09</v>
      </c>
      <c r="AF50" s="62">
        <v>2963.34</v>
      </c>
      <c r="AG50" s="61">
        <v>372.52</v>
      </c>
      <c r="AH50" s="62">
        <v>124015.13</v>
      </c>
      <c r="AI50" s="61">
        <v>312</v>
      </c>
      <c r="AJ50" s="62">
        <v>32986</v>
      </c>
      <c r="AK50" s="62">
        <v>43796</v>
      </c>
      <c r="AL50" s="61">
        <v>46.55</v>
      </c>
      <c r="AM50" s="61">
        <v>22.96</v>
      </c>
      <c r="AN50" s="61">
        <v>22.94</v>
      </c>
      <c r="AO50" s="61">
        <v>3.6</v>
      </c>
      <c r="AP50" s="61">
        <v>0</v>
      </c>
      <c r="AQ50" s="61">
        <v>0.89070000000000005</v>
      </c>
      <c r="AR50" s="61">
        <v>981.69</v>
      </c>
      <c r="AS50" s="62">
        <v>1623.8</v>
      </c>
      <c r="AT50" s="62">
        <v>5302.11</v>
      </c>
      <c r="AU50" s="61">
        <v>955.77</v>
      </c>
      <c r="AV50" s="61">
        <v>261.66000000000003</v>
      </c>
      <c r="AW50" s="62">
        <v>9125.0300000000007</v>
      </c>
      <c r="AX50" s="62">
        <v>5206.0600000000004</v>
      </c>
      <c r="AY50" s="61">
        <v>0.57420000000000004</v>
      </c>
      <c r="AZ50" s="62">
        <v>2903.29</v>
      </c>
      <c r="BA50" s="61">
        <v>0.32019999999999998</v>
      </c>
      <c r="BB50" s="61">
        <v>957.55</v>
      </c>
      <c r="BC50" s="61">
        <v>0.1056</v>
      </c>
      <c r="BD50" s="62">
        <v>9066.9</v>
      </c>
      <c r="BE50" s="62">
        <v>4285.1400000000003</v>
      </c>
      <c r="BF50" s="61">
        <v>1.4179999999999999</v>
      </c>
      <c r="BG50" s="61">
        <v>0.55800000000000005</v>
      </c>
      <c r="BH50" s="61">
        <v>0.22620000000000001</v>
      </c>
      <c r="BI50" s="61">
        <v>0.17030000000000001</v>
      </c>
      <c r="BJ50" s="61">
        <v>2.6800000000000001E-2</v>
      </c>
      <c r="BK50" s="61">
        <v>1.8599999999999998E-2</v>
      </c>
    </row>
    <row r="51" spans="1:63" x14ac:dyDescent="0.25">
      <c r="A51" s="61" t="s">
        <v>83</v>
      </c>
      <c r="B51" s="61">
        <v>46383</v>
      </c>
      <c r="C51" s="61">
        <v>70</v>
      </c>
      <c r="D51" s="61">
        <v>22.53</v>
      </c>
      <c r="E51" s="62">
        <v>1576.88</v>
      </c>
      <c r="F51" s="62">
        <v>1769.59</v>
      </c>
      <c r="G51" s="61">
        <v>2.2000000000000001E-3</v>
      </c>
      <c r="H51" s="61">
        <v>5.9999999999999995E-4</v>
      </c>
      <c r="I51" s="61">
        <v>6.3E-3</v>
      </c>
      <c r="J51" s="61">
        <v>0</v>
      </c>
      <c r="K51" s="61">
        <v>1.0500000000000001E-2</v>
      </c>
      <c r="L51" s="61">
        <v>0.96340000000000003</v>
      </c>
      <c r="M51" s="61">
        <v>1.7000000000000001E-2</v>
      </c>
      <c r="N51" s="61">
        <v>0.46789999999999998</v>
      </c>
      <c r="O51" s="61">
        <v>0</v>
      </c>
      <c r="P51" s="61">
        <v>0.1343</v>
      </c>
      <c r="Q51" s="61">
        <v>73.790000000000006</v>
      </c>
      <c r="R51" s="62">
        <v>45115.56</v>
      </c>
      <c r="S51" s="61">
        <v>0.2316</v>
      </c>
      <c r="T51" s="61">
        <v>0.2316</v>
      </c>
      <c r="U51" s="61">
        <v>0.53680000000000005</v>
      </c>
      <c r="V51" s="61">
        <v>17.899999999999999</v>
      </c>
      <c r="W51" s="61">
        <v>17.14</v>
      </c>
      <c r="X51" s="62">
        <v>62872.78</v>
      </c>
      <c r="Y51" s="61">
        <v>89.31</v>
      </c>
      <c r="Z51" s="62">
        <v>84747.54</v>
      </c>
      <c r="AA51" s="61">
        <v>0.8286</v>
      </c>
      <c r="AB51" s="61">
        <v>0.1216</v>
      </c>
      <c r="AC51" s="61">
        <v>4.9799999999999997E-2</v>
      </c>
      <c r="AD51" s="61">
        <v>0.1714</v>
      </c>
      <c r="AE51" s="61">
        <v>84.75</v>
      </c>
      <c r="AF51" s="62">
        <v>2021.73</v>
      </c>
      <c r="AG51" s="61">
        <v>275.79000000000002</v>
      </c>
      <c r="AH51" s="62">
        <v>83288.45</v>
      </c>
      <c r="AI51" s="61">
        <v>82</v>
      </c>
      <c r="AJ51" s="62">
        <v>29967</v>
      </c>
      <c r="AK51" s="62">
        <v>40475</v>
      </c>
      <c r="AL51" s="61">
        <v>33.299999999999997</v>
      </c>
      <c r="AM51" s="61">
        <v>23.3</v>
      </c>
      <c r="AN51" s="61">
        <v>23.78</v>
      </c>
      <c r="AO51" s="61">
        <v>4.0999999999999996</v>
      </c>
      <c r="AP51" s="61">
        <v>0</v>
      </c>
      <c r="AQ51" s="61">
        <v>0.73750000000000004</v>
      </c>
      <c r="AR51" s="62">
        <v>1041.1600000000001</v>
      </c>
      <c r="AS51" s="62">
        <v>1653.6</v>
      </c>
      <c r="AT51" s="62">
        <v>3889.52</v>
      </c>
      <c r="AU51" s="61">
        <v>690.19</v>
      </c>
      <c r="AV51" s="61">
        <v>587.86</v>
      </c>
      <c r="AW51" s="62">
        <v>7862.32</v>
      </c>
      <c r="AX51" s="62">
        <v>5293.57</v>
      </c>
      <c r="AY51" s="61">
        <v>0.63749999999999996</v>
      </c>
      <c r="AZ51" s="62">
        <v>2337.4899999999998</v>
      </c>
      <c r="BA51" s="61">
        <v>0.28149999999999997</v>
      </c>
      <c r="BB51" s="61">
        <v>672.74</v>
      </c>
      <c r="BC51" s="61">
        <v>8.1000000000000003E-2</v>
      </c>
      <c r="BD51" s="62">
        <v>8303.7999999999993</v>
      </c>
      <c r="BE51" s="62">
        <v>6221.37</v>
      </c>
      <c r="BF51" s="61">
        <v>2.6514000000000002</v>
      </c>
      <c r="BG51" s="61">
        <v>0.52600000000000002</v>
      </c>
      <c r="BH51" s="61">
        <v>0.27979999999999999</v>
      </c>
      <c r="BI51" s="61">
        <v>0.1336</v>
      </c>
      <c r="BJ51" s="61">
        <v>2.5999999999999999E-2</v>
      </c>
      <c r="BK51" s="61">
        <v>3.4599999999999999E-2</v>
      </c>
    </row>
    <row r="52" spans="1:63" x14ac:dyDescent="0.25">
      <c r="A52" s="61" t="s">
        <v>84</v>
      </c>
      <c r="B52" s="61">
        <v>46862</v>
      </c>
      <c r="C52" s="61">
        <v>54</v>
      </c>
      <c r="D52" s="61">
        <v>30.61</v>
      </c>
      <c r="E52" s="62">
        <v>1652.99</v>
      </c>
      <c r="F52" s="62">
        <v>1760.03</v>
      </c>
      <c r="G52" s="61">
        <v>8.0000000000000002E-3</v>
      </c>
      <c r="H52" s="61">
        <v>0</v>
      </c>
      <c r="I52" s="61">
        <v>8.3000000000000001E-3</v>
      </c>
      <c r="J52" s="61">
        <v>0</v>
      </c>
      <c r="K52" s="61">
        <v>7.0000000000000001E-3</v>
      </c>
      <c r="L52" s="61">
        <v>0.96120000000000005</v>
      </c>
      <c r="M52" s="61">
        <v>1.5599999999999999E-2</v>
      </c>
      <c r="N52" s="61">
        <v>0.1837</v>
      </c>
      <c r="O52" s="61">
        <v>0</v>
      </c>
      <c r="P52" s="61">
        <v>0.1038</v>
      </c>
      <c r="Q52" s="61">
        <v>64.7</v>
      </c>
      <c r="R52" s="62">
        <v>53475.62</v>
      </c>
      <c r="S52" s="61">
        <v>0.27350000000000002</v>
      </c>
      <c r="T52" s="61">
        <v>0.22220000000000001</v>
      </c>
      <c r="U52" s="61">
        <v>0.50429999999999997</v>
      </c>
      <c r="V52" s="61">
        <v>20.46</v>
      </c>
      <c r="W52" s="61">
        <v>10.99</v>
      </c>
      <c r="X52" s="62">
        <v>74753.87</v>
      </c>
      <c r="Y52" s="61">
        <v>147.24</v>
      </c>
      <c r="Z52" s="62">
        <v>184248.54</v>
      </c>
      <c r="AA52" s="61">
        <v>0.82509999999999994</v>
      </c>
      <c r="AB52" s="61">
        <v>7.6799999999999993E-2</v>
      </c>
      <c r="AC52" s="61">
        <v>9.8000000000000004E-2</v>
      </c>
      <c r="AD52" s="61">
        <v>0.1749</v>
      </c>
      <c r="AE52" s="61">
        <v>184.25</v>
      </c>
      <c r="AF52" s="62">
        <v>4513.2700000000004</v>
      </c>
      <c r="AG52" s="61">
        <v>548.78</v>
      </c>
      <c r="AH52" s="62">
        <v>190097.65</v>
      </c>
      <c r="AI52" s="61">
        <v>506</v>
      </c>
      <c r="AJ52" s="62">
        <v>42875</v>
      </c>
      <c r="AK52" s="62">
        <v>59498</v>
      </c>
      <c r="AL52" s="61">
        <v>44.3</v>
      </c>
      <c r="AM52" s="61">
        <v>22.1</v>
      </c>
      <c r="AN52" s="61">
        <v>24.92</v>
      </c>
      <c r="AO52" s="61">
        <v>5.0999999999999996</v>
      </c>
      <c r="AP52" s="62">
        <v>2041.21</v>
      </c>
      <c r="AQ52" s="61">
        <v>1.0427999999999999</v>
      </c>
      <c r="AR52" s="62">
        <v>1251.43</v>
      </c>
      <c r="AS52" s="62">
        <v>1899.19</v>
      </c>
      <c r="AT52" s="62">
        <v>4316.7299999999996</v>
      </c>
      <c r="AU52" s="62">
        <v>1100.81</v>
      </c>
      <c r="AV52" s="61">
        <v>100.93</v>
      </c>
      <c r="AW52" s="62">
        <v>8669.09</v>
      </c>
      <c r="AX52" s="62">
        <v>2164.6</v>
      </c>
      <c r="AY52" s="61">
        <v>0.25009999999999999</v>
      </c>
      <c r="AZ52" s="62">
        <v>6173.19</v>
      </c>
      <c r="BA52" s="61">
        <v>0.71319999999999995</v>
      </c>
      <c r="BB52" s="61">
        <v>317.3</v>
      </c>
      <c r="BC52" s="61">
        <v>3.6700000000000003E-2</v>
      </c>
      <c r="BD52" s="62">
        <v>8655.08</v>
      </c>
      <c r="BE52" s="62">
        <v>2057.5</v>
      </c>
      <c r="BF52" s="61">
        <v>0.39129999999999998</v>
      </c>
      <c r="BG52" s="61">
        <v>0.5585</v>
      </c>
      <c r="BH52" s="61">
        <v>0.19670000000000001</v>
      </c>
      <c r="BI52" s="61">
        <v>0.16500000000000001</v>
      </c>
      <c r="BJ52" s="61">
        <v>4.7199999999999999E-2</v>
      </c>
      <c r="BK52" s="61">
        <v>3.2599999999999997E-2</v>
      </c>
    </row>
    <row r="53" spans="1:63" x14ac:dyDescent="0.25">
      <c r="A53" s="61" t="s">
        <v>85</v>
      </c>
      <c r="B53" s="61">
        <v>49593</v>
      </c>
      <c r="C53" s="61">
        <v>84</v>
      </c>
      <c r="D53" s="61">
        <v>10.73</v>
      </c>
      <c r="E53" s="61">
        <v>901.2</v>
      </c>
      <c r="F53" s="61">
        <v>890.28</v>
      </c>
      <c r="G53" s="61">
        <v>0</v>
      </c>
      <c r="H53" s="61">
        <v>0</v>
      </c>
      <c r="I53" s="61">
        <v>3.3E-3</v>
      </c>
      <c r="J53" s="61">
        <v>0</v>
      </c>
      <c r="K53" s="61">
        <v>1.1000000000000001E-3</v>
      </c>
      <c r="L53" s="61">
        <v>0.98899999999999999</v>
      </c>
      <c r="M53" s="61">
        <v>6.6E-3</v>
      </c>
      <c r="N53" s="61">
        <v>0.52969999999999995</v>
      </c>
      <c r="O53" s="61">
        <v>0</v>
      </c>
      <c r="P53" s="61">
        <v>9.9599999999999994E-2</v>
      </c>
      <c r="Q53" s="61">
        <v>48</v>
      </c>
      <c r="R53" s="62">
        <v>47594.79</v>
      </c>
      <c r="S53" s="61">
        <v>0.13239999999999999</v>
      </c>
      <c r="T53" s="61">
        <v>0.14710000000000001</v>
      </c>
      <c r="U53" s="61">
        <v>0.72060000000000002</v>
      </c>
      <c r="V53" s="61">
        <v>17.48</v>
      </c>
      <c r="W53" s="61">
        <v>8</v>
      </c>
      <c r="X53" s="62">
        <v>71720.5</v>
      </c>
      <c r="Y53" s="61">
        <v>107.59</v>
      </c>
      <c r="Z53" s="62">
        <v>69436.19</v>
      </c>
      <c r="AA53" s="61">
        <v>0.75380000000000003</v>
      </c>
      <c r="AB53" s="61">
        <v>2.4199999999999999E-2</v>
      </c>
      <c r="AC53" s="61">
        <v>0.222</v>
      </c>
      <c r="AD53" s="61">
        <v>0.2462</v>
      </c>
      <c r="AE53" s="61">
        <v>69.44</v>
      </c>
      <c r="AF53" s="62">
        <v>1572.62</v>
      </c>
      <c r="AG53" s="61">
        <v>216.29</v>
      </c>
      <c r="AH53" s="62">
        <v>62179.57</v>
      </c>
      <c r="AI53" s="61">
        <v>24</v>
      </c>
      <c r="AJ53" s="62">
        <v>30156</v>
      </c>
      <c r="AK53" s="62">
        <v>40933</v>
      </c>
      <c r="AL53" s="61">
        <v>24.67</v>
      </c>
      <c r="AM53" s="61">
        <v>22.07</v>
      </c>
      <c r="AN53" s="61">
        <v>22.14</v>
      </c>
      <c r="AO53" s="61">
        <v>3.4</v>
      </c>
      <c r="AP53" s="61">
        <v>0</v>
      </c>
      <c r="AQ53" s="61">
        <v>0.61429999999999996</v>
      </c>
      <c r="AR53" s="62">
        <v>1109.74</v>
      </c>
      <c r="AS53" s="62">
        <v>2392.27</v>
      </c>
      <c r="AT53" s="62">
        <v>5013.38</v>
      </c>
      <c r="AU53" s="61">
        <v>920.79</v>
      </c>
      <c r="AV53" s="61">
        <v>121.37</v>
      </c>
      <c r="AW53" s="62">
        <v>9557.5300000000007</v>
      </c>
      <c r="AX53" s="62">
        <v>6905.3</v>
      </c>
      <c r="AY53" s="61">
        <v>0.65459999999999996</v>
      </c>
      <c r="AZ53" s="62">
        <v>2565.0700000000002</v>
      </c>
      <c r="BA53" s="61">
        <v>0.2432</v>
      </c>
      <c r="BB53" s="62">
        <v>1078.83</v>
      </c>
      <c r="BC53" s="61">
        <v>0.1023</v>
      </c>
      <c r="BD53" s="62">
        <v>10549.19</v>
      </c>
      <c r="BE53" s="62">
        <v>6518.86</v>
      </c>
      <c r="BF53" s="61">
        <v>3.2909999999999999</v>
      </c>
      <c r="BG53" s="61">
        <v>0.51290000000000002</v>
      </c>
      <c r="BH53" s="61">
        <v>0.193</v>
      </c>
      <c r="BI53" s="61">
        <v>0.2346</v>
      </c>
      <c r="BJ53" s="61">
        <v>4.5900000000000003E-2</v>
      </c>
      <c r="BK53" s="61">
        <v>1.3599999999999999E-2</v>
      </c>
    </row>
    <row r="54" spans="1:63" x14ac:dyDescent="0.25">
      <c r="A54" s="61" t="s">
        <v>86</v>
      </c>
      <c r="B54" s="61">
        <v>50096</v>
      </c>
      <c r="C54" s="61">
        <v>51</v>
      </c>
      <c r="D54" s="61">
        <v>6.1</v>
      </c>
      <c r="E54" s="61">
        <v>311.08</v>
      </c>
      <c r="F54" s="61">
        <v>285.97000000000003</v>
      </c>
      <c r="G54" s="61">
        <v>0</v>
      </c>
      <c r="H54" s="61">
        <v>0</v>
      </c>
      <c r="I54" s="61">
        <v>1.3899999999999999E-2</v>
      </c>
      <c r="J54" s="61">
        <v>0</v>
      </c>
      <c r="K54" s="61">
        <v>1.15E-2</v>
      </c>
      <c r="L54" s="61">
        <v>0.95069999999999999</v>
      </c>
      <c r="M54" s="61">
        <v>2.3900000000000001E-2</v>
      </c>
      <c r="N54" s="61">
        <v>0.55869999999999997</v>
      </c>
      <c r="O54" s="61">
        <v>0.22320000000000001</v>
      </c>
      <c r="P54" s="61">
        <v>9.9699999999999997E-2</v>
      </c>
      <c r="Q54" s="61">
        <v>20.5</v>
      </c>
      <c r="R54" s="62">
        <v>39224.959999999999</v>
      </c>
      <c r="S54" s="61">
        <v>0.33329999999999999</v>
      </c>
      <c r="T54" s="61">
        <v>0.27779999999999999</v>
      </c>
      <c r="U54" s="61">
        <v>0.38890000000000002</v>
      </c>
      <c r="V54" s="61">
        <v>12.1</v>
      </c>
      <c r="W54" s="61">
        <v>4.07</v>
      </c>
      <c r="X54" s="62">
        <v>61763.68</v>
      </c>
      <c r="Y54" s="61">
        <v>74.27</v>
      </c>
      <c r="Z54" s="62">
        <v>174448.34</v>
      </c>
      <c r="AA54" s="61">
        <v>0.93469999999999998</v>
      </c>
      <c r="AB54" s="61">
        <v>3.6299999999999999E-2</v>
      </c>
      <c r="AC54" s="61">
        <v>2.9000000000000001E-2</v>
      </c>
      <c r="AD54" s="61">
        <v>6.5299999999999997E-2</v>
      </c>
      <c r="AE54" s="61">
        <v>174.45</v>
      </c>
      <c r="AF54" s="62">
        <v>4655.3500000000004</v>
      </c>
      <c r="AG54" s="61">
        <v>571.83000000000004</v>
      </c>
      <c r="AH54" s="62">
        <v>155576.45000000001</v>
      </c>
      <c r="AI54" s="61">
        <v>440</v>
      </c>
      <c r="AJ54" s="62">
        <v>26484</v>
      </c>
      <c r="AK54" s="62">
        <v>32941</v>
      </c>
      <c r="AL54" s="61">
        <v>54.3</v>
      </c>
      <c r="AM54" s="61">
        <v>25.45</v>
      </c>
      <c r="AN54" s="61">
        <v>36.47</v>
      </c>
      <c r="AO54" s="61">
        <v>4.7</v>
      </c>
      <c r="AP54" s="61">
        <v>0</v>
      </c>
      <c r="AQ54" s="61">
        <v>1.3474999999999999</v>
      </c>
      <c r="AR54" s="62">
        <v>2339.71</v>
      </c>
      <c r="AS54" s="62">
        <v>2704.07</v>
      </c>
      <c r="AT54" s="62">
        <v>6085.95</v>
      </c>
      <c r="AU54" s="62">
        <v>1209.9100000000001</v>
      </c>
      <c r="AV54" s="61">
        <v>382.96</v>
      </c>
      <c r="AW54" s="62">
        <v>12722.6</v>
      </c>
      <c r="AX54" s="62">
        <v>5334.57</v>
      </c>
      <c r="AY54" s="61">
        <v>0.40910000000000002</v>
      </c>
      <c r="AZ54" s="62">
        <v>4660.2</v>
      </c>
      <c r="BA54" s="61">
        <v>0.3574</v>
      </c>
      <c r="BB54" s="62">
        <v>3045.83</v>
      </c>
      <c r="BC54" s="61">
        <v>0.2336</v>
      </c>
      <c r="BD54" s="62">
        <v>13040.6</v>
      </c>
      <c r="BE54" s="62">
        <v>3180.92</v>
      </c>
      <c r="BF54" s="61">
        <v>1.0437000000000001</v>
      </c>
      <c r="BG54" s="61">
        <v>0.49719999999999998</v>
      </c>
      <c r="BH54" s="61">
        <v>0.21779999999999999</v>
      </c>
      <c r="BI54" s="61">
        <v>0.2177</v>
      </c>
      <c r="BJ54" s="61">
        <v>4.5900000000000003E-2</v>
      </c>
      <c r="BK54" s="61">
        <v>2.1299999999999999E-2</v>
      </c>
    </row>
    <row r="55" spans="1:63" x14ac:dyDescent="0.25">
      <c r="A55" s="61" t="s">
        <v>87</v>
      </c>
      <c r="B55" s="61">
        <v>45211</v>
      </c>
      <c r="C55" s="61">
        <v>53</v>
      </c>
      <c r="D55" s="61">
        <v>19.84</v>
      </c>
      <c r="E55" s="62">
        <v>1051.56</v>
      </c>
      <c r="F55" s="62">
        <v>1136.24</v>
      </c>
      <c r="G55" s="61">
        <v>9.7000000000000003E-3</v>
      </c>
      <c r="H55" s="61">
        <v>0</v>
      </c>
      <c r="I55" s="61">
        <v>3.5000000000000001E-3</v>
      </c>
      <c r="J55" s="61">
        <v>0</v>
      </c>
      <c r="K55" s="61">
        <v>1.6899999999999998E-2</v>
      </c>
      <c r="L55" s="61">
        <v>0.93259999999999998</v>
      </c>
      <c r="M55" s="61">
        <v>3.73E-2</v>
      </c>
      <c r="N55" s="61">
        <v>0.2074</v>
      </c>
      <c r="O55" s="61">
        <v>0</v>
      </c>
      <c r="P55" s="61">
        <v>0.10539999999999999</v>
      </c>
      <c r="Q55" s="61">
        <v>55.5</v>
      </c>
      <c r="R55" s="62">
        <v>53713.26</v>
      </c>
      <c r="S55" s="61">
        <v>9.2299999999999993E-2</v>
      </c>
      <c r="T55" s="61">
        <v>0.16919999999999999</v>
      </c>
      <c r="U55" s="61">
        <v>0.73850000000000005</v>
      </c>
      <c r="V55" s="61">
        <v>16.7</v>
      </c>
      <c r="W55" s="61">
        <v>5</v>
      </c>
      <c r="X55" s="62">
        <v>80515.199999999997</v>
      </c>
      <c r="Y55" s="61">
        <v>202.84</v>
      </c>
      <c r="Z55" s="62">
        <v>122951.07</v>
      </c>
      <c r="AA55" s="61">
        <v>0.78320000000000001</v>
      </c>
      <c r="AB55" s="61">
        <v>0.15859999999999999</v>
      </c>
      <c r="AC55" s="61">
        <v>5.8200000000000002E-2</v>
      </c>
      <c r="AD55" s="61">
        <v>0.21679999999999999</v>
      </c>
      <c r="AE55" s="61">
        <v>122.95</v>
      </c>
      <c r="AF55" s="62">
        <v>3178.39</v>
      </c>
      <c r="AG55" s="61">
        <v>389.85</v>
      </c>
      <c r="AH55" s="62">
        <v>128277.98</v>
      </c>
      <c r="AI55" s="61">
        <v>331</v>
      </c>
      <c r="AJ55" s="62">
        <v>35332</v>
      </c>
      <c r="AK55" s="62">
        <v>51071</v>
      </c>
      <c r="AL55" s="61">
        <v>38.56</v>
      </c>
      <c r="AM55" s="61">
        <v>25.05</v>
      </c>
      <c r="AN55" s="61">
        <v>25.14</v>
      </c>
      <c r="AO55" s="61">
        <v>4.5999999999999996</v>
      </c>
      <c r="AP55" s="61">
        <v>0</v>
      </c>
      <c r="AQ55" s="61">
        <v>0.63839999999999997</v>
      </c>
      <c r="AR55" s="61">
        <v>964.56</v>
      </c>
      <c r="AS55" s="62">
        <v>1988.41</v>
      </c>
      <c r="AT55" s="62">
        <v>4540.53</v>
      </c>
      <c r="AU55" s="61">
        <v>677.78</v>
      </c>
      <c r="AV55" s="61">
        <v>136.91</v>
      </c>
      <c r="AW55" s="62">
        <v>8308.19</v>
      </c>
      <c r="AX55" s="62">
        <v>4019.3</v>
      </c>
      <c r="AY55" s="61">
        <v>0.5333</v>
      </c>
      <c r="AZ55" s="62">
        <v>3135.56</v>
      </c>
      <c r="BA55" s="61">
        <v>0.41610000000000003</v>
      </c>
      <c r="BB55" s="61">
        <v>381.09</v>
      </c>
      <c r="BC55" s="61">
        <v>5.0599999999999999E-2</v>
      </c>
      <c r="BD55" s="62">
        <v>7535.96</v>
      </c>
      <c r="BE55" s="62">
        <v>3585.35</v>
      </c>
      <c r="BF55" s="61">
        <v>0.87180000000000002</v>
      </c>
      <c r="BG55" s="61">
        <v>0.59799999999999998</v>
      </c>
      <c r="BH55" s="61">
        <v>0.2089</v>
      </c>
      <c r="BI55" s="61">
        <v>0.13189999999999999</v>
      </c>
      <c r="BJ55" s="61">
        <v>4.6300000000000001E-2</v>
      </c>
      <c r="BK55" s="61">
        <v>1.49E-2</v>
      </c>
    </row>
    <row r="56" spans="1:63" x14ac:dyDescent="0.25">
      <c r="A56" s="61" t="s">
        <v>88</v>
      </c>
      <c r="B56" s="61">
        <v>48306</v>
      </c>
      <c r="C56" s="61">
        <v>25</v>
      </c>
      <c r="D56" s="61">
        <v>191.79</v>
      </c>
      <c r="E56" s="62">
        <v>4794.6499999999996</v>
      </c>
      <c r="F56" s="62">
        <v>4616.92</v>
      </c>
      <c r="G56" s="61">
        <v>3.2099999999999997E-2</v>
      </c>
      <c r="H56" s="61">
        <v>0</v>
      </c>
      <c r="I56" s="61">
        <v>8.4599999999999995E-2</v>
      </c>
      <c r="J56" s="61">
        <v>1.1000000000000001E-3</v>
      </c>
      <c r="K56" s="61">
        <v>4.5900000000000003E-2</v>
      </c>
      <c r="L56" s="61">
        <v>0.78620000000000001</v>
      </c>
      <c r="M56" s="61">
        <v>5.0099999999999999E-2</v>
      </c>
      <c r="N56" s="61">
        <v>0.39410000000000001</v>
      </c>
      <c r="O56" s="61">
        <v>2.0899999999999998E-2</v>
      </c>
      <c r="P56" s="61">
        <v>0.12909999999999999</v>
      </c>
      <c r="Q56" s="61">
        <v>228.62</v>
      </c>
      <c r="R56" s="62">
        <v>54531.43</v>
      </c>
      <c r="S56" s="61">
        <v>0.23050000000000001</v>
      </c>
      <c r="T56" s="61">
        <v>0.18090000000000001</v>
      </c>
      <c r="U56" s="61">
        <v>0.5887</v>
      </c>
      <c r="V56" s="61">
        <v>17.760000000000002</v>
      </c>
      <c r="W56" s="61">
        <v>23.34</v>
      </c>
      <c r="X56" s="62">
        <v>72380.27</v>
      </c>
      <c r="Y56" s="61">
        <v>202.41</v>
      </c>
      <c r="Z56" s="62">
        <v>171008.68</v>
      </c>
      <c r="AA56" s="61">
        <v>0.6069</v>
      </c>
      <c r="AB56" s="61">
        <v>0.36509999999999998</v>
      </c>
      <c r="AC56" s="61">
        <v>2.8000000000000001E-2</v>
      </c>
      <c r="AD56" s="61">
        <v>0.3931</v>
      </c>
      <c r="AE56" s="61">
        <v>171.01</v>
      </c>
      <c r="AF56" s="62">
        <v>6239.22</v>
      </c>
      <c r="AG56" s="61">
        <v>647.16</v>
      </c>
      <c r="AH56" s="62">
        <v>193869.34</v>
      </c>
      <c r="AI56" s="61">
        <v>513</v>
      </c>
      <c r="AJ56" s="62">
        <v>30661</v>
      </c>
      <c r="AK56" s="62">
        <v>48007</v>
      </c>
      <c r="AL56" s="61">
        <v>54.75</v>
      </c>
      <c r="AM56" s="61">
        <v>36.020000000000003</v>
      </c>
      <c r="AN56" s="61">
        <v>35.86</v>
      </c>
      <c r="AO56" s="61">
        <v>5.25</v>
      </c>
      <c r="AP56" s="61">
        <v>0</v>
      </c>
      <c r="AQ56" s="61">
        <v>0.91549999999999998</v>
      </c>
      <c r="AR56" s="61">
        <v>861.03</v>
      </c>
      <c r="AS56" s="62">
        <v>1212.1500000000001</v>
      </c>
      <c r="AT56" s="62">
        <v>5069.79</v>
      </c>
      <c r="AU56" s="61">
        <v>867.55</v>
      </c>
      <c r="AV56" s="61">
        <v>123.84</v>
      </c>
      <c r="AW56" s="62">
        <v>8134.37</v>
      </c>
      <c r="AX56" s="62">
        <v>2866.22</v>
      </c>
      <c r="AY56" s="61">
        <v>0.31900000000000001</v>
      </c>
      <c r="AZ56" s="62">
        <v>5561.21</v>
      </c>
      <c r="BA56" s="61">
        <v>0.61890000000000001</v>
      </c>
      <c r="BB56" s="61">
        <v>557.92999999999995</v>
      </c>
      <c r="BC56" s="61">
        <v>6.2100000000000002E-2</v>
      </c>
      <c r="BD56" s="62">
        <v>8985.36</v>
      </c>
      <c r="BE56" s="61">
        <v>836.67</v>
      </c>
      <c r="BF56" s="61">
        <v>0.16350000000000001</v>
      </c>
      <c r="BG56" s="61">
        <v>0.60040000000000004</v>
      </c>
      <c r="BH56" s="61">
        <v>0.2298</v>
      </c>
      <c r="BI56" s="61">
        <v>0.122</v>
      </c>
      <c r="BJ56" s="61">
        <v>3.1300000000000001E-2</v>
      </c>
      <c r="BK56" s="61">
        <v>1.66E-2</v>
      </c>
    </row>
    <row r="57" spans="1:63" x14ac:dyDescent="0.25">
      <c r="A57" s="61" t="s">
        <v>89</v>
      </c>
      <c r="B57" s="61">
        <v>49767</v>
      </c>
      <c r="C57" s="61">
        <v>32</v>
      </c>
      <c r="D57" s="61">
        <v>13.06</v>
      </c>
      <c r="E57" s="61">
        <v>418</v>
      </c>
      <c r="F57" s="61">
        <v>557.27</v>
      </c>
      <c r="G57" s="61">
        <v>0</v>
      </c>
      <c r="H57" s="61">
        <v>0</v>
      </c>
      <c r="I57" s="61">
        <v>0</v>
      </c>
      <c r="J57" s="61">
        <v>3.5999999999999999E-3</v>
      </c>
      <c r="K57" s="61">
        <v>6.7000000000000002E-3</v>
      </c>
      <c r="L57" s="61">
        <v>0.9758</v>
      </c>
      <c r="M57" s="61">
        <v>1.3899999999999999E-2</v>
      </c>
      <c r="N57" s="61">
        <v>0.2293</v>
      </c>
      <c r="O57" s="61">
        <v>0</v>
      </c>
      <c r="P57" s="61">
        <v>6.4600000000000005E-2</v>
      </c>
      <c r="Q57" s="61">
        <v>25</v>
      </c>
      <c r="R57" s="62">
        <v>49240.2</v>
      </c>
      <c r="S57" s="61">
        <v>0.13639999999999999</v>
      </c>
      <c r="T57" s="61">
        <v>0.15909999999999999</v>
      </c>
      <c r="U57" s="61">
        <v>0.70450000000000002</v>
      </c>
      <c r="V57" s="61">
        <v>18.68</v>
      </c>
      <c r="W57" s="61">
        <v>6.65</v>
      </c>
      <c r="X57" s="62">
        <v>62359.28</v>
      </c>
      <c r="Y57" s="61">
        <v>61.89</v>
      </c>
      <c r="Z57" s="62">
        <v>120213.97</v>
      </c>
      <c r="AA57" s="61">
        <v>0.8196</v>
      </c>
      <c r="AB57" s="61">
        <v>0.13</v>
      </c>
      <c r="AC57" s="61">
        <v>5.04E-2</v>
      </c>
      <c r="AD57" s="61">
        <v>0.1804</v>
      </c>
      <c r="AE57" s="61">
        <v>120.21</v>
      </c>
      <c r="AF57" s="62">
        <v>2767.93</v>
      </c>
      <c r="AG57" s="61">
        <v>371.55</v>
      </c>
      <c r="AH57" s="62">
        <v>86849.29</v>
      </c>
      <c r="AI57" s="61">
        <v>100</v>
      </c>
      <c r="AJ57" s="62">
        <v>35301</v>
      </c>
      <c r="AK57" s="62">
        <v>47576</v>
      </c>
      <c r="AL57" s="61">
        <v>29.51</v>
      </c>
      <c r="AM57" s="61">
        <v>22.4</v>
      </c>
      <c r="AN57" s="61">
        <v>24.47</v>
      </c>
      <c r="AO57" s="61">
        <v>5.3</v>
      </c>
      <c r="AP57" s="62">
        <v>1331.44</v>
      </c>
      <c r="AQ57" s="61">
        <v>1.0518000000000001</v>
      </c>
      <c r="AR57" s="62">
        <v>1132.53</v>
      </c>
      <c r="AS57" s="62">
        <v>1528.95</v>
      </c>
      <c r="AT57" s="62">
        <v>5070.6099999999997</v>
      </c>
      <c r="AU57" s="61">
        <v>843.68</v>
      </c>
      <c r="AV57" s="61">
        <v>292.89999999999998</v>
      </c>
      <c r="AW57" s="62">
        <v>8868.66</v>
      </c>
      <c r="AX57" s="62">
        <v>4320.1499999999996</v>
      </c>
      <c r="AY57" s="61">
        <v>0.46379999999999999</v>
      </c>
      <c r="AZ57" s="62">
        <v>4633.8</v>
      </c>
      <c r="BA57" s="61">
        <v>0.4975</v>
      </c>
      <c r="BB57" s="61">
        <v>359.92</v>
      </c>
      <c r="BC57" s="61">
        <v>3.8600000000000002E-2</v>
      </c>
      <c r="BD57" s="62">
        <v>9313.8700000000008</v>
      </c>
      <c r="BE57" s="62">
        <v>7463.95</v>
      </c>
      <c r="BF57" s="61">
        <v>2.0821999999999998</v>
      </c>
      <c r="BG57" s="61">
        <v>0.62839999999999996</v>
      </c>
      <c r="BH57" s="61">
        <v>0.2205</v>
      </c>
      <c r="BI57" s="61">
        <v>9.7699999999999995E-2</v>
      </c>
      <c r="BJ57" s="61">
        <v>3.73E-2</v>
      </c>
      <c r="BK57" s="61">
        <v>1.61E-2</v>
      </c>
    </row>
    <row r="58" spans="1:63" x14ac:dyDescent="0.25">
      <c r="A58" s="61" t="s">
        <v>90</v>
      </c>
      <c r="B58" s="61">
        <v>43638</v>
      </c>
      <c r="C58" s="61">
        <v>118</v>
      </c>
      <c r="D58" s="61">
        <v>26.59</v>
      </c>
      <c r="E58" s="62">
        <v>3138.17</v>
      </c>
      <c r="F58" s="62">
        <v>2945.64</v>
      </c>
      <c r="G58" s="61">
        <v>1.7399999999999999E-2</v>
      </c>
      <c r="H58" s="61">
        <v>2.9999999999999997E-4</v>
      </c>
      <c r="I58" s="61">
        <v>3.3300000000000003E-2</v>
      </c>
      <c r="J58" s="61">
        <v>6.9999999999999999E-4</v>
      </c>
      <c r="K58" s="61">
        <v>8.0100000000000005E-2</v>
      </c>
      <c r="L58" s="61">
        <v>0.79659999999999997</v>
      </c>
      <c r="M58" s="61">
        <v>7.1599999999999997E-2</v>
      </c>
      <c r="N58" s="61">
        <v>0.35360000000000003</v>
      </c>
      <c r="O58" s="61">
        <v>1.0500000000000001E-2</v>
      </c>
      <c r="P58" s="61">
        <v>0.1114</v>
      </c>
      <c r="Q58" s="61">
        <v>147</v>
      </c>
      <c r="R58" s="62">
        <v>65175.98</v>
      </c>
      <c r="S58" s="61">
        <v>0.18090000000000001</v>
      </c>
      <c r="T58" s="61">
        <v>0.15959999999999999</v>
      </c>
      <c r="U58" s="61">
        <v>0.65959999999999996</v>
      </c>
      <c r="V58" s="61">
        <v>16.670000000000002</v>
      </c>
      <c r="W58" s="61">
        <v>15.25</v>
      </c>
      <c r="X58" s="62">
        <v>85210.79</v>
      </c>
      <c r="Y58" s="61">
        <v>199.32</v>
      </c>
      <c r="Z58" s="62">
        <v>186278.05</v>
      </c>
      <c r="AA58" s="61">
        <v>0.66369999999999996</v>
      </c>
      <c r="AB58" s="61">
        <v>0.32629999999999998</v>
      </c>
      <c r="AC58" s="61">
        <v>9.9000000000000008E-3</v>
      </c>
      <c r="AD58" s="61">
        <v>0.33629999999999999</v>
      </c>
      <c r="AE58" s="61">
        <v>186.28</v>
      </c>
      <c r="AF58" s="62">
        <v>5800.18</v>
      </c>
      <c r="AG58" s="61">
        <v>547.1</v>
      </c>
      <c r="AH58" s="62">
        <v>206676.52</v>
      </c>
      <c r="AI58" s="61">
        <v>530</v>
      </c>
      <c r="AJ58" s="62">
        <v>28401</v>
      </c>
      <c r="AK58" s="62">
        <v>45639</v>
      </c>
      <c r="AL58" s="61">
        <v>55.9</v>
      </c>
      <c r="AM58" s="61">
        <v>29.4</v>
      </c>
      <c r="AN58" s="61">
        <v>33.909999999999997</v>
      </c>
      <c r="AO58" s="61">
        <v>4</v>
      </c>
      <c r="AP58" s="61">
        <v>883.59</v>
      </c>
      <c r="AQ58" s="61">
        <v>1.1880999999999999</v>
      </c>
      <c r="AR58" s="62">
        <v>1278.6600000000001</v>
      </c>
      <c r="AS58" s="62">
        <v>1492.66</v>
      </c>
      <c r="AT58" s="62">
        <v>6370.17</v>
      </c>
      <c r="AU58" s="61">
        <v>822.81</v>
      </c>
      <c r="AV58" s="61">
        <v>354.01</v>
      </c>
      <c r="AW58" s="62">
        <v>10318.31</v>
      </c>
      <c r="AX58" s="62">
        <v>3584.12</v>
      </c>
      <c r="AY58" s="61">
        <v>0.33450000000000002</v>
      </c>
      <c r="AZ58" s="62">
        <v>6404.9</v>
      </c>
      <c r="BA58" s="61">
        <v>0.59770000000000001</v>
      </c>
      <c r="BB58" s="61">
        <v>727.25</v>
      </c>
      <c r="BC58" s="61">
        <v>6.7900000000000002E-2</v>
      </c>
      <c r="BD58" s="62">
        <v>10716.28</v>
      </c>
      <c r="BE58" s="62">
        <v>1704.05</v>
      </c>
      <c r="BF58" s="61">
        <v>0.32040000000000002</v>
      </c>
      <c r="BG58" s="61">
        <v>0.60319999999999996</v>
      </c>
      <c r="BH58" s="61">
        <v>0.2142</v>
      </c>
      <c r="BI58" s="61">
        <v>0.1033</v>
      </c>
      <c r="BJ58" s="61">
        <v>4.7199999999999999E-2</v>
      </c>
      <c r="BK58" s="61">
        <v>3.2099999999999997E-2</v>
      </c>
    </row>
    <row r="59" spans="1:63" x14ac:dyDescent="0.25">
      <c r="A59" s="61" t="s">
        <v>91</v>
      </c>
      <c r="B59" s="61">
        <v>45229</v>
      </c>
      <c r="C59" s="61">
        <v>25</v>
      </c>
      <c r="D59" s="61">
        <v>24.61</v>
      </c>
      <c r="E59" s="61">
        <v>615.34</v>
      </c>
      <c r="F59" s="61">
        <v>600.78</v>
      </c>
      <c r="G59" s="61">
        <v>4.1000000000000003E-3</v>
      </c>
      <c r="H59" s="61">
        <v>0</v>
      </c>
      <c r="I59" s="61">
        <v>3.3E-3</v>
      </c>
      <c r="J59" s="61">
        <v>0</v>
      </c>
      <c r="K59" s="61">
        <v>1.17E-2</v>
      </c>
      <c r="L59" s="61">
        <v>0.97750000000000004</v>
      </c>
      <c r="M59" s="61">
        <v>3.3E-3</v>
      </c>
      <c r="N59" s="61">
        <v>0.51359999999999995</v>
      </c>
      <c r="O59" s="61">
        <v>0</v>
      </c>
      <c r="P59" s="61">
        <v>0.1913</v>
      </c>
      <c r="Q59" s="61">
        <v>30.32</v>
      </c>
      <c r="R59" s="62">
        <v>45326.66</v>
      </c>
      <c r="S59" s="61">
        <v>0.36359999999999998</v>
      </c>
      <c r="T59" s="61">
        <v>6.8199999999999997E-2</v>
      </c>
      <c r="U59" s="61">
        <v>0.56820000000000004</v>
      </c>
      <c r="V59" s="61">
        <v>15.8</v>
      </c>
      <c r="W59" s="61">
        <v>6</v>
      </c>
      <c r="X59" s="62">
        <v>68926.23</v>
      </c>
      <c r="Y59" s="61">
        <v>93.53</v>
      </c>
      <c r="Z59" s="62">
        <v>77657.08</v>
      </c>
      <c r="AA59" s="61">
        <v>0.92279999999999995</v>
      </c>
      <c r="AB59" s="61">
        <v>5.2200000000000003E-2</v>
      </c>
      <c r="AC59" s="61">
        <v>2.5000000000000001E-2</v>
      </c>
      <c r="AD59" s="61">
        <v>7.7200000000000005E-2</v>
      </c>
      <c r="AE59" s="61">
        <v>77.66</v>
      </c>
      <c r="AF59" s="62">
        <v>1755.94</v>
      </c>
      <c r="AG59" s="61">
        <v>267.04000000000002</v>
      </c>
      <c r="AH59" s="62">
        <v>76152.600000000006</v>
      </c>
      <c r="AI59" s="61">
        <v>61</v>
      </c>
      <c r="AJ59" s="62">
        <v>28526</v>
      </c>
      <c r="AK59" s="62">
        <v>37579</v>
      </c>
      <c r="AL59" s="61">
        <v>30.51</v>
      </c>
      <c r="AM59" s="61">
        <v>22.36</v>
      </c>
      <c r="AN59" s="61">
        <v>23.23</v>
      </c>
      <c r="AO59" s="61">
        <v>5.5</v>
      </c>
      <c r="AP59" s="62">
        <v>1474.74</v>
      </c>
      <c r="AQ59" s="61">
        <v>1.7169000000000001</v>
      </c>
      <c r="AR59" s="62">
        <v>1371.14</v>
      </c>
      <c r="AS59" s="62">
        <v>2006.35</v>
      </c>
      <c r="AT59" s="62">
        <v>4553.8100000000004</v>
      </c>
      <c r="AU59" s="62">
        <v>1145.5999999999999</v>
      </c>
      <c r="AV59" s="61">
        <v>309.85000000000002</v>
      </c>
      <c r="AW59" s="62">
        <v>9386.75</v>
      </c>
      <c r="AX59" s="62">
        <v>5612.67</v>
      </c>
      <c r="AY59" s="61">
        <v>0.54569999999999996</v>
      </c>
      <c r="AZ59" s="62">
        <v>3894.97</v>
      </c>
      <c r="BA59" s="61">
        <v>0.37869999999999998</v>
      </c>
      <c r="BB59" s="61">
        <v>777.9</v>
      </c>
      <c r="BC59" s="61">
        <v>7.5600000000000001E-2</v>
      </c>
      <c r="BD59" s="62">
        <v>10285.530000000001</v>
      </c>
      <c r="BE59" s="62">
        <v>5342.58</v>
      </c>
      <c r="BF59" s="61">
        <v>2.2902</v>
      </c>
      <c r="BG59" s="61">
        <v>0.54179999999999995</v>
      </c>
      <c r="BH59" s="61">
        <v>0.18959999999999999</v>
      </c>
      <c r="BI59" s="61">
        <v>0.22320000000000001</v>
      </c>
      <c r="BJ59" s="61">
        <v>3.0599999999999999E-2</v>
      </c>
      <c r="BK59" s="61">
        <v>1.49E-2</v>
      </c>
    </row>
    <row r="60" spans="1:63" x14ac:dyDescent="0.25">
      <c r="A60" s="61" t="s">
        <v>92</v>
      </c>
      <c r="B60" s="61">
        <v>43646</v>
      </c>
      <c r="C60" s="61">
        <v>29</v>
      </c>
      <c r="D60" s="61">
        <v>148.03</v>
      </c>
      <c r="E60" s="62">
        <v>4292.8500000000004</v>
      </c>
      <c r="F60" s="62">
        <v>4132.8599999999997</v>
      </c>
      <c r="G60" s="61">
        <v>5.4899999999999997E-2</v>
      </c>
      <c r="H60" s="61">
        <v>2.9999999999999997E-4</v>
      </c>
      <c r="I60" s="61">
        <v>1.7299999999999999E-2</v>
      </c>
      <c r="J60" s="61">
        <v>0</v>
      </c>
      <c r="K60" s="61">
        <v>1.9800000000000002E-2</v>
      </c>
      <c r="L60" s="61">
        <v>0.88249999999999995</v>
      </c>
      <c r="M60" s="61">
        <v>2.52E-2</v>
      </c>
      <c r="N60" s="61">
        <v>0.107</v>
      </c>
      <c r="O60" s="61">
        <v>1.84E-2</v>
      </c>
      <c r="P60" s="61">
        <v>9.1399999999999995E-2</v>
      </c>
      <c r="Q60" s="61">
        <v>186.99</v>
      </c>
      <c r="R60" s="62">
        <v>79077.649999999994</v>
      </c>
      <c r="S60" s="61">
        <v>0.17019999999999999</v>
      </c>
      <c r="T60" s="61">
        <v>0.28510000000000002</v>
      </c>
      <c r="U60" s="61">
        <v>0.54469999999999996</v>
      </c>
      <c r="V60" s="61">
        <v>21.6</v>
      </c>
      <c r="W60" s="61">
        <v>20.5</v>
      </c>
      <c r="X60" s="62">
        <v>102461.75999999999</v>
      </c>
      <c r="Y60" s="61">
        <v>206.1</v>
      </c>
      <c r="Z60" s="62">
        <v>236125.03</v>
      </c>
      <c r="AA60" s="61">
        <v>0.79290000000000005</v>
      </c>
      <c r="AB60" s="61">
        <v>0.1845</v>
      </c>
      <c r="AC60" s="61">
        <v>2.2599999999999999E-2</v>
      </c>
      <c r="AD60" s="61">
        <v>0.20710000000000001</v>
      </c>
      <c r="AE60" s="61">
        <v>236.13</v>
      </c>
      <c r="AF60" s="62">
        <v>9028.7099999999991</v>
      </c>
      <c r="AG60" s="62">
        <v>1049.71</v>
      </c>
      <c r="AH60" s="62">
        <v>252135.64</v>
      </c>
      <c r="AI60" s="61">
        <v>584</v>
      </c>
      <c r="AJ60" s="62">
        <v>46831</v>
      </c>
      <c r="AK60" s="62">
        <v>87811</v>
      </c>
      <c r="AL60" s="61">
        <v>74.44</v>
      </c>
      <c r="AM60" s="61">
        <v>36.69</v>
      </c>
      <c r="AN60" s="61">
        <v>40.46</v>
      </c>
      <c r="AO60" s="61">
        <v>4.6900000000000004</v>
      </c>
      <c r="AP60" s="61">
        <v>0</v>
      </c>
      <c r="AQ60" s="61">
        <v>0.69650000000000001</v>
      </c>
      <c r="AR60" s="62">
        <v>1155.69</v>
      </c>
      <c r="AS60" s="62">
        <v>2195.2800000000002</v>
      </c>
      <c r="AT60" s="62">
        <v>6579.1</v>
      </c>
      <c r="AU60" s="62">
        <v>1151.94</v>
      </c>
      <c r="AV60" s="61">
        <v>554.41999999999996</v>
      </c>
      <c r="AW60" s="62">
        <v>11636.42</v>
      </c>
      <c r="AX60" s="62">
        <v>2993.59</v>
      </c>
      <c r="AY60" s="61">
        <v>0.25919999999999999</v>
      </c>
      <c r="AZ60" s="62">
        <v>8147.91</v>
      </c>
      <c r="BA60" s="61">
        <v>0.70540000000000003</v>
      </c>
      <c r="BB60" s="61">
        <v>408.97</v>
      </c>
      <c r="BC60" s="61">
        <v>3.5400000000000001E-2</v>
      </c>
      <c r="BD60" s="62">
        <v>11550.47</v>
      </c>
      <c r="BE60" s="62">
        <v>1097.0899999999999</v>
      </c>
      <c r="BF60" s="61">
        <v>0.1</v>
      </c>
      <c r="BG60" s="61">
        <v>0.65069999999999995</v>
      </c>
      <c r="BH60" s="61">
        <v>0.21790000000000001</v>
      </c>
      <c r="BI60" s="61">
        <v>8.5999999999999993E-2</v>
      </c>
      <c r="BJ60" s="61">
        <v>2.5399999999999999E-2</v>
      </c>
      <c r="BK60" s="61">
        <v>0.02</v>
      </c>
    </row>
    <row r="61" spans="1:63" x14ac:dyDescent="0.25">
      <c r="A61" s="61" t="s">
        <v>93</v>
      </c>
      <c r="B61" s="61">
        <v>45237</v>
      </c>
      <c r="C61" s="61">
        <v>16</v>
      </c>
      <c r="D61" s="61">
        <v>51.09</v>
      </c>
      <c r="E61" s="61">
        <v>817.49</v>
      </c>
      <c r="F61" s="61">
        <v>780.79</v>
      </c>
      <c r="G61" s="61">
        <v>1.2999999999999999E-3</v>
      </c>
      <c r="H61" s="61">
        <v>0</v>
      </c>
      <c r="I61" s="61">
        <v>6.1400000000000003E-2</v>
      </c>
      <c r="J61" s="61">
        <v>5.0000000000000001E-4</v>
      </c>
      <c r="K61" s="61">
        <v>4.4000000000000003E-3</v>
      </c>
      <c r="L61" s="61">
        <v>0.88649999999999995</v>
      </c>
      <c r="M61" s="61">
        <v>4.5999999999999999E-2</v>
      </c>
      <c r="N61" s="61">
        <v>0.6089</v>
      </c>
      <c r="O61" s="61">
        <v>0</v>
      </c>
      <c r="P61" s="61">
        <v>0.1701</v>
      </c>
      <c r="Q61" s="61">
        <v>36.83</v>
      </c>
      <c r="R61" s="62">
        <v>40920.43</v>
      </c>
      <c r="S61" s="61">
        <v>0.28299999999999997</v>
      </c>
      <c r="T61" s="61">
        <v>0.15090000000000001</v>
      </c>
      <c r="U61" s="61">
        <v>0.56599999999999995</v>
      </c>
      <c r="V61" s="61">
        <v>13.52</v>
      </c>
      <c r="W61" s="61">
        <v>7.25</v>
      </c>
      <c r="X61" s="62">
        <v>63328.41</v>
      </c>
      <c r="Y61" s="61">
        <v>108.65</v>
      </c>
      <c r="Z61" s="62">
        <v>86839.33</v>
      </c>
      <c r="AA61" s="61">
        <v>0.6925</v>
      </c>
      <c r="AB61" s="61">
        <v>0.2462</v>
      </c>
      <c r="AC61" s="61">
        <v>6.13E-2</v>
      </c>
      <c r="AD61" s="61">
        <v>0.3075</v>
      </c>
      <c r="AE61" s="61">
        <v>86.84</v>
      </c>
      <c r="AF61" s="62">
        <v>2341.63</v>
      </c>
      <c r="AG61" s="61">
        <v>388.47</v>
      </c>
      <c r="AH61" s="62">
        <v>86195.5</v>
      </c>
      <c r="AI61" s="61">
        <v>99</v>
      </c>
      <c r="AJ61" s="62">
        <v>24395</v>
      </c>
      <c r="AK61" s="62">
        <v>35287</v>
      </c>
      <c r="AL61" s="61">
        <v>40.85</v>
      </c>
      <c r="AM61" s="61">
        <v>25.25</v>
      </c>
      <c r="AN61" s="61">
        <v>28.33</v>
      </c>
      <c r="AO61" s="61">
        <v>4.3499999999999996</v>
      </c>
      <c r="AP61" s="61">
        <v>0</v>
      </c>
      <c r="AQ61" s="61">
        <v>0.59499999999999997</v>
      </c>
      <c r="AR61" s="62">
        <v>1115.8900000000001</v>
      </c>
      <c r="AS61" s="62">
        <v>2038.21</v>
      </c>
      <c r="AT61" s="62">
        <v>4729.87</v>
      </c>
      <c r="AU61" s="61">
        <v>904.28</v>
      </c>
      <c r="AV61" s="61">
        <v>110.39</v>
      </c>
      <c r="AW61" s="62">
        <v>8898.65</v>
      </c>
      <c r="AX61" s="62">
        <v>6067.12</v>
      </c>
      <c r="AY61" s="61">
        <v>0.60799999999999998</v>
      </c>
      <c r="AZ61" s="62">
        <v>2864.66</v>
      </c>
      <c r="BA61" s="61">
        <v>0.28710000000000002</v>
      </c>
      <c r="BB61" s="62">
        <v>1046.74</v>
      </c>
      <c r="BC61" s="61">
        <v>0.10489999999999999</v>
      </c>
      <c r="BD61" s="62">
        <v>9978.51</v>
      </c>
      <c r="BE61" s="62">
        <v>5138.57</v>
      </c>
      <c r="BF61" s="61">
        <v>1.796</v>
      </c>
      <c r="BG61" s="61">
        <v>0.52900000000000003</v>
      </c>
      <c r="BH61" s="61">
        <v>0.19239999999999999</v>
      </c>
      <c r="BI61" s="61">
        <v>0.22989999999999999</v>
      </c>
      <c r="BJ61" s="61">
        <v>3.4500000000000003E-2</v>
      </c>
      <c r="BK61" s="61">
        <v>1.4200000000000001E-2</v>
      </c>
    </row>
    <row r="62" spans="1:63" x14ac:dyDescent="0.25">
      <c r="A62" s="61" t="s">
        <v>94</v>
      </c>
      <c r="B62" s="61">
        <v>47613</v>
      </c>
      <c r="C62" s="61">
        <v>120</v>
      </c>
      <c r="D62" s="61">
        <v>6.66</v>
      </c>
      <c r="E62" s="61">
        <v>798.65</v>
      </c>
      <c r="F62" s="61">
        <v>721.43</v>
      </c>
      <c r="G62" s="61">
        <v>0</v>
      </c>
      <c r="H62" s="61">
        <v>0</v>
      </c>
      <c r="I62" s="61">
        <v>7.4999999999999997E-3</v>
      </c>
      <c r="J62" s="61">
        <v>3.3E-3</v>
      </c>
      <c r="K62" s="61">
        <v>7.3000000000000001E-3</v>
      </c>
      <c r="L62" s="61">
        <v>0.96889999999999998</v>
      </c>
      <c r="M62" s="61">
        <v>1.2999999999999999E-2</v>
      </c>
      <c r="N62" s="61">
        <v>0.59060000000000001</v>
      </c>
      <c r="O62" s="61">
        <v>0</v>
      </c>
      <c r="P62" s="61">
        <v>0.1265</v>
      </c>
      <c r="Q62" s="61">
        <v>35.75</v>
      </c>
      <c r="R62" s="62">
        <v>45499.06</v>
      </c>
      <c r="S62" s="61">
        <v>0.25419999999999998</v>
      </c>
      <c r="T62" s="61">
        <v>0.2203</v>
      </c>
      <c r="U62" s="61">
        <v>0.52539999999999998</v>
      </c>
      <c r="V62" s="61">
        <v>17.510000000000002</v>
      </c>
      <c r="W62" s="61">
        <v>10.23</v>
      </c>
      <c r="X62" s="62">
        <v>53300.88</v>
      </c>
      <c r="Y62" s="61">
        <v>76.510000000000005</v>
      </c>
      <c r="Z62" s="62">
        <v>100518.9</v>
      </c>
      <c r="AA62" s="61">
        <v>0.90580000000000005</v>
      </c>
      <c r="AB62" s="61">
        <v>1.4800000000000001E-2</v>
      </c>
      <c r="AC62" s="61">
        <v>7.9399999999999998E-2</v>
      </c>
      <c r="AD62" s="61">
        <v>9.4200000000000006E-2</v>
      </c>
      <c r="AE62" s="61">
        <v>100.52</v>
      </c>
      <c r="AF62" s="62">
        <v>2295.86</v>
      </c>
      <c r="AG62" s="61">
        <v>283.82</v>
      </c>
      <c r="AH62" s="62">
        <v>89132.4</v>
      </c>
      <c r="AI62" s="61">
        <v>107</v>
      </c>
      <c r="AJ62" s="62">
        <v>27094</v>
      </c>
      <c r="AK62" s="62">
        <v>36508</v>
      </c>
      <c r="AL62" s="61">
        <v>31.1</v>
      </c>
      <c r="AM62" s="61">
        <v>22.1</v>
      </c>
      <c r="AN62" s="61">
        <v>23.94</v>
      </c>
      <c r="AO62" s="61">
        <v>4.4000000000000004</v>
      </c>
      <c r="AP62" s="61">
        <v>0</v>
      </c>
      <c r="AQ62" s="61">
        <v>1.1304000000000001</v>
      </c>
      <c r="AR62" s="61">
        <v>996.95</v>
      </c>
      <c r="AS62" s="62">
        <v>2190.66</v>
      </c>
      <c r="AT62" s="62">
        <v>5651.71</v>
      </c>
      <c r="AU62" s="61">
        <v>974.83</v>
      </c>
      <c r="AV62" s="61">
        <v>341.85</v>
      </c>
      <c r="AW62" s="62">
        <v>10156</v>
      </c>
      <c r="AX62" s="62">
        <v>7002.43</v>
      </c>
      <c r="AY62" s="61">
        <v>0.62749999999999995</v>
      </c>
      <c r="AZ62" s="62">
        <v>3030.89</v>
      </c>
      <c r="BA62" s="61">
        <v>0.27160000000000001</v>
      </c>
      <c r="BB62" s="62">
        <v>1125.74</v>
      </c>
      <c r="BC62" s="61">
        <v>0.1009</v>
      </c>
      <c r="BD62" s="62">
        <v>11159.06</v>
      </c>
      <c r="BE62" s="62">
        <v>5467.31</v>
      </c>
      <c r="BF62" s="61">
        <v>2.7010999999999998</v>
      </c>
      <c r="BG62" s="61">
        <v>0.4859</v>
      </c>
      <c r="BH62" s="61">
        <v>0.21870000000000001</v>
      </c>
      <c r="BI62" s="61">
        <v>0.2452</v>
      </c>
      <c r="BJ62" s="61">
        <v>3.78E-2</v>
      </c>
      <c r="BK62" s="61">
        <v>1.24E-2</v>
      </c>
    </row>
    <row r="63" spans="1:63" x14ac:dyDescent="0.25">
      <c r="A63" s="61" t="s">
        <v>95</v>
      </c>
      <c r="B63" s="61">
        <v>50112</v>
      </c>
      <c r="C63" s="61">
        <v>54</v>
      </c>
      <c r="D63" s="61">
        <v>15.52</v>
      </c>
      <c r="E63" s="61">
        <v>838.2</v>
      </c>
      <c r="F63" s="61">
        <v>733.13</v>
      </c>
      <c r="G63" s="61">
        <v>0</v>
      </c>
      <c r="H63" s="61">
        <v>0</v>
      </c>
      <c r="I63" s="61">
        <v>1.1000000000000001E-3</v>
      </c>
      <c r="J63" s="61">
        <v>0</v>
      </c>
      <c r="K63" s="61">
        <v>1.8E-3</v>
      </c>
      <c r="L63" s="61">
        <v>0.98440000000000005</v>
      </c>
      <c r="M63" s="61">
        <v>1.2699999999999999E-2</v>
      </c>
      <c r="N63" s="61">
        <v>0.50549999999999995</v>
      </c>
      <c r="O63" s="61">
        <v>3.7999999999999999E-2</v>
      </c>
      <c r="P63" s="61">
        <v>0.11849999999999999</v>
      </c>
      <c r="Q63" s="61">
        <v>33</v>
      </c>
      <c r="R63" s="62">
        <v>47058.74</v>
      </c>
      <c r="S63" s="61">
        <v>0.4118</v>
      </c>
      <c r="T63" s="61">
        <v>0.15690000000000001</v>
      </c>
      <c r="U63" s="61">
        <v>0.43140000000000001</v>
      </c>
      <c r="V63" s="61">
        <v>18.45</v>
      </c>
      <c r="W63" s="61">
        <v>5.15</v>
      </c>
      <c r="X63" s="62">
        <v>59275.94</v>
      </c>
      <c r="Y63" s="61">
        <v>156.08000000000001</v>
      </c>
      <c r="Z63" s="62">
        <v>107014.97</v>
      </c>
      <c r="AA63" s="61">
        <v>0.9476</v>
      </c>
      <c r="AB63" s="61">
        <v>2.7300000000000001E-2</v>
      </c>
      <c r="AC63" s="61">
        <v>2.5000000000000001E-2</v>
      </c>
      <c r="AD63" s="61">
        <v>5.2400000000000002E-2</v>
      </c>
      <c r="AE63" s="61">
        <v>107.01</v>
      </c>
      <c r="AF63" s="62">
        <v>3372.03</v>
      </c>
      <c r="AG63" s="61">
        <v>494.5</v>
      </c>
      <c r="AH63" s="62">
        <v>107923.8</v>
      </c>
      <c r="AI63" s="61">
        <v>224</v>
      </c>
      <c r="AJ63" s="62">
        <v>30556</v>
      </c>
      <c r="AK63" s="62">
        <v>39298</v>
      </c>
      <c r="AL63" s="61">
        <v>48.9</v>
      </c>
      <c r="AM63" s="61">
        <v>30.99</v>
      </c>
      <c r="AN63" s="61">
        <v>33.619999999999997</v>
      </c>
      <c r="AO63" s="61">
        <v>5.2</v>
      </c>
      <c r="AP63" s="61">
        <v>0</v>
      </c>
      <c r="AQ63" s="61">
        <v>1.1989000000000001</v>
      </c>
      <c r="AR63" s="62">
        <v>1234.72</v>
      </c>
      <c r="AS63" s="62">
        <v>2018.85</v>
      </c>
      <c r="AT63" s="62">
        <v>4972.2700000000004</v>
      </c>
      <c r="AU63" s="61">
        <v>295.20999999999998</v>
      </c>
      <c r="AV63" s="61">
        <v>37.200000000000003</v>
      </c>
      <c r="AW63" s="62">
        <v>8558.25</v>
      </c>
      <c r="AX63" s="62">
        <v>4949.6400000000003</v>
      </c>
      <c r="AY63" s="61">
        <v>0.53159999999999996</v>
      </c>
      <c r="AZ63" s="62">
        <v>3523.72</v>
      </c>
      <c r="BA63" s="61">
        <v>0.37840000000000001</v>
      </c>
      <c r="BB63" s="61">
        <v>837.85</v>
      </c>
      <c r="BC63" s="61">
        <v>0.09</v>
      </c>
      <c r="BD63" s="62">
        <v>9311.2000000000007</v>
      </c>
      <c r="BE63" s="62">
        <v>3050.17</v>
      </c>
      <c r="BF63" s="61">
        <v>1.1267</v>
      </c>
      <c r="BG63" s="61">
        <v>0.4955</v>
      </c>
      <c r="BH63" s="61">
        <v>0.2195</v>
      </c>
      <c r="BI63" s="61">
        <v>0.23669999999999999</v>
      </c>
      <c r="BJ63" s="61">
        <v>3.1099999999999999E-2</v>
      </c>
      <c r="BK63" s="61">
        <v>1.72E-2</v>
      </c>
    </row>
    <row r="64" spans="1:63" x14ac:dyDescent="0.25">
      <c r="A64" s="61" t="s">
        <v>96</v>
      </c>
      <c r="B64" s="61">
        <v>50120</v>
      </c>
      <c r="C64" s="61">
        <v>25</v>
      </c>
      <c r="D64" s="61">
        <v>49.82</v>
      </c>
      <c r="E64" s="62">
        <v>1245.46</v>
      </c>
      <c r="F64" s="62">
        <v>1194.1199999999999</v>
      </c>
      <c r="G64" s="61">
        <v>1.6999999999999999E-3</v>
      </c>
      <c r="H64" s="61">
        <v>8.0000000000000004E-4</v>
      </c>
      <c r="I64" s="61">
        <v>3.4599999999999999E-2</v>
      </c>
      <c r="J64" s="61">
        <v>0</v>
      </c>
      <c r="K64" s="61">
        <v>8.8999999999999999E-3</v>
      </c>
      <c r="L64" s="61">
        <v>0.9052</v>
      </c>
      <c r="M64" s="61">
        <v>4.8899999999999999E-2</v>
      </c>
      <c r="N64" s="61">
        <v>0.50209999999999999</v>
      </c>
      <c r="O64" s="61">
        <v>0</v>
      </c>
      <c r="P64" s="61">
        <v>0.13569999999999999</v>
      </c>
      <c r="Q64" s="61">
        <v>53</v>
      </c>
      <c r="R64" s="62">
        <v>51643.07</v>
      </c>
      <c r="S64" s="61">
        <v>0.29330000000000001</v>
      </c>
      <c r="T64" s="61">
        <v>0.08</v>
      </c>
      <c r="U64" s="61">
        <v>0.62670000000000003</v>
      </c>
      <c r="V64" s="61">
        <v>18.829999999999998</v>
      </c>
      <c r="W64" s="61">
        <v>11.91</v>
      </c>
      <c r="X64" s="62">
        <v>56510.46</v>
      </c>
      <c r="Y64" s="61">
        <v>102.35</v>
      </c>
      <c r="Z64" s="62">
        <v>100758.01</v>
      </c>
      <c r="AA64" s="61">
        <v>0.77090000000000003</v>
      </c>
      <c r="AB64" s="61">
        <v>0.156</v>
      </c>
      <c r="AC64" s="61">
        <v>7.3099999999999998E-2</v>
      </c>
      <c r="AD64" s="61">
        <v>0.2291</v>
      </c>
      <c r="AE64" s="61">
        <v>100.76</v>
      </c>
      <c r="AF64" s="62">
        <v>2633.76</v>
      </c>
      <c r="AG64" s="61">
        <v>419.62</v>
      </c>
      <c r="AH64" s="62">
        <v>105448.15</v>
      </c>
      <c r="AI64" s="61">
        <v>212</v>
      </c>
      <c r="AJ64" s="62">
        <v>26886</v>
      </c>
      <c r="AK64" s="62">
        <v>39051</v>
      </c>
      <c r="AL64" s="61">
        <v>46.5</v>
      </c>
      <c r="AM64" s="61">
        <v>23.92</v>
      </c>
      <c r="AN64" s="61">
        <v>27.56</v>
      </c>
      <c r="AO64" s="61">
        <v>6</v>
      </c>
      <c r="AP64" s="61">
        <v>0</v>
      </c>
      <c r="AQ64" s="61">
        <v>0.66559999999999997</v>
      </c>
      <c r="AR64" s="61">
        <v>998.82</v>
      </c>
      <c r="AS64" s="62">
        <v>2109.35</v>
      </c>
      <c r="AT64" s="62">
        <v>4800.66</v>
      </c>
      <c r="AU64" s="61">
        <v>811.55</v>
      </c>
      <c r="AV64" s="61">
        <v>35.75</v>
      </c>
      <c r="AW64" s="62">
        <v>8756.14</v>
      </c>
      <c r="AX64" s="62">
        <v>5406.98</v>
      </c>
      <c r="AY64" s="61">
        <v>0.60109999999999997</v>
      </c>
      <c r="AZ64" s="62">
        <v>2684.42</v>
      </c>
      <c r="BA64" s="61">
        <v>0.29849999999999999</v>
      </c>
      <c r="BB64" s="61">
        <v>903.1</v>
      </c>
      <c r="BC64" s="61">
        <v>0.1004</v>
      </c>
      <c r="BD64" s="62">
        <v>8994.5</v>
      </c>
      <c r="BE64" s="62">
        <v>3553.02</v>
      </c>
      <c r="BF64" s="61">
        <v>1.1375</v>
      </c>
      <c r="BG64" s="61">
        <v>0.52790000000000004</v>
      </c>
      <c r="BH64" s="61">
        <v>0.1968</v>
      </c>
      <c r="BI64" s="61">
        <v>0.21829999999999999</v>
      </c>
      <c r="BJ64" s="61">
        <v>4.6699999999999998E-2</v>
      </c>
      <c r="BK64" s="61">
        <v>1.04E-2</v>
      </c>
    </row>
    <row r="65" spans="1:63" x14ac:dyDescent="0.25">
      <c r="A65" s="61" t="s">
        <v>97</v>
      </c>
      <c r="B65" s="61">
        <v>43653</v>
      </c>
      <c r="C65" s="61">
        <v>4</v>
      </c>
      <c r="D65" s="61">
        <v>369.84</v>
      </c>
      <c r="E65" s="62">
        <v>1479.35</v>
      </c>
      <c r="F65" s="62">
        <v>1471.92</v>
      </c>
      <c r="G65" s="61">
        <v>4.1700000000000001E-2</v>
      </c>
      <c r="H65" s="61">
        <v>0</v>
      </c>
      <c r="I65" s="61">
        <v>6.0900000000000003E-2</v>
      </c>
      <c r="J65" s="61">
        <v>3.2000000000000002E-3</v>
      </c>
      <c r="K65" s="61">
        <v>0.16300000000000001</v>
      </c>
      <c r="L65" s="61">
        <v>0.66669999999999996</v>
      </c>
      <c r="M65" s="61">
        <v>6.4399999999999999E-2</v>
      </c>
      <c r="N65" s="61">
        <v>0.52959999999999996</v>
      </c>
      <c r="O65" s="61">
        <v>4.9399999999999999E-2</v>
      </c>
      <c r="P65" s="61">
        <v>0.1449</v>
      </c>
      <c r="Q65" s="61">
        <v>63.53</v>
      </c>
      <c r="R65" s="62">
        <v>61356.62</v>
      </c>
      <c r="S65" s="61">
        <v>0.55669999999999997</v>
      </c>
      <c r="T65" s="61">
        <v>0.23710000000000001</v>
      </c>
      <c r="U65" s="61">
        <v>0.20619999999999999</v>
      </c>
      <c r="V65" s="61">
        <v>18.7</v>
      </c>
      <c r="W65" s="61">
        <v>11.25</v>
      </c>
      <c r="X65" s="62">
        <v>82177.820000000007</v>
      </c>
      <c r="Y65" s="61">
        <v>127.73</v>
      </c>
      <c r="Z65" s="62">
        <v>225310.65</v>
      </c>
      <c r="AA65" s="61">
        <v>0.44140000000000001</v>
      </c>
      <c r="AB65" s="61">
        <v>0.50749999999999995</v>
      </c>
      <c r="AC65" s="61">
        <v>5.0999999999999997E-2</v>
      </c>
      <c r="AD65" s="61">
        <v>0.55859999999999999</v>
      </c>
      <c r="AE65" s="61">
        <v>225.31</v>
      </c>
      <c r="AF65" s="62">
        <v>8379.4599999999991</v>
      </c>
      <c r="AG65" s="61">
        <v>646.01</v>
      </c>
      <c r="AH65" s="62">
        <v>247054.66</v>
      </c>
      <c r="AI65" s="61">
        <v>581</v>
      </c>
      <c r="AJ65" s="62">
        <v>28627</v>
      </c>
      <c r="AK65" s="62">
        <v>38836</v>
      </c>
      <c r="AL65" s="61">
        <v>48.6</v>
      </c>
      <c r="AM65" s="61">
        <v>37.28</v>
      </c>
      <c r="AN65" s="61">
        <v>35.96</v>
      </c>
      <c r="AO65" s="61">
        <v>4.5999999999999996</v>
      </c>
      <c r="AP65" s="61">
        <v>0</v>
      </c>
      <c r="AQ65" s="61">
        <v>1.1129</v>
      </c>
      <c r="AR65" s="62">
        <v>1537</v>
      </c>
      <c r="AS65" s="62">
        <v>1401.75</v>
      </c>
      <c r="AT65" s="62">
        <v>5982.51</v>
      </c>
      <c r="AU65" s="62">
        <v>1285.27</v>
      </c>
      <c r="AV65" s="61">
        <v>87.76</v>
      </c>
      <c r="AW65" s="62">
        <v>10294.280000000001</v>
      </c>
      <c r="AX65" s="62">
        <v>2544.31</v>
      </c>
      <c r="AY65" s="61">
        <v>0.22359999999999999</v>
      </c>
      <c r="AZ65" s="62">
        <v>7626.43</v>
      </c>
      <c r="BA65" s="61">
        <v>0.67020000000000002</v>
      </c>
      <c r="BB65" s="62">
        <v>1207.98</v>
      </c>
      <c r="BC65" s="61">
        <v>0.1062</v>
      </c>
      <c r="BD65" s="62">
        <v>11378.72</v>
      </c>
      <c r="BE65" s="61">
        <v>121.94</v>
      </c>
      <c r="BF65" s="61">
        <v>3.2000000000000001E-2</v>
      </c>
      <c r="BG65" s="61">
        <v>0.60719999999999996</v>
      </c>
      <c r="BH65" s="61">
        <v>0.1832</v>
      </c>
      <c r="BI65" s="61">
        <v>0.16739999999999999</v>
      </c>
      <c r="BJ65" s="61">
        <v>1.4E-2</v>
      </c>
      <c r="BK65" s="61">
        <v>2.81E-2</v>
      </c>
    </row>
    <row r="66" spans="1:63" x14ac:dyDescent="0.25">
      <c r="A66" s="61" t="s">
        <v>98</v>
      </c>
      <c r="B66" s="61">
        <v>48678</v>
      </c>
      <c r="C66" s="61">
        <v>37</v>
      </c>
      <c r="D66" s="61">
        <v>41.51</v>
      </c>
      <c r="E66" s="62">
        <v>1535.86</v>
      </c>
      <c r="F66" s="62">
        <v>1464.65</v>
      </c>
      <c r="G66" s="61">
        <v>9.5999999999999992E-3</v>
      </c>
      <c r="H66" s="61">
        <v>0</v>
      </c>
      <c r="I66" s="61">
        <v>5.7000000000000002E-3</v>
      </c>
      <c r="J66" s="61">
        <v>8.9999999999999998E-4</v>
      </c>
      <c r="K66" s="61">
        <v>7.4999999999999997E-3</v>
      </c>
      <c r="L66" s="61">
        <v>0.96989999999999998</v>
      </c>
      <c r="M66" s="61">
        <v>6.4999999999999997E-3</v>
      </c>
      <c r="N66" s="61">
        <v>0.3115</v>
      </c>
      <c r="O66" s="61">
        <v>3.5999999999999999E-3</v>
      </c>
      <c r="P66" s="61">
        <v>0.1208</v>
      </c>
      <c r="Q66" s="61">
        <v>63.64</v>
      </c>
      <c r="R66" s="62">
        <v>58069.62</v>
      </c>
      <c r="S66" s="61">
        <v>0.1905</v>
      </c>
      <c r="T66" s="61">
        <v>0.1429</v>
      </c>
      <c r="U66" s="61">
        <v>0.66669999999999996</v>
      </c>
      <c r="V66" s="61">
        <v>19.04</v>
      </c>
      <c r="W66" s="61">
        <v>11.25</v>
      </c>
      <c r="X66" s="62">
        <v>70798.13</v>
      </c>
      <c r="Y66" s="61">
        <v>128.38999999999999</v>
      </c>
      <c r="Z66" s="62">
        <v>123578.96</v>
      </c>
      <c r="AA66" s="61">
        <v>0.82030000000000003</v>
      </c>
      <c r="AB66" s="61">
        <v>0.15629999999999999</v>
      </c>
      <c r="AC66" s="61">
        <v>2.3300000000000001E-2</v>
      </c>
      <c r="AD66" s="61">
        <v>0.1797</v>
      </c>
      <c r="AE66" s="61">
        <v>123.58</v>
      </c>
      <c r="AF66" s="62">
        <v>4149.12</v>
      </c>
      <c r="AG66" s="61">
        <v>628.97</v>
      </c>
      <c r="AH66" s="62">
        <v>133696.94</v>
      </c>
      <c r="AI66" s="61">
        <v>358</v>
      </c>
      <c r="AJ66" s="62">
        <v>33795</v>
      </c>
      <c r="AK66" s="62">
        <v>48292</v>
      </c>
      <c r="AL66" s="61">
        <v>62.8</v>
      </c>
      <c r="AM66" s="61">
        <v>32.1</v>
      </c>
      <c r="AN66" s="61">
        <v>36.94</v>
      </c>
      <c r="AO66" s="61">
        <v>6.7</v>
      </c>
      <c r="AP66" s="61">
        <v>0</v>
      </c>
      <c r="AQ66" s="61">
        <v>0.871</v>
      </c>
      <c r="AR66" s="62">
        <v>1173.1400000000001</v>
      </c>
      <c r="AS66" s="62">
        <v>1969.22</v>
      </c>
      <c r="AT66" s="62">
        <v>4804.28</v>
      </c>
      <c r="AU66" s="62">
        <v>1139.6099999999999</v>
      </c>
      <c r="AV66" s="61">
        <v>297.48</v>
      </c>
      <c r="AW66" s="62">
        <v>9383.73</v>
      </c>
      <c r="AX66" s="62">
        <v>4096.38</v>
      </c>
      <c r="AY66" s="61">
        <v>0.47660000000000002</v>
      </c>
      <c r="AZ66" s="62">
        <v>3900.55</v>
      </c>
      <c r="BA66" s="61">
        <v>0.45379999999999998</v>
      </c>
      <c r="BB66" s="61">
        <v>598.42999999999995</v>
      </c>
      <c r="BC66" s="61">
        <v>6.9599999999999995E-2</v>
      </c>
      <c r="BD66" s="62">
        <v>8595.36</v>
      </c>
      <c r="BE66" s="62">
        <v>3039.49</v>
      </c>
      <c r="BF66" s="61">
        <v>0.77880000000000005</v>
      </c>
      <c r="BG66" s="61">
        <v>0.61580000000000001</v>
      </c>
      <c r="BH66" s="61">
        <v>0.2349</v>
      </c>
      <c r="BI66" s="61">
        <v>9.6100000000000005E-2</v>
      </c>
      <c r="BJ66" s="61">
        <v>3.09E-2</v>
      </c>
      <c r="BK66" s="61">
        <v>2.23E-2</v>
      </c>
    </row>
    <row r="67" spans="1:63" x14ac:dyDescent="0.25">
      <c r="A67" s="61" t="s">
        <v>99</v>
      </c>
      <c r="B67" s="61">
        <v>46177</v>
      </c>
      <c r="C67" s="61">
        <v>33</v>
      </c>
      <c r="D67" s="61">
        <v>24.34</v>
      </c>
      <c r="E67" s="61">
        <v>803.32</v>
      </c>
      <c r="F67" s="61">
        <v>705.27</v>
      </c>
      <c r="G67" s="61">
        <v>6.9999999999999999E-4</v>
      </c>
      <c r="H67" s="61">
        <v>6.9999999999999999E-4</v>
      </c>
      <c r="I67" s="61">
        <v>2.6200000000000001E-2</v>
      </c>
      <c r="J67" s="61">
        <v>0</v>
      </c>
      <c r="K67" s="61">
        <v>1.14E-2</v>
      </c>
      <c r="L67" s="61">
        <v>0.93659999999999999</v>
      </c>
      <c r="M67" s="61">
        <v>2.4299999999999999E-2</v>
      </c>
      <c r="N67" s="61">
        <v>0.51749999999999996</v>
      </c>
      <c r="O67" s="61">
        <v>0</v>
      </c>
      <c r="P67" s="61">
        <v>0.1764</v>
      </c>
      <c r="Q67" s="61">
        <v>35</v>
      </c>
      <c r="R67" s="62">
        <v>48294.69</v>
      </c>
      <c r="S67" s="61">
        <v>0.16669999999999999</v>
      </c>
      <c r="T67" s="61">
        <v>0.25</v>
      </c>
      <c r="U67" s="61">
        <v>0.58330000000000004</v>
      </c>
      <c r="V67" s="61">
        <v>16.2</v>
      </c>
      <c r="W67" s="61">
        <v>7</v>
      </c>
      <c r="X67" s="62">
        <v>57409.57</v>
      </c>
      <c r="Y67" s="61">
        <v>110.37</v>
      </c>
      <c r="Z67" s="62">
        <v>151949.37</v>
      </c>
      <c r="AA67" s="61">
        <v>0.87309999999999999</v>
      </c>
      <c r="AB67" s="61">
        <v>8.8499999999999995E-2</v>
      </c>
      <c r="AC67" s="61">
        <v>3.8399999999999997E-2</v>
      </c>
      <c r="AD67" s="61">
        <v>0.12690000000000001</v>
      </c>
      <c r="AE67" s="61">
        <v>151.94999999999999</v>
      </c>
      <c r="AF67" s="62">
        <v>4958.07</v>
      </c>
      <c r="AG67" s="61">
        <v>579.98</v>
      </c>
      <c r="AH67" s="62">
        <v>153576.1</v>
      </c>
      <c r="AI67" s="61">
        <v>436</v>
      </c>
      <c r="AJ67" s="62">
        <v>30395</v>
      </c>
      <c r="AK67" s="62">
        <v>47009</v>
      </c>
      <c r="AL67" s="61">
        <v>44.5</v>
      </c>
      <c r="AM67" s="61">
        <v>32.020000000000003</v>
      </c>
      <c r="AN67" s="61">
        <v>33.51</v>
      </c>
      <c r="AO67" s="61">
        <v>3.8</v>
      </c>
      <c r="AP67" s="61">
        <v>0</v>
      </c>
      <c r="AQ67" s="61">
        <v>1.3471</v>
      </c>
      <c r="AR67" s="62">
        <v>1436.94</v>
      </c>
      <c r="AS67" s="62">
        <v>1842.4</v>
      </c>
      <c r="AT67" s="62">
        <v>5176.03</v>
      </c>
      <c r="AU67" s="61">
        <v>967.96</v>
      </c>
      <c r="AV67" s="61">
        <v>272.02</v>
      </c>
      <c r="AW67" s="62">
        <v>9695.35</v>
      </c>
      <c r="AX67" s="62">
        <v>4545.32</v>
      </c>
      <c r="AY67" s="61">
        <v>0.42320000000000002</v>
      </c>
      <c r="AZ67" s="62">
        <v>5211.93</v>
      </c>
      <c r="BA67" s="61">
        <v>0.48530000000000001</v>
      </c>
      <c r="BB67" s="61">
        <v>981.88</v>
      </c>
      <c r="BC67" s="61">
        <v>9.1399999999999995E-2</v>
      </c>
      <c r="BD67" s="62">
        <v>10739.13</v>
      </c>
      <c r="BE67" s="62">
        <v>2600.94</v>
      </c>
      <c r="BF67" s="61">
        <v>0.65129999999999999</v>
      </c>
      <c r="BG67" s="61">
        <v>0.4909</v>
      </c>
      <c r="BH67" s="61">
        <v>0.21829999999999999</v>
      </c>
      <c r="BI67" s="61">
        <v>0.23899999999999999</v>
      </c>
      <c r="BJ67" s="61">
        <v>2.47E-2</v>
      </c>
      <c r="BK67" s="61">
        <v>2.7099999999999999E-2</v>
      </c>
    </row>
    <row r="68" spans="1:63" x14ac:dyDescent="0.25">
      <c r="A68" s="61" t="s">
        <v>100</v>
      </c>
      <c r="B68" s="61">
        <v>43661</v>
      </c>
      <c r="C68" s="61">
        <v>26</v>
      </c>
      <c r="D68" s="61">
        <v>294.10000000000002</v>
      </c>
      <c r="E68" s="62">
        <v>7646.57</v>
      </c>
      <c r="F68" s="62">
        <v>7561.78</v>
      </c>
      <c r="G68" s="61">
        <v>1.26E-2</v>
      </c>
      <c r="H68" s="61">
        <v>8.0000000000000004E-4</v>
      </c>
      <c r="I68" s="61">
        <v>1.5900000000000001E-2</v>
      </c>
      <c r="J68" s="61">
        <v>8.0000000000000004E-4</v>
      </c>
      <c r="K68" s="61">
        <v>1.9800000000000002E-2</v>
      </c>
      <c r="L68" s="61">
        <v>0.92169999999999996</v>
      </c>
      <c r="M68" s="61">
        <v>2.8400000000000002E-2</v>
      </c>
      <c r="N68" s="61">
        <v>0.24249999999999999</v>
      </c>
      <c r="O68" s="61">
        <v>6.4999999999999997E-3</v>
      </c>
      <c r="P68" s="61">
        <v>0.1007</v>
      </c>
      <c r="Q68" s="61">
        <v>298.06</v>
      </c>
      <c r="R68" s="62">
        <v>59013</v>
      </c>
      <c r="S68" s="61">
        <v>0.25169999999999998</v>
      </c>
      <c r="T68" s="61">
        <v>0.17480000000000001</v>
      </c>
      <c r="U68" s="61">
        <v>0.57340000000000002</v>
      </c>
      <c r="V68" s="61">
        <v>20.93</v>
      </c>
      <c r="W68" s="61">
        <v>36</v>
      </c>
      <c r="X68" s="62">
        <v>95766.86</v>
      </c>
      <c r="Y68" s="61">
        <v>204.81</v>
      </c>
      <c r="Z68" s="62">
        <v>134647.35999999999</v>
      </c>
      <c r="AA68" s="61">
        <v>0.82310000000000005</v>
      </c>
      <c r="AB68" s="61">
        <v>0.1643</v>
      </c>
      <c r="AC68" s="61">
        <v>1.26E-2</v>
      </c>
      <c r="AD68" s="61">
        <v>0.1769</v>
      </c>
      <c r="AE68" s="61">
        <v>134.65</v>
      </c>
      <c r="AF68" s="62">
        <v>5292.52</v>
      </c>
      <c r="AG68" s="61">
        <v>673.47</v>
      </c>
      <c r="AH68" s="62">
        <v>151493.85</v>
      </c>
      <c r="AI68" s="61">
        <v>429</v>
      </c>
      <c r="AJ68" s="62">
        <v>38546</v>
      </c>
      <c r="AK68" s="62">
        <v>52306</v>
      </c>
      <c r="AL68" s="61">
        <v>68.22</v>
      </c>
      <c r="AM68" s="61">
        <v>39.08</v>
      </c>
      <c r="AN68" s="61">
        <v>38.229999999999997</v>
      </c>
      <c r="AO68" s="61">
        <v>3.65</v>
      </c>
      <c r="AP68" s="61">
        <v>0</v>
      </c>
      <c r="AQ68" s="61">
        <v>0.97619999999999996</v>
      </c>
      <c r="AR68" s="61">
        <v>995.34</v>
      </c>
      <c r="AS68" s="62">
        <v>1732.83</v>
      </c>
      <c r="AT68" s="62">
        <v>5322.38</v>
      </c>
      <c r="AU68" s="62">
        <v>1329.7</v>
      </c>
      <c r="AV68" s="61">
        <v>136.25</v>
      </c>
      <c r="AW68" s="62">
        <v>9516.51</v>
      </c>
      <c r="AX68" s="62">
        <v>3644.97</v>
      </c>
      <c r="AY68" s="61">
        <v>0.42220000000000002</v>
      </c>
      <c r="AZ68" s="62">
        <v>4490.6099999999997</v>
      </c>
      <c r="BA68" s="61">
        <v>0.52010000000000001</v>
      </c>
      <c r="BB68" s="61">
        <v>498.49</v>
      </c>
      <c r="BC68" s="61">
        <v>5.7700000000000001E-2</v>
      </c>
      <c r="BD68" s="62">
        <v>8634.08</v>
      </c>
      <c r="BE68" s="62">
        <v>2678.67</v>
      </c>
      <c r="BF68" s="61">
        <v>0.59140000000000004</v>
      </c>
      <c r="BG68" s="61">
        <v>0.63500000000000001</v>
      </c>
      <c r="BH68" s="61">
        <v>0.24360000000000001</v>
      </c>
      <c r="BI68" s="61">
        <v>6.7699999999999996E-2</v>
      </c>
      <c r="BJ68" s="61">
        <v>3.85E-2</v>
      </c>
      <c r="BK68" s="61">
        <v>1.52E-2</v>
      </c>
    </row>
    <row r="69" spans="1:63" x14ac:dyDescent="0.25">
      <c r="A69" s="61" t="s">
        <v>101</v>
      </c>
      <c r="B69" s="61">
        <v>43679</v>
      </c>
      <c r="C69" s="61">
        <v>59</v>
      </c>
      <c r="D69" s="61">
        <v>33.520000000000003</v>
      </c>
      <c r="E69" s="62">
        <v>1977.71</v>
      </c>
      <c r="F69" s="62">
        <v>1948.45</v>
      </c>
      <c r="G69" s="61">
        <v>1.1599999999999999E-2</v>
      </c>
      <c r="H69" s="61">
        <v>0</v>
      </c>
      <c r="I69" s="61">
        <v>4.4000000000000003E-3</v>
      </c>
      <c r="J69" s="61">
        <v>5.0000000000000001E-4</v>
      </c>
      <c r="K69" s="61">
        <v>4.8300000000000003E-2</v>
      </c>
      <c r="L69" s="61">
        <v>0.91490000000000005</v>
      </c>
      <c r="M69" s="61">
        <v>2.0199999999999999E-2</v>
      </c>
      <c r="N69" s="61">
        <v>0.38469999999999999</v>
      </c>
      <c r="O69" s="61">
        <v>2.8999999999999998E-3</v>
      </c>
      <c r="P69" s="61">
        <v>0.15670000000000001</v>
      </c>
      <c r="Q69" s="61">
        <v>82.84</v>
      </c>
      <c r="R69" s="62">
        <v>51348.14</v>
      </c>
      <c r="S69" s="61">
        <v>0.2215</v>
      </c>
      <c r="T69" s="61">
        <v>0.1946</v>
      </c>
      <c r="U69" s="61">
        <v>0.58389999999999997</v>
      </c>
      <c r="V69" s="61">
        <v>20.149999999999999</v>
      </c>
      <c r="W69" s="61">
        <v>16</v>
      </c>
      <c r="X69" s="62">
        <v>61303.56</v>
      </c>
      <c r="Y69" s="61">
        <v>119.36</v>
      </c>
      <c r="Z69" s="62">
        <v>136143.73000000001</v>
      </c>
      <c r="AA69" s="61">
        <v>0.7329</v>
      </c>
      <c r="AB69" s="61">
        <v>0.25230000000000002</v>
      </c>
      <c r="AC69" s="61">
        <v>1.4800000000000001E-2</v>
      </c>
      <c r="AD69" s="61">
        <v>0.2671</v>
      </c>
      <c r="AE69" s="61">
        <v>136.13999999999999</v>
      </c>
      <c r="AF69" s="62">
        <v>4002.41</v>
      </c>
      <c r="AG69" s="61">
        <v>500.88</v>
      </c>
      <c r="AH69" s="62">
        <v>140943.22</v>
      </c>
      <c r="AI69" s="61">
        <v>392</v>
      </c>
      <c r="AJ69" s="62">
        <v>27995</v>
      </c>
      <c r="AK69" s="62">
        <v>45334</v>
      </c>
      <c r="AL69" s="61">
        <v>52.2</v>
      </c>
      <c r="AM69" s="61">
        <v>28.32</v>
      </c>
      <c r="AN69" s="61">
        <v>31.18</v>
      </c>
      <c r="AO69" s="61">
        <v>0</v>
      </c>
      <c r="AP69" s="62">
        <v>1335.64</v>
      </c>
      <c r="AQ69" s="61">
        <v>1.3971</v>
      </c>
      <c r="AR69" s="62">
        <v>1052</v>
      </c>
      <c r="AS69" s="62">
        <v>1583.13</v>
      </c>
      <c r="AT69" s="62">
        <v>5653.54</v>
      </c>
      <c r="AU69" s="62">
        <v>1291.45</v>
      </c>
      <c r="AV69" s="61">
        <v>449.25</v>
      </c>
      <c r="AW69" s="62">
        <v>10029.370000000001</v>
      </c>
      <c r="AX69" s="62">
        <v>4012.68</v>
      </c>
      <c r="AY69" s="61">
        <v>0.39879999999999999</v>
      </c>
      <c r="AZ69" s="62">
        <v>5339.2</v>
      </c>
      <c r="BA69" s="61">
        <v>0.53069999999999995</v>
      </c>
      <c r="BB69" s="61">
        <v>709.63</v>
      </c>
      <c r="BC69" s="61">
        <v>7.0499999999999993E-2</v>
      </c>
      <c r="BD69" s="62">
        <v>10061.51</v>
      </c>
      <c r="BE69" s="62">
        <v>2718.76</v>
      </c>
      <c r="BF69" s="61">
        <v>0.63370000000000004</v>
      </c>
      <c r="BG69" s="61">
        <v>0.61629999999999996</v>
      </c>
      <c r="BH69" s="61">
        <v>0.21560000000000001</v>
      </c>
      <c r="BI69" s="61">
        <v>0.1231</v>
      </c>
      <c r="BJ69" s="61">
        <v>3.1699999999999999E-2</v>
      </c>
      <c r="BK69" s="61">
        <v>1.3299999999999999E-2</v>
      </c>
    </row>
    <row r="70" spans="1:63" x14ac:dyDescent="0.25">
      <c r="A70" s="61" t="s">
        <v>102</v>
      </c>
      <c r="B70" s="61">
        <v>46508</v>
      </c>
      <c r="C70" s="61">
        <v>133</v>
      </c>
      <c r="D70" s="61">
        <v>6.52</v>
      </c>
      <c r="E70" s="61">
        <v>866.9</v>
      </c>
      <c r="F70" s="61">
        <v>723.72</v>
      </c>
      <c r="G70" s="61">
        <v>2.8E-3</v>
      </c>
      <c r="H70" s="61">
        <v>0</v>
      </c>
      <c r="I70" s="61">
        <v>5.4999999999999997E-3</v>
      </c>
      <c r="J70" s="61">
        <v>0</v>
      </c>
      <c r="K70" s="61">
        <v>2.5499999999999998E-2</v>
      </c>
      <c r="L70" s="61">
        <v>0.9446</v>
      </c>
      <c r="M70" s="61">
        <v>2.1700000000000001E-2</v>
      </c>
      <c r="N70" s="61">
        <v>0.4178</v>
      </c>
      <c r="O70" s="61">
        <v>7.0000000000000001E-3</v>
      </c>
      <c r="P70" s="61">
        <v>0.15809999999999999</v>
      </c>
      <c r="Q70" s="61">
        <v>42</v>
      </c>
      <c r="R70" s="62">
        <v>45739.22</v>
      </c>
      <c r="S70" s="61">
        <v>0.24529999999999999</v>
      </c>
      <c r="T70" s="61">
        <v>0.24529999999999999</v>
      </c>
      <c r="U70" s="61">
        <v>0.50939999999999996</v>
      </c>
      <c r="V70" s="61">
        <v>12.57</v>
      </c>
      <c r="W70" s="61">
        <v>7.2</v>
      </c>
      <c r="X70" s="62">
        <v>66255.64</v>
      </c>
      <c r="Y70" s="61">
        <v>115.78</v>
      </c>
      <c r="Z70" s="62">
        <v>111904.22</v>
      </c>
      <c r="AA70" s="61">
        <v>0.87870000000000004</v>
      </c>
      <c r="AB70" s="61">
        <v>7.0400000000000004E-2</v>
      </c>
      <c r="AC70" s="61">
        <v>5.0799999999999998E-2</v>
      </c>
      <c r="AD70" s="61">
        <v>0.12130000000000001</v>
      </c>
      <c r="AE70" s="61">
        <v>111.9</v>
      </c>
      <c r="AF70" s="62">
        <v>2636.49</v>
      </c>
      <c r="AG70" s="61">
        <v>419.38</v>
      </c>
      <c r="AH70" s="62">
        <v>106730.94</v>
      </c>
      <c r="AI70" s="61">
        <v>217</v>
      </c>
      <c r="AJ70" s="62">
        <v>31443</v>
      </c>
      <c r="AK70" s="62">
        <v>41323</v>
      </c>
      <c r="AL70" s="61">
        <v>48.7</v>
      </c>
      <c r="AM70" s="61">
        <v>22.03</v>
      </c>
      <c r="AN70" s="61">
        <v>24.48</v>
      </c>
      <c r="AO70" s="61">
        <v>4.2</v>
      </c>
      <c r="AP70" s="62">
        <v>1740.72</v>
      </c>
      <c r="AQ70" s="61">
        <v>1.4275</v>
      </c>
      <c r="AR70" s="62">
        <v>1515</v>
      </c>
      <c r="AS70" s="62">
        <v>2143.48</v>
      </c>
      <c r="AT70" s="62">
        <v>5957.93</v>
      </c>
      <c r="AU70" s="61">
        <v>987.86</v>
      </c>
      <c r="AV70" s="61">
        <v>75.17</v>
      </c>
      <c r="AW70" s="62">
        <v>10679.44</v>
      </c>
      <c r="AX70" s="62">
        <v>6330.18</v>
      </c>
      <c r="AY70" s="61">
        <v>0.5282</v>
      </c>
      <c r="AZ70" s="62">
        <v>5024.4399999999996</v>
      </c>
      <c r="BA70" s="61">
        <v>0.41920000000000002</v>
      </c>
      <c r="BB70" s="61">
        <v>629.91999999999996</v>
      </c>
      <c r="BC70" s="61">
        <v>5.2600000000000001E-2</v>
      </c>
      <c r="BD70" s="62">
        <v>11984.54</v>
      </c>
      <c r="BE70" s="62">
        <v>3608.98</v>
      </c>
      <c r="BF70" s="61">
        <v>1.1117999999999999</v>
      </c>
      <c r="BG70" s="61">
        <v>0.50870000000000004</v>
      </c>
      <c r="BH70" s="61">
        <v>0.19869999999999999</v>
      </c>
      <c r="BI70" s="61">
        <v>0.2462</v>
      </c>
      <c r="BJ70" s="61">
        <v>4.6399999999999997E-2</v>
      </c>
      <c r="BK70" s="61">
        <v>0</v>
      </c>
    </row>
    <row r="71" spans="1:63" x14ac:dyDescent="0.25">
      <c r="A71" s="61" t="s">
        <v>103</v>
      </c>
      <c r="B71" s="61">
        <v>45856</v>
      </c>
      <c r="C71" s="61">
        <v>98</v>
      </c>
      <c r="D71" s="61">
        <v>18.2</v>
      </c>
      <c r="E71" s="62">
        <v>1783.47</v>
      </c>
      <c r="F71" s="62">
        <v>1884.02</v>
      </c>
      <c r="G71" s="61">
        <v>7.4000000000000003E-3</v>
      </c>
      <c r="H71" s="61">
        <v>1.1000000000000001E-3</v>
      </c>
      <c r="I71" s="61">
        <v>1.5900000000000001E-2</v>
      </c>
      <c r="J71" s="61">
        <v>0</v>
      </c>
      <c r="K71" s="61">
        <v>1.9E-2</v>
      </c>
      <c r="L71" s="61">
        <v>0.91259999999999997</v>
      </c>
      <c r="M71" s="61">
        <v>4.3999999999999997E-2</v>
      </c>
      <c r="N71" s="61">
        <v>0.47649999999999998</v>
      </c>
      <c r="O71" s="61">
        <v>3.7000000000000002E-3</v>
      </c>
      <c r="P71" s="61">
        <v>0.1399</v>
      </c>
      <c r="Q71" s="61">
        <v>104</v>
      </c>
      <c r="R71" s="62">
        <v>55925.58</v>
      </c>
      <c r="S71" s="61">
        <v>0.2288</v>
      </c>
      <c r="T71" s="61">
        <v>0.1356</v>
      </c>
      <c r="U71" s="61">
        <v>0.63560000000000005</v>
      </c>
      <c r="V71" s="61">
        <v>18.14</v>
      </c>
      <c r="W71" s="61">
        <v>9.31</v>
      </c>
      <c r="X71" s="62">
        <v>69963.61</v>
      </c>
      <c r="Y71" s="61">
        <v>186.65</v>
      </c>
      <c r="Z71" s="62">
        <v>134208.35999999999</v>
      </c>
      <c r="AA71" s="61">
        <v>0.65069999999999995</v>
      </c>
      <c r="AB71" s="61">
        <v>0.25380000000000003</v>
      </c>
      <c r="AC71" s="61">
        <v>9.5500000000000002E-2</v>
      </c>
      <c r="AD71" s="61">
        <v>0.3493</v>
      </c>
      <c r="AE71" s="61">
        <v>134.21</v>
      </c>
      <c r="AF71" s="62">
        <v>3993.48</v>
      </c>
      <c r="AG71" s="61">
        <v>370.17</v>
      </c>
      <c r="AH71" s="62">
        <v>155470.96</v>
      </c>
      <c r="AI71" s="61">
        <v>439</v>
      </c>
      <c r="AJ71" s="62">
        <v>28710</v>
      </c>
      <c r="AK71" s="62">
        <v>41984</v>
      </c>
      <c r="AL71" s="61">
        <v>47.22</v>
      </c>
      <c r="AM71" s="61">
        <v>25.21</v>
      </c>
      <c r="AN71" s="61">
        <v>34.85</v>
      </c>
      <c r="AO71" s="61">
        <v>4.3</v>
      </c>
      <c r="AP71" s="61">
        <v>0</v>
      </c>
      <c r="AQ71" s="61">
        <v>0.80910000000000004</v>
      </c>
      <c r="AR71" s="62">
        <v>1020.96</v>
      </c>
      <c r="AS71" s="62">
        <v>1807.1</v>
      </c>
      <c r="AT71" s="62">
        <v>5758.61</v>
      </c>
      <c r="AU71" s="61">
        <v>527.05999999999995</v>
      </c>
      <c r="AV71" s="61">
        <v>53.58</v>
      </c>
      <c r="AW71" s="62">
        <v>9167.2999999999993</v>
      </c>
      <c r="AX71" s="62">
        <v>4724.58</v>
      </c>
      <c r="AY71" s="61">
        <v>0.51229999999999998</v>
      </c>
      <c r="AZ71" s="62">
        <v>3935.81</v>
      </c>
      <c r="BA71" s="61">
        <v>0.42680000000000001</v>
      </c>
      <c r="BB71" s="61">
        <v>562.04999999999995</v>
      </c>
      <c r="BC71" s="61">
        <v>6.0900000000000003E-2</v>
      </c>
      <c r="BD71" s="62">
        <v>9222.44</v>
      </c>
      <c r="BE71" s="62">
        <v>2564.17</v>
      </c>
      <c r="BF71" s="61">
        <v>0.78800000000000003</v>
      </c>
      <c r="BG71" s="61">
        <v>0.54320000000000002</v>
      </c>
      <c r="BH71" s="61">
        <v>0.20810000000000001</v>
      </c>
      <c r="BI71" s="61">
        <v>0.20610000000000001</v>
      </c>
      <c r="BJ71" s="61">
        <v>2.98E-2</v>
      </c>
      <c r="BK71" s="61">
        <v>1.29E-2</v>
      </c>
    </row>
    <row r="72" spans="1:63" x14ac:dyDescent="0.25">
      <c r="A72" s="61" t="s">
        <v>104</v>
      </c>
      <c r="B72" s="61">
        <v>47787</v>
      </c>
      <c r="C72" s="61">
        <v>128</v>
      </c>
      <c r="D72" s="61">
        <v>16.05</v>
      </c>
      <c r="E72" s="62">
        <v>2053.9299999999998</v>
      </c>
      <c r="F72" s="62">
        <v>1984.02</v>
      </c>
      <c r="G72" s="61">
        <v>2.5000000000000001E-3</v>
      </c>
      <c r="H72" s="61">
        <v>0</v>
      </c>
      <c r="I72" s="61">
        <v>8.2000000000000007E-3</v>
      </c>
      <c r="J72" s="61">
        <v>0</v>
      </c>
      <c r="K72" s="61">
        <v>3.2000000000000002E-3</v>
      </c>
      <c r="L72" s="61">
        <v>0.96789999999999998</v>
      </c>
      <c r="M72" s="61">
        <v>1.8200000000000001E-2</v>
      </c>
      <c r="N72" s="61">
        <v>0.60099999999999998</v>
      </c>
      <c r="O72" s="61">
        <v>1.5E-3</v>
      </c>
      <c r="P72" s="61">
        <v>0.14299999999999999</v>
      </c>
      <c r="Q72" s="61">
        <v>112</v>
      </c>
      <c r="R72" s="62">
        <v>42825.69</v>
      </c>
      <c r="S72" s="61">
        <v>0.29330000000000001</v>
      </c>
      <c r="T72" s="61">
        <v>0.24</v>
      </c>
      <c r="U72" s="61">
        <v>0.4667</v>
      </c>
      <c r="V72" s="61">
        <v>14.55</v>
      </c>
      <c r="W72" s="61">
        <v>16.2</v>
      </c>
      <c r="X72" s="62">
        <v>56516.6</v>
      </c>
      <c r="Y72" s="61">
        <v>123.87</v>
      </c>
      <c r="Z72" s="62">
        <v>144375.48000000001</v>
      </c>
      <c r="AA72" s="61">
        <v>0.4753</v>
      </c>
      <c r="AB72" s="61">
        <v>0.13239999999999999</v>
      </c>
      <c r="AC72" s="61">
        <v>0.39229999999999998</v>
      </c>
      <c r="AD72" s="61">
        <v>0.52470000000000006</v>
      </c>
      <c r="AE72" s="61">
        <v>144.38</v>
      </c>
      <c r="AF72" s="62">
        <v>3576.76</v>
      </c>
      <c r="AG72" s="61">
        <v>272.14999999999998</v>
      </c>
      <c r="AH72" s="62">
        <v>138497.37</v>
      </c>
      <c r="AI72" s="61">
        <v>383</v>
      </c>
      <c r="AJ72" s="62">
        <v>27627</v>
      </c>
      <c r="AK72" s="62">
        <v>39380</v>
      </c>
      <c r="AL72" s="61">
        <v>28.89</v>
      </c>
      <c r="AM72" s="61">
        <v>21.84</v>
      </c>
      <c r="AN72" s="61">
        <v>23.09</v>
      </c>
      <c r="AO72" s="61">
        <v>4.5</v>
      </c>
      <c r="AP72" s="61">
        <v>0</v>
      </c>
      <c r="AQ72" s="61">
        <v>0.58040000000000003</v>
      </c>
      <c r="AR72" s="62">
        <v>1348.56</v>
      </c>
      <c r="AS72" s="62">
        <v>2252.58</v>
      </c>
      <c r="AT72" s="62">
        <v>5487.39</v>
      </c>
      <c r="AU72" s="61">
        <v>628.02</v>
      </c>
      <c r="AV72" s="61">
        <v>215.35</v>
      </c>
      <c r="AW72" s="62">
        <v>9931.9</v>
      </c>
      <c r="AX72" s="62">
        <v>5301.01</v>
      </c>
      <c r="AY72" s="61">
        <v>0.50780000000000003</v>
      </c>
      <c r="AZ72" s="62">
        <v>3688.43</v>
      </c>
      <c r="BA72" s="61">
        <v>0.3533</v>
      </c>
      <c r="BB72" s="62">
        <v>1449.13</v>
      </c>
      <c r="BC72" s="61">
        <v>0.13880000000000001</v>
      </c>
      <c r="BD72" s="62">
        <v>10438.57</v>
      </c>
      <c r="BE72" s="62">
        <v>4338.6000000000004</v>
      </c>
      <c r="BF72" s="61">
        <v>1.4964</v>
      </c>
      <c r="BG72" s="61">
        <v>0.53159999999999996</v>
      </c>
      <c r="BH72" s="61">
        <v>0.22270000000000001</v>
      </c>
      <c r="BI72" s="61">
        <v>0.1532</v>
      </c>
      <c r="BJ72" s="61">
        <v>6.7100000000000007E-2</v>
      </c>
      <c r="BK72" s="61">
        <v>2.5399999999999999E-2</v>
      </c>
    </row>
    <row r="73" spans="1:63" x14ac:dyDescent="0.25">
      <c r="A73" s="61" t="s">
        <v>105</v>
      </c>
      <c r="B73" s="61">
        <v>48470</v>
      </c>
      <c r="C73" s="61">
        <v>71</v>
      </c>
      <c r="D73" s="61">
        <v>32.44</v>
      </c>
      <c r="E73" s="62">
        <v>2303.34</v>
      </c>
      <c r="F73" s="62">
        <v>2246.5100000000002</v>
      </c>
      <c r="G73" s="61">
        <v>3.7000000000000002E-3</v>
      </c>
      <c r="H73" s="61">
        <v>0</v>
      </c>
      <c r="I73" s="61">
        <v>1.34E-2</v>
      </c>
      <c r="J73" s="61">
        <v>8.9999999999999998E-4</v>
      </c>
      <c r="K73" s="61">
        <v>1.1900000000000001E-2</v>
      </c>
      <c r="L73" s="61">
        <v>0.95399999999999996</v>
      </c>
      <c r="M73" s="61">
        <v>1.6199999999999999E-2</v>
      </c>
      <c r="N73" s="61">
        <v>0.2427</v>
      </c>
      <c r="O73" s="61">
        <v>5.0000000000000001E-4</v>
      </c>
      <c r="P73" s="61">
        <v>9.8500000000000004E-2</v>
      </c>
      <c r="Q73" s="61">
        <v>93.66</v>
      </c>
      <c r="R73" s="62">
        <v>55642.91</v>
      </c>
      <c r="S73" s="61">
        <v>0.2606</v>
      </c>
      <c r="T73" s="61">
        <v>0.1056</v>
      </c>
      <c r="U73" s="61">
        <v>0.63380000000000003</v>
      </c>
      <c r="V73" s="61">
        <v>20.46</v>
      </c>
      <c r="W73" s="61">
        <v>13</v>
      </c>
      <c r="X73" s="62">
        <v>72142.69</v>
      </c>
      <c r="Y73" s="61">
        <v>171.3</v>
      </c>
      <c r="Z73" s="62">
        <v>179511.4</v>
      </c>
      <c r="AA73" s="61">
        <v>0.81879999999999997</v>
      </c>
      <c r="AB73" s="61">
        <v>0.14599999999999999</v>
      </c>
      <c r="AC73" s="61">
        <v>3.5200000000000002E-2</v>
      </c>
      <c r="AD73" s="61">
        <v>0.1812</v>
      </c>
      <c r="AE73" s="61">
        <v>179.51</v>
      </c>
      <c r="AF73" s="62">
        <v>4437.32</v>
      </c>
      <c r="AG73" s="61">
        <v>538.87</v>
      </c>
      <c r="AH73" s="62">
        <v>199354.68</v>
      </c>
      <c r="AI73" s="61">
        <v>519</v>
      </c>
      <c r="AJ73" s="62">
        <v>40340</v>
      </c>
      <c r="AK73" s="62">
        <v>55981</v>
      </c>
      <c r="AL73" s="61">
        <v>58.05</v>
      </c>
      <c r="AM73" s="61">
        <v>23.34</v>
      </c>
      <c r="AN73" s="61">
        <v>24.39</v>
      </c>
      <c r="AO73" s="61">
        <v>3.3</v>
      </c>
      <c r="AP73" s="61">
        <v>0</v>
      </c>
      <c r="AQ73" s="61">
        <v>0.67720000000000002</v>
      </c>
      <c r="AR73" s="61">
        <v>924.99</v>
      </c>
      <c r="AS73" s="62">
        <v>1334.4</v>
      </c>
      <c r="AT73" s="62">
        <v>5109.57</v>
      </c>
      <c r="AU73" s="62">
        <v>1018.65</v>
      </c>
      <c r="AV73" s="61">
        <v>17.59</v>
      </c>
      <c r="AW73" s="62">
        <v>8405.2000000000007</v>
      </c>
      <c r="AX73" s="62">
        <v>3772.68</v>
      </c>
      <c r="AY73" s="61">
        <v>0.4677</v>
      </c>
      <c r="AZ73" s="62">
        <v>3946.54</v>
      </c>
      <c r="BA73" s="61">
        <v>0.48930000000000001</v>
      </c>
      <c r="BB73" s="61">
        <v>346.44</v>
      </c>
      <c r="BC73" s="61">
        <v>4.2999999999999997E-2</v>
      </c>
      <c r="BD73" s="62">
        <v>8065.67</v>
      </c>
      <c r="BE73" s="62">
        <v>1829.33</v>
      </c>
      <c r="BF73" s="61">
        <v>0.36099999999999999</v>
      </c>
      <c r="BG73" s="61">
        <v>0.57140000000000002</v>
      </c>
      <c r="BH73" s="61">
        <v>0.27110000000000001</v>
      </c>
      <c r="BI73" s="61">
        <v>0.1072</v>
      </c>
      <c r="BJ73" s="61">
        <v>2.5100000000000001E-2</v>
      </c>
      <c r="BK73" s="61">
        <v>2.53E-2</v>
      </c>
    </row>
    <row r="74" spans="1:63" x14ac:dyDescent="0.25">
      <c r="A74" s="61" t="s">
        <v>106</v>
      </c>
      <c r="B74" s="61">
        <v>46755</v>
      </c>
      <c r="C74" s="61">
        <v>206</v>
      </c>
      <c r="D74" s="61">
        <v>11.57</v>
      </c>
      <c r="E74" s="62">
        <v>2383.19</v>
      </c>
      <c r="F74" s="62">
        <v>2281.41</v>
      </c>
      <c r="G74" s="61">
        <v>1.06E-2</v>
      </c>
      <c r="H74" s="61">
        <v>0</v>
      </c>
      <c r="I74" s="61">
        <v>5.3E-3</v>
      </c>
      <c r="J74" s="61">
        <v>3.0000000000000001E-3</v>
      </c>
      <c r="K74" s="61">
        <v>2.5600000000000001E-2</v>
      </c>
      <c r="L74" s="61">
        <v>0.93440000000000001</v>
      </c>
      <c r="M74" s="61">
        <v>2.1100000000000001E-2</v>
      </c>
      <c r="N74" s="61">
        <v>0.27160000000000001</v>
      </c>
      <c r="O74" s="61">
        <v>5.3E-3</v>
      </c>
      <c r="P74" s="61">
        <v>0.1023</v>
      </c>
      <c r="Q74" s="61">
        <v>103.55</v>
      </c>
      <c r="R74" s="62">
        <v>53857.69</v>
      </c>
      <c r="S74" s="61">
        <v>0.22919999999999999</v>
      </c>
      <c r="T74" s="61">
        <v>0.2361</v>
      </c>
      <c r="U74" s="61">
        <v>0.53469999999999995</v>
      </c>
      <c r="V74" s="61">
        <v>18.350000000000001</v>
      </c>
      <c r="W74" s="61">
        <v>15</v>
      </c>
      <c r="X74" s="62">
        <v>78397.399999999994</v>
      </c>
      <c r="Y74" s="61">
        <v>154.09</v>
      </c>
      <c r="Z74" s="62">
        <v>211446.16</v>
      </c>
      <c r="AA74" s="61">
        <v>0.94869999999999999</v>
      </c>
      <c r="AB74" s="61">
        <v>2.63E-2</v>
      </c>
      <c r="AC74" s="61">
        <v>2.5000000000000001E-2</v>
      </c>
      <c r="AD74" s="61">
        <v>5.1299999999999998E-2</v>
      </c>
      <c r="AE74" s="61">
        <v>211.45</v>
      </c>
      <c r="AF74" s="62">
        <v>4804.4399999999996</v>
      </c>
      <c r="AG74" s="61">
        <v>699.74</v>
      </c>
      <c r="AH74" s="62">
        <v>222902.7</v>
      </c>
      <c r="AI74" s="61">
        <v>554</v>
      </c>
      <c r="AJ74" s="62">
        <v>45101</v>
      </c>
      <c r="AK74" s="62">
        <v>66794</v>
      </c>
      <c r="AL74" s="61">
        <v>31.8</v>
      </c>
      <c r="AM74" s="61">
        <v>22.39</v>
      </c>
      <c r="AN74" s="61">
        <v>25.89</v>
      </c>
      <c r="AO74" s="61">
        <v>3</v>
      </c>
      <c r="AP74" s="62">
        <v>1981.13</v>
      </c>
      <c r="AQ74" s="61">
        <v>0.97499999999999998</v>
      </c>
      <c r="AR74" s="62">
        <v>1255.2</v>
      </c>
      <c r="AS74" s="62">
        <v>2161.88</v>
      </c>
      <c r="AT74" s="62">
        <v>5045.8100000000004</v>
      </c>
      <c r="AU74" s="62">
        <v>1181.99</v>
      </c>
      <c r="AV74" s="61">
        <v>103.09</v>
      </c>
      <c r="AW74" s="62">
        <v>9747.98</v>
      </c>
      <c r="AX74" s="62">
        <v>2761.03</v>
      </c>
      <c r="AY74" s="61">
        <v>0.28420000000000001</v>
      </c>
      <c r="AZ74" s="62">
        <v>6421.01</v>
      </c>
      <c r="BA74" s="61">
        <v>0.66100000000000003</v>
      </c>
      <c r="BB74" s="61">
        <v>531.79</v>
      </c>
      <c r="BC74" s="61">
        <v>5.4699999999999999E-2</v>
      </c>
      <c r="BD74" s="62">
        <v>9713.82</v>
      </c>
      <c r="BE74" s="62">
        <v>1039.29</v>
      </c>
      <c r="BF74" s="61">
        <v>0.1502</v>
      </c>
      <c r="BG74" s="61">
        <v>0.53459999999999996</v>
      </c>
      <c r="BH74" s="61">
        <v>0.22520000000000001</v>
      </c>
      <c r="BI74" s="61">
        <v>0.12529999999999999</v>
      </c>
      <c r="BJ74" s="61">
        <v>4.1300000000000003E-2</v>
      </c>
      <c r="BK74" s="61">
        <v>7.3700000000000002E-2</v>
      </c>
    </row>
    <row r="75" spans="1:63" x14ac:dyDescent="0.25">
      <c r="A75" s="61" t="s">
        <v>107</v>
      </c>
      <c r="B75" s="61">
        <v>43687</v>
      </c>
      <c r="C75" s="61">
        <v>6</v>
      </c>
      <c r="D75" s="61">
        <v>277.52</v>
      </c>
      <c r="E75" s="62">
        <v>1665.09</v>
      </c>
      <c r="F75" s="62">
        <v>1496.12</v>
      </c>
      <c r="G75" s="61">
        <v>6.7999999999999996E-3</v>
      </c>
      <c r="H75" s="61">
        <v>0</v>
      </c>
      <c r="I75" s="61">
        <v>1.24E-2</v>
      </c>
      <c r="J75" s="61">
        <v>8.0000000000000004E-4</v>
      </c>
      <c r="K75" s="61">
        <v>2.24E-2</v>
      </c>
      <c r="L75" s="61">
        <v>0.92530000000000001</v>
      </c>
      <c r="M75" s="61">
        <v>3.2300000000000002E-2</v>
      </c>
      <c r="N75" s="61">
        <v>0.67610000000000003</v>
      </c>
      <c r="O75" s="61">
        <v>6.7999999999999996E-3</v>
      </c>
      <c r="P75" s="61">
        <v>0.1898</v>
      </c>
      <c r="Q75" s="61">
        <v>69.67</v>
      </c>
      <c r="R75" s="62">
        <v>48851.519999999997</v>
      </c>
      <c r="S75" s="61">
        <v>0.1835</v>
      </c>
      <c r="T75" s="61">
        <v>0.12839999999999999</v>
      </c>
      <c r="U75" s="61">
        <v>0.68810000000000004</v>
      </c>
      <c r="V75" s="61">
        <v>17.77</v>
      </c>
      <c r="W75" s="61">
        <v>10.7</v>
      </c>
      <c r="X75" s="62">
        <v>75557.38</v>
      </c>
      <c r="Y75" s="61">
        <v>148.08000000000001</v>
      </c>
      <c r="Z75" s="62">
        <v>83501.94</v>
      </c>
      <c r="AA75" s="61">
        <v>0.73939999999999995</v>
      </c>
      <c r="AB75" s="61">
        <v>0.21299999999999999</v>
      </c>
      <c r="AC75" s="61">
        <v>4.7600000000000003E-2</v>
      </c>
      <c r="AD75" s="61">
        <v>0.2606</v>
      </c>
      <c r="AE75" s="61">
        <v>83.5</v>
      </c>
      <c r="AF75" s="62">
        <v>2934.83</v>
      </c>
      <c r="AG75" s="61">
        <v>449.85</v>
      </c>
      <c r="AH75" s="62">
        <v>85254.73</v>
      </c>
      <c r="AI75" s="61">
        <v>94</v>
      </c>
      <c r="AJ75" s="62">
        <v>24192</v>
      </c>
      <c r="AK75" s="62">
        <v>33653</v>
      </c>
      <c r="AL75" s="61">
        <v>53.56</v>
      </c>
      <c r="AM75" s="61">
        <v>33.58</v>
      </c>
      <c r="AN75" s="61">
        <v>36.47</v>
      </c>
      <c r="AO75" s="61">
        <v>3.5</v>
      </c>
      <c r="AP75" s="61">
        <v>0</v>
      </c>
      <c r="AQ75" s="61">
        <v>1.069</v>
      </c>
      <c r="AR75" s="62">
        <v>1628.43</v>
      </c>
      <c r="AS75" s="62">
        <v>1701.73</v>
      </c>
      <c r="AT75" s="62">
        <v>5819.8</v>
      </c>
      <c r="AU75" s="62">
        <v>1213.1500000000001</v>
      </c>
      <c r="AV75" s="61">
        <v>643.79</v>
      </c>
      <c r="AW75" s="62">
        <v>11006.9</v>
      </c>
      <c r="AX75" s="62">
        <v>5934.11</v>
      </c>
      <c r="AY75" s="61">
        <v>0.56020000000000003</v>
      </c>
      <c r="AZ75" s="62">
        <v>3187.38</v>
      </c>
      <c r="BA75" s="61">
        <v>0.3009</v>
      </c>
      <c r="BB75" s="62">
        <v>1472.09</v>
      </c>
      <c r="BC75" s="61">
        <v>0.13900000000000001</v>
      </c>
      <c r="BD75" s="62">
        <v>10593.59</v>
      </c>
      <c r="BE75" s="62">
        <v>4379.8999999999996</v>
      </c>
      <c r="BF75" s="61">
        <v>1.9563999999999999</v>
      </c>
      <c r="BG75" s="61">
        <v>0.53480000000000005</v>
      </c>
      <c r="BH75" s="61">
        <v>0.22</v>
      </c>
      <c r="BI75" s="61">
        <v>0.21240000000000001</v>
      </c>
      <c r="BJ75" s="61">
        <v>1.6400000000000001E-2</v>
      </c>
      <c r="BK75" s="61">
        <v>1.6500000000000001E-2</v>
      </c>
    </row>
    <row r="76" spans="1:63" x14ac:dyDescent="0.25">
      <c r="A76" s="61" t="s">
        <v>108</v>
      </c>
      <c r="B76" s="61">
        <v>45252</v>
      </c>
      <c r="C76" s="61">
        <v>157</v>
      </c>
      <c r="D76" s="61">
        <v>5.63</v>
      </c>
      <c r="E76" s="61">
        <v>884.19</v>
      </c>
      <c r="F76" s="61">
        <v>820.02</v>
      </c>
      <c r="G76" s="61">
        <v>0</v>
      </c>
      <c r="H76" s="61">
        <v>0</v>
      </c>
      <c r="I76" s="61">
        <v>0</v>
      </c>
      <c r="J76" s="61">
        <v>0</v>
      </c>
      <c r="K76" s="61">
        <v>2.3999999999999998E-3</v>
      </c>
      <c r="L76" s="61">
        <v>0.99629999999999996</v>
      </c>
      <c r="M76" s="61">
        <v>1.1999999999999999E-3</v>
      </c>
      <c r="N76" s="61">
        <v>0.4345</v>
      </c>
      <c r="O76" s="61">
        <v>0</v>
      </c>
      <c r="P76" s="61">
        <v>6.9000000000000006E-2</v>
      </c>
      <c r="Q76" s="61">
        <v>42.44</v>
      </c>
      <c r="R76" s="62">
        <v>47840.18</v>
      </c>
      <c r="S76" s="61">
        <v>0.06</v>
      </c>
      <c r="T76" s="61">
        <v>0.12</v>
      </c>
      <c r="U76" s="61">
        <v>0.82</v>
      </c>
      <c r="V76" s="61">
        <v>16.850000000000001</v>
      </c>
      <c r="W76" s="61">
        <v>5</v>
      </c>
      <c r="X76" s="62">
        <v>72267.399999999994</v>
      </c>
      <c r="Y76" s="61">
        <v>166.91</v>
      </c>
      <c r="Z76" s="62">
        <v>119817.46</v>
      </c>
      <c r="AA76" s="61">
        <v>0.70050000000000001</v>
      </c>
      <c r="AB76" s="61">
        <v>0.1643</v>
      </c>
      <c r="AC76" s="61">
        <v>0.13519999999999999</v>
      </c>
      <c r="AD76" s="61">
        <v>0.29949999999999999</v>
      </c>
      <c r="AE76" s="61">
        <v>119.82</v>
      </c>
      <c r="AF76" s="62">
        <v>3346.97</v>
      </c>
      <c r="AG76" s="61">
        <v>357.15</v>
      </c>
      <c r="AH76" s="62">
        <v>112993.17</v>
      </c>
      <c r="AI76" s="61">
        <v>250</v>
      </c>
      <c r="AJ76" s="62">
        <v>26321</v>
      </c>
      <c r="AK76" s="62">
        <v>36109</v>
      </c>
      <c r="AL76" s="61">
        <v>35.700000000000003</v>
      </c>
      <c r="AM76" s="61">
        <v>26.49</v>
      </c>
      <c r="AN76" s="61">
        <v>27.69</v>
      </c>
      <c r="AO76" s="61">
        <v>4.7</v>
      </c>
      <c r="AP76" s="61">
        <v>0</v>
      </c>
      <c r="AQ76" s="61">
        <v>1.0411999999999999</v>
      </c>
      <c r="AR76" s="62">
        <v>1247.8800000000001</v>
      </c>
      <c r="AS76" s="62">
        <v>1783.78</v>
      </c>
      <c r="AT76" s="62">
        <v>4730.5600000000004</v>
      </c>
      <c r="AU76" s="61">
        <v>935.31</v>
      </c>
      <c r="AV76" s="61">
        <v>570.19000000000005</v>
      </c>
      <c r="AW76" s="62">
        <v>9267.73</v>
      </c>
      <c r="AX76" s="62">
        <v>5055.8599999999997</v>
      </c>
      <c r="AY76" s="61">
        <v>0.55120000000000002</v>
      </c>
      <c r="AZ76" s="62">
        <v>3351.34</v>
      </c>
      <c r="BA76" s="61">
        <v>0.3654</v>
      </c>
      <c r="BB76" s="61">
        <v>765.23</v>
      </c>
      <c r="BC76" s="61">
        <v>8.3400000000000002E-2</v>
      </c>
      <c r="BD76" s="62">
        <v>9172.43</v>
      </c>
      <c r="BE76" s="62">
        <v>3866.73</v>
      </c>
      <c r="BF76" s="61">
        <v>1.4762999999999999</v>
      </c>
      <c r="BG76" s="61">
        <v>0.48430000000000001</v>
      </c>
      <c r="BH76" s="61">
        <v>0.26300000000000001</v>
      </c>
      <c r="BI76" s="61">
        <v>0.19470000000000001</v>
      </c>
      <c r="BJ76" s="61">
        <v>3.4000000000000002E-2</v>
      </c>
      <c r="BK76" s="61">
        <v>2.4E-2</v>
      </c>
    </row>
    <row r="77" spans="1:63" x14ac:dyDescent="0.25">
      <c r="A77" s="61" t="s">
        <v>109</v>
      </c>
      <c r="B77" s="61">
        <v>43695</v>
      </c>
      <c r="C77" s="61">
        <v>77</v>
      </c>
      <c r="D77" s="61">
        <v>31.88</v>
      </c>
      <c r="E77" s="62">
        <v>2454.4899999999998</v>
      </c>
      <c r="F77" s="62">
        <v>2332.29</v>
      </c>
      <c r="G77" s="61">
        <v>5.1999999999999998E-3</v>
      </c>
      <c r="H77" s="61">
        <v>0</v>
      </c>
      <c r="I77" s="61">
        <v>4.2999999999999997E-2</v>
      </c>
      <c r="J77" s="61">
        <v>6.9999999999999999E-4</v>
      </c>
      <c r="K77" s="61">
        <v>8.8999999999999999E-3</v>
      </c>
      <c r="L77" s="61">
        <v>0.90210000000000001</v>
      </c>
      <c r="M77" s="61">
        <v>4.0099999999999997E-2</v>
      </c>
      <c r="N77" s="61">
        <v>0.63859999999999995</v>
      </c>
      <c r="O77" s="61">
        <v>4.7999999999999996E-3</v>
      </c>
      <c r="P77" s="61">
        <v>0.18149999999999999</v>
      </c>
      <c r="Q77" s="61">
        <v>101.74</v>
      </c>
      <c r="R77" s="62">
        <v>51213.62</v>
      </c>
      <c r="S77" s="61">
        <v>0.16669999999999999</v>
      </c>
      <c r="T77" s="61">
        <v>0.1154</v>
      </c>
      <c r="U77" s="61">
        <v>0.71789999999999998</v>
      </c>
      <c r="V77" s="61">
        <v>19.21</v>
      </c>
      <c r="W77" s="61">
        <v>14.25</v>
      </c>
      <c r="X77" s="62">
        <v>62577.47</v>
      </c>
      <c r="Y77" s="61">
        <v>166.67</v>
      </c>
      <c r="Z77" s="62">
        <v>89292.36</v>
      </c>
      <c r="AA77" s="61">
        <v>0.66790000000000005</v>
      </c>
      <c r="AB77" s="61">
        <v>0.24049999999999999</v>
      </c>
      <c r="AC77" s="61">
        <v>9.1600000000000001E-2</v>
      </c>
      <c r="AD77" s="61">
        <v>0.33210000000000001</v>
      </c>
      <c r="AE77" s="61">
        <v>89.29</v>
      </c>
      <c r="AF77" s="62">
        <v>2661.34</v>
      </c>
      <c r="AG77" s="61">
        <v>332.05</v>
      </c>
      <c r="AH77" s="62">
        <v>84669.2</v>
      </c>
      <c r="AI77" s="61">
        <v>90</v>
      </c>
      <c r="AJ77" s="62">
        <v>22963</v>
      </c>
      <c r="AK77" s="62">
        <v>36666</v>
      </c>
      <c r="AL77" s="61">
        <v>38.090000000000003</v>
      </c>
      <c r="AM77" s="61">
        <v>28.8</v>
      </c>
      <c r="AN77" s="61">
        <v>29.44</v>
      </c>
      <c r="AO77" s="61">
        <v>4.4000000000000004</v>
      </c>
      <c r="AP77" s="61">
        <v>0</v>
      </c>
      <c r="AQ77" s="61">
        <v>0.96989999999999998</v>
      </c>
      <c r="AR77" s="61">
        <v>878.52</v>
      </c>
      <c r="AS77" s="62">
        <v>1854.73</v>
      </c>
      <c r="AT77" s="62">
        <v>5481.93</v>
      </c>
      <c r="AU77" s="61">
        <v>829.66</v>
      </c>
      <c r="AV77" s="61">
        <v>436.02</v>
      </c>
      <c r="AW77" s="62">
        <v>9480.85</v>
      </c>
      <c r="AX77" s="62">
        <v>5692.13</v>
      </c>
      <c r="AY77" s="61">
        <v>0.5877</v>
      </c>
      <c r="AZ77" s="62">
        <v>2666.37</v>
      </c>
      <c r="BA77" s="61">
        <v>0.27529999999999999</v>
      </c>
      <c r="BB77" s="62">
        <v>1326.79</v>
      </c>
      <c r="BC77" s="61">
        <v>0.13700000000000001</v>
      </c>
      <c r="BD77" s="62">
        <v>9685.2900000000009</v>
      </c>
      <c r="BE77" s="62">
        <v>4684.1899999999996</v>
      </c>
      <c r="BF77" s="61">
        <v>1.8677999999999999</v>
      </c>
      <c r="BG77" s="61">
        <v>0.53920000000000001</v>
      </c>
      <c r="BH77" s="61">
        <v>0.2432</v>
      </c>
      <c r="BI77" s="61">
        <v>0.1661</v>
      </c>
      <c r="BJ77" s="61">
        <v>3.4000000000000002E-2</v>
      </c>
      <c r="BK77" s="61">
        <v>1.7600000000000001E-2</v>
      </c>
    </row>
    <row r="78" spans="1:63" x14ac:dyDescent="0.25">
      <c r="A78" s="61" t="s">
        <v>110</v>
      </c>
      <c r="B78" s="61">
        <v>43703</v>
      </c>
      <c r="C78" s="61">
        <v>4</v>
      </c>
      <c r="D78" s="61">
        <v>357.73</v>
      </c>
      <c r="E78" s="62">
        <v>1430.9</v>
      </c>
      <c r="F78" s="62">
        <v>1250.8800000000001</v>
      </c>
      <c r="G78" s="61">
        <v>8.0000000000000004E-4</v>
      </c>
      <c r="H78" s="61">
        <v>0</v>
      </c>
      <c r="I78" s="61">
        <v>0.28789999999999999</v>
      </c>
      <c r="J78" s="61">
        <v>0</v>
      </c>
      <c r="K78" s="61">
        <v>0.1749</v>
      </c>
      <c r="L78" s="61">
        <v>0.4244</v>
      </c>
      <c r="M78" s="61">
        <v>0.1119</v>
      </c>
      <c r="N78" s="61">
        <v>0.79779999999999995</v>
      </c>
      <c r="O78" s="61">
        <v>2.58E-2</v>
      </c>
      <c r="P78" s="61">
        <v>0.15260000000000001</v>
      </c>
      <c r="Q78" s="61">
        <v>57</v>
      </c>
      <c r="R78" s="62">
        <v>56752.47</v>
      </c>
      <c r="S78" s="61">
        <v>0.29909999999999998</v>
      </c>
      <c r="T78" s="61">
        <v>0.1368</v>
      </c>
      <c r="U78" s="61">
        <v>0.56410000000000005</v>
      </c>
      <c r="V78" s="61">
        <v>19.260000000000002</v>
      </c>
      <c r="W78" s="61">
        <v>8.34</v>
      </c>
      <c r="X78" s="62">
        <v>69690.87</v>
      </c>
      <c r="Y78" s="61">
        <v>166.39</v>
      </c>
      <c r="Z78" s="62">
        <v>45805.1</v>
      </c>
      <c r="AA78" s="61">
        <v>0.86029999999999995</v>
      </c>
      <c r="AB78" s="61">
        <v>9.8900000000000002E-2</v>
      </c>
      <c r="AC78" s="61">
        <v>4.0800000000000003E-2</v>
      </c>
      <c r="AD78" s="61">
        <v>0.13969999999999999</v>
      </c>
      <c r="AE78" s="61">
        <v>45.81</v>
      </c>
      <c r="AF78" s="62">
        <v>1786.03</v>
      </c>
      <c r="AG78" s="61">
        <v>400.72</v>
      </c>
      <c r="AH78" s="62">
        <v>50530.53</v>
      </c>
      <c r="AI78" s="61">
        <v>10</v>
      </c>
      <c r="AJ78" s="62">
        <v>23174</v>
      </c>
      <c r="AK78" s="62">
        <v>36054</v>
      </c>
      <c r="AL78" s="61">
        <v>39.299999999999997</v>
      </c>
      <c r="AM78" s="61">
        <v>39.22</v>
      </c>
      <c r="AN78" s="61">
        <v>36.89</v>
      </c>
      <c r="AO78" s="61">
        <v>4.7</v>
      </c>
      <c r="AP78" s="61">
        <v>0</v>
      </c>
      <c r="AQ78" s="61">
        <v>1.0750999999999999</v>
      </c>
      <c r="AR78" s="61">
        <v>986.39</v>
      </c>
      <c r="AS78" s="62">
        <v>2203.14</v>
      </c>
      <c r="AT78" s="62">
        <v>6462.11</v>
      </c>
      <c r="AU78" s="61">
        <v>895.17</v>
      </c>
      <c r="AV78" s="61">
        <v>7.4</v>
      </c>
      <c r="AW78" s="62">
        <v>10554.21</v>
      </c>
      <c r="AX78" s="62">
        <v>8714.8799999999992</v>
      </c>
      <c r="AY78" s="61">
        <v>0.74829999999999997</v>
      </c>
      <c r="AZ78" s="62">
        <v>1602.95</v>
      </c>
      <c r="BA78" s="61">
        <v>0.1376</v>
      </c>
      <c r="BB78" s="62">
        <v>1328.2</v>
      </c>
      <c r="BC78" s="61">
        <v>0.114</v>
      </c>
      <c r="BD78" s="62">
        <v>11646.03</v>
      </c>
      <c r="BE78" s="62">
        <v>6208.15</v>
      </c>
      <c r="BF78" s="61">
        <v>3.4317000000000002</v>
      </c>
      <c r="BG78" s="61">
        <v>0.5927</v>
      </c>
      <c r="BH78" s="61">
        <v>0.20480000000000001</v>
      </c>
      <c r="BI78" s="61">
        <v>0.1714</v>
      </c>
      <c r="BJ78" s="61">
        <v>2.4199999999999999E-2</v>
      </c>
      <c r="BK78" s="61">
        <v>6.7999999999999996E-3</v>
      </c>
    </row>
    <row r="79" spans="1:63" x14ac:dyDescent="0.25">
      <c r="A79" s="61" t="s">
        <v>111</v>
      </c>
      <c r="B79" s="61">
        <v>46946</v>
      </c>
      <c r="C79" s="61">
        <v>32</v>
      </c>
      <c r="D79" s="61">
        <v>117.26</v>
      </c>
      <c r="E79" s="62">
        <v>3752.36</v>
      </c>
      <c r="F79" s="62">
        <v>3465.7</v>
      </c>
      <c r="G79" s="61">
        <v>1.72E-2</v>
      </c>
      <c r="H79" s="61">
        <v>0</v>
      </c>
      <c r="I79" s="61">
        <v>0.17080000000000001</v>
      </c>
      <c r="J79" s="61">
        <v>2E-3</v>
      </c>
      <c r="K79" s="61">
        <v>1.9800000000000002E-2</v>
      </c>
      <c r="L79" s="61">
        <v>0.71679999999999999</v>
      </c>
      <c r="M79" s="61">
        <v>7.3400000000000007E-2</v>
      </c>
      <c r="N79" s="61">
        <v>0.29399999999999998</v>
      </c>
      <c r="O79" s="61">
        <v>2.5000000000000001E-2</v>
      </c>
      <c r="P79" s="61">
        <v>0.1082</v>
      </c>
      <c r="Q79" s="61">
        <v>144</v>
      </c>
      <c r="R79" s="62">
        <v>55443.77</v>
      </c>
      <c r="S79" s="61">
        <v>0.1855</v>
      </c>
      <c r="T79" s="61">
        <v>0.2036</v>
      </c>
      <c r="U79" s="61">
        <v>0.6109</v>
      </c>
      <c r="V79" s="61">
        <v>20.010000000000002</v>
      </c>
      <c r="W79" s="61">
        <v>19</v>
      </c>
      <c r="X79" s="62">
        <v>82220</v>
      </c>
      <c r="Y79" s="61">
        <v>194.83</v>
      </c>
      <c r="Z79" s="62">
        <v>108588.21</v>
      </c>
      <c r="AA79" s="61">
        <v>0.79339999999999999</v>
      </c>
      <c r="AB79" s="61">
        <v>0.16619999999999999</v>
      </c>
      <c r="AC79" s="61">
        <v>4.0399999999999998E-2</v>
      </c>
      <c r="AD79" s="61">
        <v>0.20660000000000001</v>
      </c>
      <c r="AE79" s="61">
        <v>108.59</v>
      </c>
      <c r="AF79" s="62">
        <v>4736.6899999999996</v>
      </c>
      <c r="AG79" s="61">
        <v>618.47</v>
      </c>
      <c r="AH79" s="62">
        <v>128174.53</v>
      </c>
      <c r="AI79" s="61">
        <v>330</v>
      </c>
      <c r="AJ79" s="62">
        <v>42349</v>
      </c>
      <c r="AK79" s="62">
        <v>56571</v>
      </c>
      <c r="AL79" s="61">
        <v>70.209999999999994</v>
      </c>
      <c r="AM79" s="61">
        <v>42.11</v>
      </c>
      <c r="AN79" s="61">
        <v>44.38</v>
      </c>
      <c r="AO79" s="61">
        <v>5</v>
      </c>
      <c r="AP79" s="61">
        <v>883.48</v>
      </c>
      <c r="AQ79" s="61">
        <v>1.2987</v>
      </c>
      <c r="AR79" s="62">
        <v>1171.1500000000001</v>
      </c>
      <c r="AS79" s="62">
        <v>2203.6999999999998</v>
      </c>
      <c r="AT79" s="62">
        <v>5239.3599999999997</v>
      </c>
      <c r="AU79" s="61">
        <v>929.07</v>
      </c>
      <c r="AV79" s="61">
        <v>238.08</v>
      </c>
      <c r="AW79" s="62">
        <v>9781.36</v>
      </c>
      <c r="AX79" s="62">
        <v>4194.28</v>
      </c>
      <c r="AY79" s="61">
        <v>0.40939999999999999</v>
      </c>
      <c r="AZ79" s="62">
        <v>5618.81</v>
      </c>
      <c r="BA79" s="61">
        <v>0.5484</v>
      </c>
      <c r="BB79" s="61">
        <v>432.94</v>
      </c>
      <c r="BC79" s="61">
        <v>4.2299999999999997E-2</v>
      </c>
      <c r="BD79" s="62">
        <v>10246.030000000001</v>
      </c>
      <c r="BE79" s="62">
        <v>2832.07</v>
      </c>
      <c r="BF79" s="61">
        <v>0.81759999999999999</v>
      </c>
      <c r="BG79" s="61">
        <v>0.57199999999999995</v>
      </c>
      <c r="BH79" s="61">
        <v>0.2</v>
      </c>
      <c r="BI79" s="61">
        <v>0.17630000000000001</v>
      </c>
      <c r="BJ79" s="61">
        <v>3.7900000000000003E-2</v>
      </c>
      <c r="BK79" s="61">
        <v>1.38E-2</v>
      </c>
    </row>
    <row r="80" spans="1:63" x14ac:dyDescent="0.25">
      <c r="A80" s="61" t="s">
        <v>112</v>
      </c>
      <c r="B80" s="61">
        <v>48314</v>
      </c>
      <c r="C80" s="61">
        <v>30</v>
      </c>
      <c r="D80" s="61">
        <v>100.59</v>
      </c>
      <c r="E80" s="62">
        <v>3017.67</v>
      </c>
      <c r="F80" s="62">
        <v>2863.72</v>
      </c>
      <c r="G80" s="61">
        <v>2.2800000000000001E-2</v>
      </c>
      <c r="H80" s="61">
        <v>2.9999999999999997E-4</v>
      </c>
      <c r="I80" s="61">
        <v>1.29E-2</v>
      </c>
      <c r="J80" s="61">
        <v>2.0999999999999999E-3</v>
      </c>
      <c r="K80" s="61">
        <v>1.6799999999999999E-2</v>
      </c>
      <c r="L80" s="61">
        <v>0.9325</v>
      </c>
      <c r="M80" s="61">
        <v>1.26E-2</v>
      </c>
      <c r="N80" s="61">
        <v>0.13009999999999999</v>
      </c>
      <c r="O80" s="61">
        <v>4.1000000000000003E-3</v>
      </c>
      <c r="P80" s="61">
        <v>0.1003</v>
      </c>
      <c r="Q80" s="61">
        <v>138.83000000000001</v>
      </c>
      <c r="R80" s="62">
        <v>62509.53</v>
      </c>
      <c r="S80" s="61">
        <v>0.1623</v>
      </c>
      <c r="T80" s="61">
        <v>0.16750000000000001</v>
      </c>
      <c r="U80" s="61">
        <v>0.67020000000000002</v>
      </c>
      <c r="V80" s="61">
        <v>19.43</v>
      </c>
      <c r="W80" s="61">
        <v>15.6</v>
      </c>
      <c r="X80" s="62">
        <v>73282.759999999995</v>
      </c>
      <c r="Y80" s="61">
        <v>191.17</v>
      </c>
      <c r="Z80" s="62">
        <v>180885.9</v>
      </c>
      <c r="AA80" s="61">
        <v>0.85860000000000003</v>
      </c>
      <c r="AB80" s="61">
        <v>0.12479999999999999</v>
      </c>
      <c r="AC80" s="61">
        <v>1.6500000000000001E-2</v>
      </c>
      <c r="AD80" s="61">
        <v>0.1414</v>
      </c>
      <c r="AE80" s="61">
        <v>180.89</v>
      </c>
      <c r="AF80" s="62">
        <v>5888.11</v>
      </c>
      <c r="AG80" s="61">
        <v>776.91</v>
      </c>
      <c r="AH80" s="62">
        <v>191828.65</v>
      </c>
      <c r="AI80" s="61">
        <v>512</v>
      </c>
      <c r="AJ80" s="62">
        <v>43708</v>
      </c>
      <c r="AK80" s="62">
        <v>78109</v>
      </c>
      <c r="AL80" s="61">
        <v>54.9</v>
      </c>
      <c r="AM80" s="61">
        <v>32.25</v>
      </c>
      <c r="AN80" s="61">
        <v>31.67</v>
      </c>
      <c r="AO80" s="61">
        <v>4.7</v>
      </c>
      <c r="AP80" s="61">
        <v>0</v>
      </c>
      <c r="AQ80" s="61">
        <v>0.62590000000000001</v>
      </c>
      <c r="AR80" s="61">
        <v>833.82</v>
      </c>
      <c r="AS80" s="62">
        <v>1624.53</v>
      </c>
      <c r="AT80" s="62">
        <v>5221.58</v>
      </c>
      <c r="AU80" s="61">
        <v>821.35</v>
      </c>
      <c r="AV80" s="61">
        <v>262.44</v>
      </c>
      <c r="AW80" s="62">
        <v>8763.7199999999993</v>
      </c>
      <c r="AX80" s="62">
        <v>3291.79</v>
      </c>
      <c r="AY80" s="61">
        <v>0.376</v>
      </c>
      <c r="AZ80" s="62">
        <v>5057</v>
      </c>
      <c r="BA80" s="61">
        <v>0.5776</v>
      </c>
      <c r="BB80" s="61">
        <v>405.92</v>
      </c>
      <c r="BC80" s="61">
        <v>4.6399999999999997E-2</v>
      </c>
      <c r="BD80" s="62">
        <v>8754.7199999999993</v>
      </c>
      <c r="BE80" s="62">
        <v>1616.83</v>
      </c>
      <c r="BF80" s="61">
        <v>0.1754</v>
      </c>
      <c r="BG80" s="61">
        <v>0.61580000000000001</v>
      </c>
      <c r="BH80" s="61">
        <v>0.23419999999999999</v>
      </c>
      <c r="BI80" s="61">
        <v>9.8100000000000007E-2</v>
      </c>
      <c r="BJ80" s="61">
        <v>3.2199999999999999E-2</v>
      </c>
      <c r="BK80" s="61">
        <v>1.9699999999999999E-2</v>
      </c>
    </row>
    <row r="81" spans="1:63" x14ac:dyDescent="0.25">
      <c r="A81" s="61" t="s">
        <v>113</v>
      </c>
      <c r="B81" s="61">
        <v>43711</v>
      </c>
      <c r="C81" s="61">
        <v>17</v>
      </c>
      <c r="D81" s="61">
        <v>631.34</v>
      </c>
      <c r="E81" s="62">
        <v>10732.74</v>
      </c>
      <c r="F81" s="62">
        <v>9541.4500000000007</v>
      </c>
      <c r="G81" s="61">
        <v>1.6000000000000001E-3</v>
      </c>
      <c r="H81" s="61">
        <v>4.0000000000000002E-4</v>
      </c>
      <c r="I81" s="61">
        <v>0.35809999999999997</v>
      </c>
      <c r="J81" s="61">
        <v>2.7000000000000001E-3</v>
      </c>
      <c r="K81" s="61">
        <v>2.5600000000000001E-2</v>
      </c>
      <c r="L81" s="61">
        <v>0.47920000000000001</v>
      </c>
      <c r="M81" s="61">
        <v>0.1323</v>
      </c>
      <c r="N81" s="61">
        <v>0.82410000000000005</v>
      </c>
      <c r="O81" s="61">
        <v>8.3000000000000001E-3</v>
      </c>
      <c r="P81" s="61">
        <v>0.1502</v>
      </c>
      <c r="Q81" s="61">
        <v>492.5</v>
      </c>
      <c r="R81" s="62">
        <v>57190.36</v>
      </c>
      <c r="S81" s="61">
        <v>0.2009</v>
      </c>
      <c r="T81" s="61">
        <v>0.15140000000000001</v>
      </c>
      <c r="U81" s="61">
        <v>0.64770000000000005</v>
      </c>
      <c r="V81" s="61">
        <v>15.96</v>
      </c>
      <c r="W81" s="61">
        <v>63.63</v>
      </c>
      <c r="X81" s="62">
        <v>81936.679999999993</v>
      </c>
      <c r="Y81" s="61">
        <v>168.67</v>
      </c>
      <c r="Z81" s="62">
        <v>64917.09</v>
      </c>
      <c r="AA81" s="61">
        <v>0.63759999999999994</v>
      </c>
      <c r="AB81" s="61">
        <v>0.29809999999999998</v>
      </c>
      <c r="AC81" s="61">
        <v>6.4299999999999996E-2</v>
      </c>
      <c r="AD81" s="61">
        <v>0.3624</v>
      </c>
      <c r="AE81" s="61">
        <v>64.92</v>
      </c>
      <c r="AF81" s="62">
        <v>2855.92</v>
      </c>
      <c r="AG81" s="61">
        <v>315.16000000000003</v>
      </c>
      <c r="AH81" s="62">
        <v>63426.13</v>
      </c>
      <c r="AI81" s="61">
        <v>27</v>
      </c>
      <c r="AJ81" s="62">
        <v>20910</v>
      </c>
      <c r="AK81" s="62">
        <v>29638</v>
      </c>
      <c r="AL81" s="61">
        <v>68</v>
      </c>
      <c r="AM81" s="61">
        <v>38.89</v>
      </c>
      <c r="AN81" s="61">
        <v>49.72</v>
      </c>
      <c r="AO81" s="61">
        <v>4.4000000000000004</v>
      </c>
      <c r="AP81" s="61">
        <v>0</v>
      </c>
      <c r="AQ81" s="61">
        <v>1.1358999999999999</v>
      </c>
      <c r="AR81" s="62">
        <v>1392.96</v>
      </c>
      <c r="AS81" s="62">
        <v>1434.42</v>
      </c>
      <c r="AT81" s="62">
        <v>6243.41</v>
      </c>
      <c r="AU81" s="62">
        <v>1038.32</v>
      </c>
      <c r="AV81" s="61">
        <v>538.64</v>
      </c>
      <c r="AW81" s="62">
        <v>10647.76</v>
      </c>
      <c r="AX81" s="62">
        <v>7664.08</v>
      </c>
      <c r="AY81" s="61">
        <v>0.63770000000000004</v>
      </c>
      <c r="AZ81" s="62">
        <v>2463</v>
      </c>
      <c r="BA81" s="61">
        <v>0.2049</v>
      </c>
      <c r="BB81" s="62">
        <v>1890.69</v>
      </c>
      <c r="BC81" s="61">
        <v>0.1573</v>
      </c>
      <c r="BD81" s="62">
        <v>12017.77</v>
      </c>
      <c r="BE81" s="62">
        <v>5575.6</v>
      </c>
      <c r="BF81" s="61">
        <v>4.1003999999999996</v>
      </c>
      <c r="BG81" s="61">
        <v>0.57550000000000001</v>
      </c>
      <c r="BH81" s="61">
        <v>0.2089</v>
      </c>
      <c r="BI81" s="61">
        <v>0.18509999999999999</v>
      </c>
      <c r="BJ81" s="61">
        <v>2.4199999999999999E-2</v>
      </c>
      <c r="BK81" s="61">
        <v>6.3E-3</v>
      </c>
    </row>
    <row r="82" spans="1:63" x14ac:dyDescent="0.25">
      <c r="A82" s="61" t="s">
        <v>114</v>
      </c>
      <c r="B82" s="61">
        <v>49833</v>
      </c>
      <c r="C82" s="61">
        <v>36</v>
      </c>
      <c r="D82" s="61">
        <v>56.67</v>
      </c>
      <c r="E82" s="62">
        <v>2039.95</v>
      </c>
      <c r="F82" s="62">
        <v>2133.06</v>
      </c>
      <c r="G82" s="61">
        <v>6.1000000000000004E-3</v>
      </c>
      <c r="H82" s="61">
        <v>0</v>
      </c>
      <c r="I82" s="61">
        <v>7.46E-2</v>
      </c>
      <c r="J82" s="61">
        <v>1.6999999999999999E-3</v>
      </c>
      <c r="K82" s="61">
        <v>8.0000000000000002E-3</v>
      </c>
      <c r="L82" s="61">
        <v>0.86780000000000002</v>
      </c>
      <c r="M82" s="61">
        <v>4.19E-2</v>
      </c>
      <c r="N82" s="61">
        <v>0.56110000000000004</v>
      </c>
      <c r="O82" s="61">
        <v>1.4E-3</v>
      </c>
      <c r="P82" s="61">
        <v>0.1343</v>
      </c>
      <c r="Q82" s="61">
        <v>120.98</v>
      </c>
      <c r="R82" s="62">
        <v>61033.81</v>
      </c>
      <c r="S82" s="61">
        <v>0.1842</v>
      </c>
      <c r="T82" s="61">
        <v>0.1118</v>
      </c>
      <c r="U82" s="61">
        <v>0.70389999999999997</v>
      </c>
      <c r="V82" s="61">
        <v>14.42</v>
      </c>
      <c r="W82" s="61">
        <v>17.100000000000001</v>
      </c>
      <c r="X82" s="62">
        <v>88132.13</v>
      </c>
      <c r="Y82" s="61">
        <v>119.3</v>
      </c>
      <c r="Z82" s="62">
        <v>144468.26999999999</v>
      </c>
      <c r="AA82" s="61">
        <v>0.59260000000000002</v>
      </c>
      <c r="AB82" s="61">
        <v>0.25090000000000001</v>
      </c>
      <c r="AC82" s="61">
        <v>0.1565</v>
      </c>
      <c r="AD82" s="61">
        <v>0.40739999999999998</v>
      </c>
      <c r="AE82" s="61">
        <v>144.47</v>
      </c>
      <c r="AF82" s="62">
        <v>4318.03</v>
      </c>
      <c r="AG82" s="61">
        <v>400.36</v>
      </c>
      <c r="AH82" s="62">
        <v>140225.39000000001</v>
      </c>
      <c r="AI82" s="61">
        <v>388</v>
      </c>
      <c r="AJ82" s="62">
        <v>27924</v>
      </c>
      <c r="AK82" s="62">
        <v>44202</v>
      </c>
      <c r="AL82" s="61">
        <v>48.2</v>
      </c>
      <c r="AM82" s="61">
        <v>25.23</v>
      </c>
      <c r="AN82" s="61">
        <v>29.47</v>
      </c>
      <c r="AO82" s="61">
        <v>5.2</v>
      </c>
      <c r="AP82" s="61">
        <v>0</v>
      </c>
      <c r="AQ82" s="61">
        <v>0.7339</v>
      </c>
      <c r="AR82" s="62">
        <v>1232.93</v>
      </c>
      <c r="AS82" s="62">
        <v>2276.3000000000002</v>
      </c>
      <c r="AT82" s="62">
        <v>6562.34</v>
      </c>
      <c r="AU82" s="62">
        <v>1049.8699999999999</v>
      </c>
      <c r="AV82" s="61">
        <v>282.24</v>
      </c>
      <c r="AW82" s="62">
        <v>11403.68</v>
      </c>
      <c r="AX82" s="62">
        <v>5591.55</v>
      </c>
      <c r="AY82" s="61">
        <v>0.5121</v>
      </c>
      <c r="AZ82" s="62">
        <v>4399.25</v>
      </c>
      <c r="BA82" s="61">
        <v>0.40289999999999998</v>
      </c>
      <c r="BB82" s="61">
        <v>928.6</v>
      </c>
      <c r="BC82" s="61">
        <v>8.5000000000000006E-2</v>
      </c>
      <c r="BD82" s="62">
        <v>10919.39</v>
      </c>
      <c r="BE82" s="62">
        <v>4010.34</v>
      </c>
      <c r="BF82" s="61">
        <v>1.0559000000000001</v>
      </c>
      <c r="BG82" s="61">
        <v>0.60589999999999999</v>
      </c>
      <c r="BH82" s="61">
        <v>0.21479999999999999</v>
      </c>
      <c r="BI82" s="61">
        <v>0.14019999999999999</v>
      </c>
      <c r="BJ82" s="61">
        <v>2.4799999999999999E-2</v>
      </c>
      <c r="BK82" s="61">
        <v>1.4200000000000001E-2</v>
      </c>
    </row>
    <row r="83" spans="1:63" x14ac:dyDescent="0.25">
      <c r="A83" s="61" t="s">
        <v>115</v>
      </c>
      <c r="B83" s="61">
        <v>47175</v>
      </c>
      <c r="C83" s="61">
        <v>79</v>
      </c>
      <c r="D83" s="61">
        <v>15.81</v>
      </c>
      <c r="E83" s="62">
        <v>1249.1600000000001</v>
      </c>
      <c r="F83" s="62">
        <v>1300.1300000000001</v>
      </c>
      <c r="G83" s="61">
        <v>5.1999999999999998E-3</v>
      </c>
      <c r="H83" s="61">
        <v>6.9999999999999999E-4</v>
      </c>
      <c r="I83" s="61">
        <v>4.1999999999999997E-3</v>
      </c>
      <c r="J83" s="61">
        <v>2.3999999999999998E-3</v>
      </c>
      <c r="K83" s="61">
        <v>3.8E-3</v>
      </c>
      <c r="L83" s="61">
        <v>0.96460000000000001</v>
      </c>
      <c r="M83" s="61">
        <v>1.9E-2</v>
      </c>
      <c r="N83" s="61">
        <v>0.3876</v>
      </c>
      <c r="O83" s="61">
        <v>2.8400000000000002E-2</v>
      </c>
      <c r="P83" s="61">
        <v>0.13750000000000001</v>
      </c>
      <c r="Q83" s="61">
        <v>57.47</v>
      </c>
      <c r="R83" s="62">
        <v>55021.59</v>
      </c>
      <c r="S83" s="61">
        <v>0.33700000000000002</v>
      </c>
      <c r="T83" s="61">
        <v>9.7799999999999998E-2</v>
      </c>
      <c r="U83" s="61">
        <v>0.56520000000000004</v>
      </c>
      <c r="V83" s="61">
        <v>19.8</v>
      </c>
      <c r="W83" s="61">
        <v>9.48</v>
      </c>
      <c r="X83" s="62">
        <v>53395.15</v>
      </c>
      <c r="Y83" s="61">
        <v>129.66999999999999</v>
      </c>
      <c r="Z83" s="62">
        <v>229472.93</v>
      </c>
      <c r="AA83" s="61">
        <v>0.76080000000000003</v>
      </c>
      <c r="AB83" s="61">
        <v>0.21299999999999999</v>
      </c>
      <c r="AC83" s="61">
        <v>2.6200000000000001E-2</v>
      </c>
      <c r="AD83" s="61">
        <v>0.2392</v>
      </c>
      <c r="AE83" s="61">
        <v>229.47</v>
      </c>
      <c r="AF83" s="62">
        <v>5872.32</v>
      </c>
      <c r="AG83" s="61">
        <v>655.59</v>
      </c>
      <c r="AH83" s="62">
        <v>234366.88</v>
      </c>
      <c r="AI83" s="61">
        <v>571</v>
      </c>
      <c r="AJ83" s="62">
        <v>28993</v>
      </c>
      <c r="AK83" s="62">
        <v>39679</v>
      </c>
      <c r="AL83" s="61">
        <v>52.6</v>
      </c>
      <c r="AM83" s="61">
        <v>23.5</v>
      </c>
      <c r="AN83" s="61">
        <v>29.74</v>
      </c>
      <c r="AO83" s="61">
        <v>3.5</v>
      </c>
      <c r="AP83" s="61">
        <v>0</v>
      </c>
      <c r="AQ83" s="61">
        <v>1.1069</v>
      </c>
      <c r="AR83" s="62">
        <v>1419.96</v>
      </c>
      <c r="AS83" s="62">
        <v>2467.58</v>
      </c>
      <c r="AT83" s="62">
        <v>5658</v>
      </c>
      <c r="AU83" s="61">
        <v>713.44</v>
      </c>
      <c r="AV83" s="61">
        <v>338.46</v>
      </c>
      <c r="AW83" s="62">
        <v>10597.44</v>
      </c>
      <c r="AX83" s="62">
        <v>4066.32</v>
      </c>
      <c r="AY83" s="61">
        <v>0.36120000000000002</v>
      </c>
      <c r="AZ83" s="62">
        <v>5732.19</v>
      </c>
      <c r="BA83" s="61">
        <v>0.5091</v>
      </c>
      <c r="BB83" s="62">
        <v>1460.77</v>
      </c>
      <c r="BC83" s="61">
        <v>0.12970000000000001</v>
      </c>
      <c r="BD83" s="62">
        <v>11259.28</v>
      </c>
      <c r="BE83" s="62">
        <v>1689.1</v>
      </c>
      <c r="BF83" s="61">
        <v>0.40089999999999998</v>
      </c>
      <c r="BG83" s="61">
        <v>0.51559999999999995</v>
      </c>
      <c r="BH83" s="61">
        <v>0.20269999999999999</v>
      </c>
      <c r="BI83" s="61">
        <v>0.2253</v>
      </c>
      <c r="BJ83" s="61">
        <v>2.8199999999999999E-2</v>
      </c>
      <c r="BK83" s="61">
        <v>2.8199999999999999E-2</v>
      </c>
    </row>
    <row r="84" spans="1:63" x14ac:dyDescent="0.25">
      <c r="A84" s="61" t="s">
        <v>116</v>
      </c>
      <c r="B84" s="61">
        <v>48793</v>
      </c>
      <c r="C84" s="61">
        <v>71</v>
      </c>
      <c r="D84" s="61">
        <v>16.78</v>
      </c>
      <c r="E84" s="62">
        <v>1191.5</v>
      </c>
      <c r="F84" s="62">
        <v>1126.1199999999999</v>
      </c>
      <c r="G84" s="61">
        <v>3.3E-3</v>
      </c>
      <c r="H84" s="61">
        <v>0</v>
      </c>
      <c r="I84" s="61">
        <v>2.7000000000000001E-3</v>
      </c>
      <c r="J84" s="61">
        <v>1.1000000000000001E-3</v>
      </c>
      <c r="K84" s="61">
        <v>4.5999999999999999E-3</v>
      </c>
      <c r="L84" s="61">
        <v>0.9607</v>
      </c>
      <c r="M84" s="61">
        <v>2.7699999999999999E-2</v>
      </c>
      <c r="N84" s="61">
        <v>0.47749999999999998</v>
      </c>
      <c r="O84" s="61">
        <v>0</v>
      </c>
      <c r="P84" s="61">
        <v>0.1782</v>
      </c>
      <c r="Q84" s="61">
        <v>50.25</v>
      </c>
      <c r="R84" s="62">
        <v>53572.39</v>
      </c>
      <c r="S84" s="61">
        <v>0.14949999999999999</v>
      </c>
      <c r="T84" s="61">
        <v>0.16819999999999999</v>
      </c>
      <c r="U84" s="61">
        <v>0.68220000000000003</v>
      </c>
      <c r="V84" s="61">
        <v>18.25</v>
      </c>
      <c r="W84" s="61">
        <v>8.58</v>
      </c>
      <c r="X84" s="62">
        <v>69866.460000000006</v>
      </c>
      <c r="Y84" s="61">
        <v>134.63999999999999</v>
      </c>
      <c r="Z84" s="62">
        <v>99972.09</v>
      </c>
      <c r="AA84" s="61">
        <v>0.88060000000000005</v>
      </c>
      <c r="AB84" s="61">
        <v>8.2199999999999995E-2</v>
      </c>
      <c r="AC84" s="61">
        <v>3.7199999999999997E-2</v>
      </c>
      <c r="AD84" s="61">
        <v>0.11940000000000001</v>
      </c>
      <c r="AE84" s="61">
        <v>99.97</v>
      </c>
      <c r="AF84" s="62">
        <v>2269.17</v>
      </c>
      <c r="AG84" s="61">
        <v>310.95</v>
      </c>
      <c r="AH84" s="62">
        <v>96213.25</v>
      </c>
      <c r="AI84" s="61">
        <v>155</v>
      </c>
      <c r="AJ84" s="62">
        <v>31413</v>
      </c>
      <c r="AK84" s="62">
        <v>40366</v>
      </c>
      <c r="AL84" s="61">
        <v>31.5</v>
      </c>
      <c r="AM84" s="61">
        <v>22.22</v>
      </c>
      <c r="AN84" s="61">
        <v>23.8</v>
      </c>
      <c r="AO84" s="61">
        <v>4.3</v>
      </c>
      <c r="AP84" s="61">
        <v>0</v>
      </c>
      <c r="AQ84" s="61">
        <v>0.84750000000000003</v>
      </c>
      <c r="AR84" s="62">
        <v>1261.83</v>
      </c>
      <c r="AS84" s="62">
        <v>2517.4899999999998</v>
      </c>
      <c r="AT84" s="62">
        <v>5555.4</v>
      </c>
      <c r="AU84" s="61">
        <v>521.04999999999995</v>
      </c>
      <c r="AV84" s="61">
        <v>200.17</v>
      </c>
      <c r="AW84" s="62">
        <v>10055.94</v>
      </c>
      <c r="AX84" s="62">
        <v>6109.11</v>
      </c>
      <c r="AY84" s="61">
        <v>0.64</v>
      </c>
      <c r="AZ84" s="62">
        <v>2684.68</v>
      </c>
      <c r="BA84" s="61">
        <v>0.28129999999999999</v>
      </c>
      <c r="BB84" s="61">
        <v>751.63</v>
      </c>
      <c r="BC84" s="61">
        <v>7.8700000000000006E-2</v>
      </c>
      <c r="BD84" s="62">
        <v>9545.43</v>
      </c>
      <c r="BE84" s="62">
        <v>5252.53</v>
      </c>
      <c r="BF84" s="61">
        <v>2.1257000000000001</v>
      </c>
      <c r="BG84" s="61">
        <v>0.51770000000000005</v>
      </c>
      <c r="BH84" s="61">
        <v>0.20069999999999999</v>
      </c>
      <c r="BI84" s="61">
        <v>0.2336</v>
      </c>
      <c r="BJ84" s="61">
        <v>2.41E-2</v>
      </c>
      <c r="BK84" s="61">
        <v>2.4E-2</v>
      </c>
    </row>
    <row r="85" spans="1:63" x14ac:dyDescent="0.25">
      <c r="A85" s="61" t="s">
        <v>117</v>
      </c>
      <c r="B85" s="61">
        <v>45260</v>
      </c>
      <c r="C85" s="61">
        <v>50</v>
      </c>
      <c r="D85" s="61">
        <v>16.64</v>
      </c>
      <c r="E85" s="61">
        <v>831.79</v>
      </c>
      <c r="F85" s="61">
        <v>826.89</v>
      </c>
      <c r="G85" s="61">
        <v>1.7999999999999999E-2</v>
      </c>
      <c r="H85" s="61">
        <v>0</v>
      </c>
      <c r="I85" s="61">
        <v>3.0999999999999999E-3</v>
      </c>
      <c r="J85" s="61">
        <v>9.7000000000000003E-3</v>
      </c>
      <c r="K85" s="61">
        <v>3.73E-2</v>
      </c>
      <c r="L85" s="61">
        <v>0.91890000000000005</v>
      </c>
      <c r="M85" s="61">
        <v>1.3100000000000001E-2</v>
      </c>
      <c r="N85" s="61">
        <v>0.3674</v>
      </c>
      <c r="O85" s="61">
        <v>1.1999999999999999E-3</v>
      </c>
      <c r="P85" s="61">
        <v>0.14180000000000001</v>
      </c>
      <c r="Q85" s="61">
        <v>46.43</v>
      </c>
      <c r="R85" s="62">
        <v>49259.28</v>
      </c>
      <c r="S85" s="61">
        <v>0.20630000000000001</v>
      </c>
      <c r="T85" s="61">
        <v>0.17460000000000001</v>
      </c>
      <c r="U85" s="61">
        <v>0.61899999999999999</v>
      </c>
      <c r="V85" s="61">
        <v>14.65</v>
      </c>
      <c r="W85" s="61">
        <v>8.1</v>
      </c>
      <c r="X85" s="62">
        <v>65539.37</v>
      </c>
      <c r="Y85" s="61">
        <v>102.69</v>
      </c>
      <c r="Z85" s="62">
        <v>105913.38</v>
      </c>
      <c r="AA85" s="61">
        <v>0.85160000000000002</v>
      </c>
      <c r="AB85" s="61">
        <v>0.12920000000000001</v>
      </c>
      <c r="AC85" s="61">
        <v>1.9199999999999998E-2</v>
      </c>
      <c r="AD85" s="61">
        <v>0.1484</v>
      </c>
      <c r="AE85" s="61">
        <v>105.91</v>
      </c>
      <c r="AF85" s="62">
        <v>2296.92</v>
      </c>
      <c r="AG85" s="61">
        <v>309.77</v>
      </c>
      <c r="AH85" s="62">
        <v>100482.85</v>
      </c>
      <c r="AI85" s="61">
        <v>180</v>
      </c>
      <c r="AJ85" s="62">
        <v>30036</v>
      </c>
      <c r="AK85" s="62">
        <v>39678</v>
      </c>
      <c r="AL85" s="61">
        <v>49.9</v>
      </c>
      <c r="AM85" s="61">
        <v>20</v>
      </c>
      <c r="AN85" s="61">
        <v>28.61</v>
      </c>
      <c r="AO85" s="61">
        <v>5</v>
      </c>
      <c r="AP85" s="62">
        <v>1182.47</v>
      </c>
      <c r="AQ85" s="61">
        <v>1.1064000000000001</v>
      </c>
      <c r="AR85" s="62">
        <v>1261.3499999999999</v>
      </c>
      <c r="AS85" s="62">
        <v>1373.53</v>
      </c>
      <c r="AT85" s="62">
        <v>5181.25</v>
      </c>
      <c r="AU85" s="61">
        <v>935.52</v>
      </c>
      <c r="AV85" s="61">
        <v>242.67</v>
      </c>
      <c r="AW85" s="62">
        <v>8994.32</v>
      </c>
      <c r="AX85" s="62">
        <v>5728.29</v>
      </c>
      <c r="AY85" s="61">
        <v>0.55459999999999998</v>
      </c>
      <c r="AZ85" s="62">
        <v>3897.32</v>
      </c>
      <c r="BA85" s="61">
        <v>0.37730000000000002</v>
      </c>
      <c r="BB85" s="61">
        <v>703.2</v>
      </c>
      <c r="BC85" s="61">
        <v>6.8099999999999994E-2</v>
      </c>
      <c r="BD85" s="62">
        <v>10328.82</v>
      </c>
      <c r="BE85" s="62">
        <v>4004.42</v>
      </c>
      <c r="BF85" s="61">
        <v>1.2786999999999999</v>
      </c>
      <c r="BG85" s="61">
        <v>0.55049999999999999</v>
      </c>
      <c r="BH85" s="61">
        <v>0.18970000000000001</v>
      </c>
      <c r="BI85" s="61">
        <v>0.19370000000000001</v>
      </c>
      <c r="BJ85" s="61">
        <v>4.6300000000000001E-2</v>
      </c>
      <c r="BK85" s="61">
        <v>1.9800000000000002E-2</v>
      </c>
    </row>
    <row r="86" spans="1:63" x14ac:dyDescent="0.25">
      <c r="A86" s="61" t="s">
        <v>118</v>
      </c>
      <c r="B86" s="61">
        <v>50419</v>
      </c>
      <c r="C86" s="61">
        <v>11</v>
      </c>
      <c r="D86" s="61">
        <v>156.56</v>
      </c>
      <c r="E86" s="62">
        <v>1722.16</v>
      </c>
      <c r="F86" s="62">
        <v>1652.96</v>
      </c>
      <c r="G86" s="61">
        <v>7.9000000000000008E-3</v>
      </c>
      <c r="H86" s="61">
        <v>0</v>
      </c>
      <c r="I86" s="61">
        <v>8.5000000000000006E-3</v>
      </c>
      <c r="J86" s="61">
        <v>2.0000000000000001E-4</v>
      </c>
      <c r="K86" s="61">
        <v>1.7600000000000001E-2</v>
      </c>
      <c r="L86" s="61">
        <v>0.94530000000000003</v>
      </c>
      <c r="M86" s="61">
        <v>2.0400000000000001E-2</v>
      </c>
      <c r="N86" s="61">
        <v>0.35120000000000001</v>
      </c>
      <c r="O86" s="61">
        <v>0</v>
      </c>
      <c r="P86" s="61">
        <v>0.10580000000000001</v>
      </c>
      <c r="Q86" s="61">
        <v>72.55</v>
      </c>
      <c r="R86" s="62">
        <v>52754.36</v>
      </c>
      <c r="S86" s="61">
        <v>0.2331</v>
      </c>
      <c r="T86" s="61">
        <v>0.28570000000000001</v>
      </c>
      <c r="U86" s="61">
        <v>0.48120000000000002</v>
      </c>
      <c r="V86" s="61">
        <v>19.89</v>
      </c>
      <c r="W86" s="61">
        <v>10.67</v>
      </c>
      <c r="X86" s="62">
        <v>70609.3</v>
      </c>
      <c r="Y86" s="61">
        <v>156.36000000000001</v>
      </c>
      <c r="Z86" s="62">
        <v>100821.14</v>
      </c>
      <c r="AA86" s="61">
        <v>0.77280000000000004</v>
      </c>
      <c r="AB86" s="61">
        <v>8.2400000000000001E-2</v>
      </c>
      <c r="AC86" s="61">
        <v>0.14480000000000001</v>
      </c>
      <c r="AD86" s="61">
        <v>0.22720000000000001</v>
      </c>
      <c r="AE86" s="61">
        <v>100.82</v>
      </c>
      <c r="AF86" s="62">
        <v>2923.38</v>
      </c>
      <c r="AG86" s="61">
        <v>313.49</v>
      </c>
      <c r="AH86" s="62">
        <v>115833.14</v>
      </c>
      <c r="AI86" s="61">
        <v>267</v>
      </c>
      <c r="AJ86" s="62">
        <v>33815</v>
      </c>
      <c r="AK86" s="62">
        <v>43979</v>
      </c>
      <c r="AL86" s="61">
        <v>44.28</v>
      </c>
      <c r="AM86" s="61">
        <v>24.75</v>
      </c>
      <c r="AN86" s="61">
        <v>41.93</v>
      </c>
      <c r="AO86" s="61">
        <v>5.81</v>
      </c>
      <c r="AP86" s="62">
        <v>1054.3900000000001</v>
      </c>
      <c r="AQ86" s="61">
        <v>1.1108</v>
      </c>
      <c r="AR86" s="61">
        <v>921.17</v>
      </c>
      <c r="AS86" s="62">
        <v>1690.39</v>
      </c>
      <c r="AT86" s="62">
        <v>5893.06</v>
      </c>
      <c r="AU86" s="61">
        <v>938.8</v>
      </c>
      <c r="AV86" s="61">
        <v>422.31</v>
      </c>
      <c r="AW86" s="62">
        <v>9865.74</v>
      </c>
      <c r="AX86" s="62">
        <v>4712.24</v>
      </c>
      <c r="AY86" s="61">
        <v>0.51970000000000005</v>
      </c>
      <c r="AZ86" s="62">
        <v>3797.89</v>
      </c>
      <c r="BA86" s="61">
        <v>0.41889999999999999</v>
      </c>
      <c r="BB86" s="61">
        <v>557.26</v>
      </c>
      <c r="BC86" s="61">
        <v>6.1499999999999999E-2</v>
      </c>
      <c r="BD86" s="62">
        <v>9067.39</v>
      </c>
      <c r="BE86" s="62">
        <v>3964.95</v>
      </c>
      <c r="BF86" s="61">
        <v>1.3946000000000001</v>
      </c>
      <c r="BG86" s="61">
        <v>0.56289999999999996</v>
      </c>
      <c r="BH86" s="61">
        <v>0.26379999999999998</v>
      </c>
      <c r="BI86" s="61">
        <v>0.13250000000000001</v>
      </c>
      <c r="BJ86" s="61">
        <v>2.9600000000000001E-2</v>
      </c>
      <c r="BK86" s="61">
        <v>1.12E-2</v>
      </c>
    </row>
    <row r="87" spans="1:63" x14ac:dyDescent="0.25">
      <c r="A87" s="61" t="s">
        <v>119</v>
      </c>
      <c r="B87" s="61">
        <v>45278</v>
      </c>
      <c r="C87" s="61">
        <v>289</v>
      </c>
      <c r="D87" s="61">
        <v>8.58</v>
      </c>
      <c r="E87" s="62">
        <v>2479.25</v>
      </c>
      <c r="F87" s="62">
        <v>2315.25</v>
      </c>
      <c r="G87" s="61">
        <v>2.2000000000000001E-3</v>
      </c>
      <c r="H87" s="61">
        <v>8.9999999999999998E-4</v>
      </c>
      <c r="I87" s="61">
        <v>1.4E-3</v>
      </c>
      <c r="J87" s="61">
        <v>3.8E-3</v>
      </c>
      <c r="K87" s="61">
        <v>4.1999999999999997E-3</v>
      </c>
      <c r="L87" s="61">
        <v>0.97799999999999998</v>
      </c>
      <c r="M87" s="61">
        <v>9.4999999999999998E-3</v>
      </c>
      <c r="N87" s="61">
        <v>0.45369999999999999</v>
      </c>
      <c r="O87" s="61">
        <v>8.9999999999999998E-4</v>
      </c>
      <c r="P87" s="61">
        <v>0.1343</v>
      </c>
      <c r="Q87" s="61">
        <v>100.7</v>
      </c>
      <c r="R87" s="62">
        <v>51034.27</v>
      </c>
      <c r="S87" s="61">
        <v>0.1812</v>
      </c>
      <c r="T87" s="61">
        <v>0.2319</v>
      </c>
      <c r="U87" s="61">
        <v>0.58699999999999997</v>
      </c>
      <c r="V87" s="61">
        <v>20.78</v>
      </c>
      <c r="W87" s="61">
        <v>24.5</v>
      </c>
      <c r="X87" s="62">
        <v>45209.96</v>
      </c>
      <c r="Y87" s="61">
        <v>97.73</v>
      </c>
      <c r="Z87" s="62">
        <v>130994.46</v>
      </c>
      <c r="AA87" s="61">
        <v>0.7984</v>
      </c>
      <c r="AB87" s="61">
        <v>9.6600000000000005E-2</v>
      </c>
      <c r="AC87" s="61">
        <v>0.10489999999999999</v>
      </c>
      <c r="AD87" s="61">
        <v>0.2016</v>
      </c>
      <c r="AE87" s="61">
        <v>130.99</v>
      </c>
      <c r="AF87" s="62">
        <v>3031.19</v>
      </c>
      <c r="AG87" s="61">
        <v>315.56</v>
      </c>
      <c r="AH87" s="62">
        <v>124955.23</v>
      </c>
      <c r="AI87" s="61">
        <v>317</v>
      </c>
      <c r="AJ87" s="62">
        <v>29935</v>
      </c>
      <c r="AK87" s="62">
        <v>42462</v>
      </c>
      <c r="AL87" s="61">
        <v>32.200000000000003</v>
      </c>
      <c r="AM87" s="61">
        <v>22.05</v>
      </c>
      <c r="AN87" s="61">
        <v>22.33</v>
      </c>
      <c r="AO87" s="61">
        <v>4</v>
      </c>
      <c r="AP87" s="61">
        <v>0</v>
      </c>
      <c r="AQ87" s="61">
        <v>0.85970000000000002</v>
      </c>
      <c r="AR87" s="61">
        <v>976.09</v>
      </c>
      <c r="AS87" s="62">
        <v>2077.0100000000002</v>
      </c>
      <c r="AT87" s="62">
        <v>4489.17</v>
      </c>
      <c r="AU87" s="61">
        <v>860.59</v>
      </c>
      <c r="AV87" s="61">
        <v>340.92</v>
      </c>
      <c r="AW87" s="62">
        <v>8743.7800000000007</v>
      </c>
      <c r="AX87" s="62">
        <v>5044.5600000000004</v>
      </c>
      <c r="AY87" s="61">
        <v>0.58009999999999995</v>
      </c>
      <c r="AZ87" s="62">
        <v>2805.59</v>
      </c>
      <c r="BA87" s="61">
        <v>0.3226</v>
      </c>
      <c r="BB87" s="61">
        <v>846.19</v>
      </c>
      <c r="BC87" s="61">
        <v>9.7299999999999998E-2</v>
      </c>
      <c r="BD87" s="62">
        <v>8696.33</v>
      </c>
      <c r="BE87" s="62">
        <v>4317.8999999999996</v>
      </c>
      <c r="BF87" s="61">
        <v>1.3304</v>
      </c>
      <c r="BG87" s="61">
        <v>0.51939999999999997</v>
      </c>
      <c r="BH87" s="61">
        <v>0.26889999999999997</v>
      </c>
      <c r="BI87" s="61">
        <v>0.15920000000000001</v>
      </c>
      <c r="BJ87" s="61">
        <v>3.78E-2</v>
      </c>
      <c r="BK87" s="61">
        <v>1.46E-2</v>
      </c>
    </row>
    <row r="88" spans="1:63" x14ac:dyDescent="0.25">
      <c r="A88" s="61" t="s">
        <v>120</v>
      </c>
      <c r="B88" s="61">
        <v>47258</v>
      </c>
      <c r="C88" s="61">
        <v>49</v>
      </c>
      <c r="D88" s="61">
        <v>12.34</v>
      </c>
      <c r="E88" s="61">
        <v>604.74</v>
      </c>
      <c r="F88" s="61">
        <v>605.45000000000005</v>
      </c>
      <c r="G88" s="61">
        <v>1.1900000000000001E-2</v>
      </c>
      <c r="H88" s="61">
        <v>0</v>
      </c>
      <c r="I88" s="61">
        <v>8.9999999999999993E-3</v>
      </c>
      <c r="J88" s="61">
        <v>0</v>
      </c>
      <c r="K88" s="61">
        <v>2.64E-2</v>
      </c>
      <c r="L88" s="61">
        <v>0.88449999999999995</v>
      </c>
      <c r="M88" s="61">
        <v>6.8199999999999997E-2</v>
      </c>
      <c r="N88" s="61">
        <v>0.1648</v>
      </c>
      <c r="O88" s="61">
        <v>0</v>
      </c>
      <c r="P88" s="61">
        <v>0.1181</v>
      </c>
      <c r="Q88" s="61">
        <v>28.88</v>
      </c>
      <c r="R88" s="62">
        <v>51142.68</v>
      </c>
      <c r="S88" s="61">
        <v>0.33960000000000001</v>
      </c>
      <c r="T88" s="61">
        <v>0.20749999999999999</v>
      </c>
      <c r="U88" s="61">
        <v>0.45279999999999998</v>
      </c>
      <c r="V88" s="61">
        <v>18.84</v>
      </c>
      <c r="W88" s="61">
        <v>5.25</v>
      </c>
      <c r="X88" s="62">
        <v>90367.05</v>
      </c>
      <c r="Y88" s="61">
        <v>110.15</v>
      </c>
      <c r="Z88" s="62">
        <v>150858.78</v>
      </c>
      <c r="AA88" s="61">
        <v>0.90339999999999998</v>
      </c>
      <c r="AB88" s="61">
        <v>4.8399999999999999E-2</v>
      </c>
      <c r="AC88" s="61">
        <v>4.82E-2</v>
      </c>
      <c r="AD88" s="61">
        <v>9.6600000000000005E-2</v>
      </c>
      <c r="AE88" s="61">
        <v>150.86000000000001</v>
      </c>
      <c r="AF88" s="62">
        <v>3877.81</v>
      </c>
      <c r="AG88" s="61">
        <v>601.08000000000004</v>
      </c>
      <c r="AH88" s="62">
        <v>140861.57999999999</v>
      </c>
      <c r="AI88" s="61">
        <v>391</v>
      </c>
      <c r="AJ88" s="62">
        <v>32630</v>
      </c>
      <c r="AK88" s="62">
        <v>50248</v>
      </c>
      <c r="AL88" s="61">
        <v>34.9</v>
      </c>
      <c r="AM88" s="61">
        <v>25.19</v>
      </c>
      <c r="AN88" s="61">
        <v>26.07</v>
      </c>
      <c r="AO88" s="61">
        <v>4.4000000000000004</v>
      </c>
      <c r="AP88" s="62">
        <v>1333.44</v>
      </c>
      <c r="AQ88" s="61">
        <v>1.3525</v>
      </c>
      <c r="AR88" s="62">
        <v>1578.03</v>
      </c>
      <c r="AS88" s="62">
        <v>1314.52</v>
      </c>
      <c r="AT88" s="62">
        <v>4766.3599999999997</v>
      </c>
      <c r="AU88" s="62">
        <v>1175.69</v>
      </c>
      <c r="AV88" s="61">
        <v>289.57</v>
      </c>
      <c r="AW88" s="62">
        <v>9124.16</v>
      </c>
      <c r="AX88" s="62">
        <v>4428.21</v>
      </c>
      <c r="AY88" s="61">
        <v>0.44280000000000003</v>
      </c>
      <c r="AZ88" s="62">
        <v>5102.55</v>
      </c>
      <c r="BA88" s="61">
        <v>0.51019999999999999</v>
      </c>
      <c r="BB88" s="61">
        <v>470.53</v>
      </c>
      <c r="BC88" s="61">
        <v>4.7E-2</v>
      </c>
      <c r="BD88" s="62">
        <v>10001.290000000001</v>
      </c>
      <c r="BE88" s="62">
        <v>4320.8999999999996</v>
      </c>
      <c r="BF88" s="61">
        <v>1.0556000000000001</v>
      </c>
      <c r="BG88" s="61">
        <v>0.58240000000000003</v>
      </c>
      <c r="BH88" s="61">
        <v>0.1837</v>
      </c>
      <c r="BI88" s="61">
        <v>0.18390000000000001</v>
      </c>
      <c r="BJ88" s="61">
        <v>3.1E-2</v>
      </c>
      <c r="BK88" s="61">
        <v>1.9E-2</v>
      </c>
    </row>
    <row r="89" spans="1:63" x14ac:dyDescent="0.25">
      <c r="A89" s="61" t="s">
        <v>121</v>
      </c>
      <c r="B89" s="61">
        <v>43729</v>
      </c>
      <c r="C89" s="61">
        <v>146</v>
      </c>
      <c r="D89" s="61">
        <v>19.21</v>
      </c>
      <c r="E89" s="62">
        <v>2804.06</v>
      </c>
      <c r="F89" s="62">
        <v>2665.11</v>
      </c>
      <c r="G89" s="61">
        <v>1.6199999999999999E-2</v>
      </c>
      <c r="H89" s="61">
        <v>3.5000000000000001E-3</v>
      </c>
      <c r="I89" s="61">
        <v>7.3000000000000001E-3</v>
      </c>
      <c r="J89" s="61">
        <v>8.0000000000000004E-4</v>
      </c>
      <c r="K89" s="61">
        <v>2.0199999999999999E-2</v>
      </c>
      <c r="L89" s="61">
        <v>0.9325</v>
      </c>
      <c r="M89" s="61">
        <v>1.9599999999999999E-2</v>
      </c>
      <c r="N89" s="61">
        <v>0.4214</v>
      </c>
      <c r="O89" s="61">
        <v>6.1000000000000004E-3</v>
      </c>
      <c r="P89" s="61">
        <v>0.1709</v>
      </c>
      <c r="Q89" s="61">
        <v>129.55000000000001</v>
      </c>
      <c r="R89" s="62">
        <v>53539.03</v>
      </c>
      <c r="S89" s="61">
        <v>0.2132</v>
      </c>
      <c r="T89" s="61">
        <v>9.1399999999999995E-2</v>
      </c>
      <c r="U89" s="61">
        <v>0.69540000000000002</v>
      </c>
      <c r="V89" s="61">
        <v>16.489999999999998</v>
      </c>
      <c r="W89" s="61">
        <v>24</v>
      </c>
      <c r="X89" s="62">
        <v>70952.13</v>
      </c>
      <c r="Y89" s="61">
        <v>116.84</v>
      </c>
      <c r="Z89" s="62">
        <v>135465.24</v>
      </c>
      <c r="AA89" s="61">
        <v>0.84840000000000004</v>
      </c>
      <c r="AB89" s="61">
        <v>0.13159999999999999</v>
      </c>
      <c r="AC89" s="61">
        <v>0.02</v>
      </c>
      <c r="AD89" s="61">
        <v>0.15160000000000001</v>
      </c>
      <c r="AE89" s="61">
        <v>135.47</v>
      </c>
      <c r="AF89" s="62">
        <v>4541.3900000000003</v>
      </c>
      <c r="AG89" s="61">
        <v>625.15</v>
      </c>
      <c r="AH89" s="62">
        <v>129489.68</v>
      </c>
      <c r="AI89" s="61">
        <v>337</v>
      </c>
      <c r="AJ89" s="62">
        <v>28729</v>
      </c>
      <c r="AK89" s="62">
        <v>40962</v>
      </c>
      <c r="AL89" s="61">
        <v>37.049999999999997</v>
      </c>
      <c r="AM89" s="61">
        <v>33.299999999999997</v>
      </c>
      <c r="AN89" s="61">
        <v>34.43</v>
      </c>
      <c r="AO89" s="61">
        <v>4.7</v>
      </c>
      <c r="AP89" s="61">
        <v>780.43</v>
      </c>
      <c r="AQ89" s="61">
        <v>1.6027</v>
      </c>
      <c r="AR89" s="62">
        <v>1112.29</v>
      </c>
      <c r="AS89" s="62">
        <v>1908.88</v>
      </c>
      <c r="AT89" s="62">
        <v>6391.89</v>
      </c>
      <c r="AU89" s="62">
        <v>1100.74</v>
      </c>
      <c r="AV89" s="61">
        <v>579.01</v>
      </c>
      <c r="AW89" s="62">
        <v>11092.8</v>
      </c>
      <c r="AX89" s="62">
        <v>4461.79</v>
      </c>
      <c r="AY89" s="61">
        <v>0.40539999999999998</v>
      </c>
      <c r="AZ89" s="62">
        <v>5459.53</v>
      </c>
      <c r="BA89" s="61">
        <v>0.496</v>
      </c>
      <c r="BB89" s="62">
        <v>1085.07</v>
      </c>
      <c r="BC89" s="61">
        <v>9.8599999999999993E-2</v>
      </c>
      <c r="BD89" s="62">
        <v>11006.4</v>
      </c>
      <c r="BE89" s="62">
        <v>3066.6</v>
      </c>
      <c r="BF89" s="61">
        <v>0.93510000000000004</v>
      </c>
      <c r="BG89" s="61">
        <v>0.54149999999999998</v>
      </c>
      <c r="BH89" s="61">
        <v>0.25750000000000001</v>
      </c>
      <c r="BI89" s="61">
        <v>0.1469</v>
      </c>
      <c r="BJ89" s="61">
        <v>3.7199999999999997E-2</v>
      </c>
      <c r="BK89" s="61">
        <v>1.7000000000000001E-2</v>
      </c>
    </row>
    <row r="90" spans="1:63" x14ac:dyDescent="0.25">
      <c r="A90" s="61" t="s">
        <v>122</v>
      </c>
      <c r="B90" s="61">
        <v>47829</v>
      </c>
      <c r="C90" s="61">
        <v>64</v>
      </c>
      <c r="D90" s="61">
        <v>19.11</v>
      </c>
      <c r="E90" s="62">
        <v>1222.76</v>
      </c>
      <c r="F90" s="62">
        <v>1110.01</v>
      </c>
      <c r="G90" s="61">
        <v>5.4000000000000003E-3</v>
      </c>
      <c r="H90" s="61">
        <v>2.7000000000000001E-3</v>
      </c>
      <c r="I90" s="61">
        <v>3.2000000000000002E-3</v>
      </c>
      <c r="J90" s="61">
        <v>0</v>
      </c>
      <c r="K90" s="61">
        <v>5.7000000000000002E-3</v>
      </c>
      <c r="L90" s="61">
        <v>0.95740000000000003</v>
      </c>
      <c r="M90" s="61">
        <v>2.5600000000000001E-2</v>
      </c>
      <c r="N90" s="61">
        <v>0.2467</v>
      </c>
      <c r="O90" s="61">
        <v>0</v>
      </c>
      <c r="P90" s="61">
        <v>0.1002</v>
      </c>
      <c r="Q90" s="61">
        <v>52</v>
      </c>
      <c r="R90" s="62">
        <v>48537.120000000003</v>
      </c>
      <c r="S90" s="61">
        <v>0.36109999999999998</v>
      </c>
      <c r="T90" s="61">
        <v>0.125</v>
      </c>
      <c r="U90" s="61">
        <v>0.51390000000000002</v>
      </c>
      <c r="V90" s="61">
        <v>18.309999999999999</v>
      </c>
      <c r="W90" s="61">
        <v>5</v>
      </c>
      <c r="X90" s="62">
        <v>79987.199999999997</v>
      </c>
      <c r="Y90" s="61">
        <v>233.8</v>
      </c>
      <c r="Z90" s="62">
        <v>107345.18</v>
      </c>
      <c r="AA90" s="61">
        <v>0.91900000000000004</v>
      </c>
      <c r="AB90" s="61">
        <v>5.8599999999999999E-2</v>
      </c>
      <c r="AC90" s="61">
        <v>2.23E-2</v>
      </c>
      <c r="AD90" s="61">
        <v>8.1000000000000003E-2</v>
      </c>
      <c r="AE90" s="61">
        <v>107.35</v>
      </c>
      <c r="AF90" s="62">
        <v>2461.48</v>
      </c>
      <c r="AG90" s="61">
        <v>334.18</v>
      </c>
      <c r="AH90" s="62">
        <v>109918.24</v>
      </c>
      <c r="AI90" s="61">
        <v>232</v>
      </c>
      <c r="AJ90" s="62">
        <v>38105</v>
      </c>
      <c r="AK90" s="62">
        <v>50018</v>
      </c>
      <c r="AL90" s="61">
        <v>39</v>
      </c>
      <c r="AM90" s="61">
        <v>22.4</v>
      </c>
      <c r="AN90" s="61">
        <v>25.14</v>
      </c>
      <c r="AO90" s="61">
        <v>4.4000000000000004</v>
      </c>
      <c r="AP90" s="61">
        <v>0</v>
      </c>
      <c r="AQ90" s="61">
        <v>0.69359999999999999</v>
      </c>
      <c r="AR90" s="62">
        <v>1259.3499999999999</v>
      </c>
      <c r="AS90" s="62">
        <v>1632.15</v>
      </c>
      <c r="AT90" s="62">
        <v>5100.17</v>
      </c>
      <c r="AU90" s="61">
        <v>698.7</v>
      </c>
      <c r="AV90" s="61">
        <v>141.36000000000001</v>
      </c>
      <c r="AW90" s="62">
        <v>8831.73</v>
      </c>
      <c r="AX90" s="62">
        <v>5030.1000000000004</v>
      </c>
      <c r="AY90" s="61">
        <v>0.55920000000000003</v>
      </c>
      <c r="AZ90" s="62">
        <v>3177.82</v>
      </c>
      <c r="BA90" s="61">
        <v>0.3533</v>
      </c>
      <c r="BB90" s="61">
        <v>786.89</v>
      </c>
      <c r="BC90" s="61">
        <v>8.7499999999999994E-2</v>
      </c>
      <c r="BD90" s="62">
        <v>8994.81</v>
      </c>
      <c r="BE90" s="62">
        <v>3551.83</v>
      </c>
      <c r="BF90" s="61">
        <v>1.0898000000000001</v>
      </c>
      <c r="BG90" s="61">
        <v>0.54</v>
      </c>
      <c r="BH90" s="61">
        <v>0.2172</v>
      </c>
      <c r="BI90" s="61">
        <v>0.13389999999999999</v>
      </c>
      <c r="BJ90" s="61">
        <v>3.49E-2</v>
      </c>
      <c r="BK90" s="61">
        <v>7.3999999999999996E-2</v>
      </c>
    </row>
    <row r="91" spans="1:63" x14ac:dyDescent="0.25">
      <c r="A91" s="61" t="s">
        <v>123</v>
      </c>
      <c r="B91" s="61">
        <v>43737</v>
      </c>
      <c r="C91" s="61">
        <v>31</v>
      </c>
      <c r="D91" s="61">
        <v>269.75</v>
      </c>
      <c r="E91" s="62">
        <v>8362.26</v>
      </c>
      <c r="F91" s="62">
        <v>8016.3</v>
      </c>
      <c r="G91" s="61">
        <v>7.6899999999999996E-2</v>
      </c>
      <c r="H91" s="61">
        <v>1E-4</v>
      </c>
      <c r="I91" s="61">
        <v>5.7500000000000002E-2</v>
      </c>
      <c r="J91" s="61">
        <v>2.5000000000000001E-3</v>
      </c>
      <c r="K91" s="61">
        <v>2.0299999999999999E-2</v>
      </c>
      <c r="L91" s="61">
        <v>0.80289999999999995</v>
      </c>
      <c r="M91" s="61">
        <v>3.9699999999999999E-2</v>
      </c>
      <c r="N91" s="61">
        <v>0.12939999999999999</v>
      </c>
      <c r="O91" s="61">
        <v>1.9800000000000002E-2</v>
      </c>
      <c r="P91" s="61">
        <v>0.1077</v>
      </c>
      <c r="Q91" s="61">
        <v>360.22</v>
      </c>
      <c r="R91" s="62">
        <v>63420.41</v>
      </c>
      <c r="S91" s="61">
        <v>0.1673</v>
      </c>
      <c r="T91" s="61">
        <v>0.2382</v>
      </c>
      <c r="U91" s="61">
        <v>0.59450000000000003</v>
      </c>
      <c r="V91" s="61">
        <v>19.329999999999998</v>
      </c>
      <c r="W91" s="61">
        <v>36.799999999999997</v>
      </c>
      <c r="X91" s="62">
        <v>95526.28</v>
      </c>
      <c r="Y91" s="61">
        <v>227.24</v>
      </c>
      <c r="Z91" s="62">
        <v>199102.11</v>
      </c>
      <c r="AA91" s="61">
        <v>0.78569999999999995</v>
      </c>
      <c r="AB91" s="61">
        <v>0.1993</v>
      </c>
      <c r="AC91" s="61">
        <v>1.4999999999999999E-2</v>
      </c>
      <c r="AD91" s="61">
        <v>0.21429999999999999</v>
      </c>
      <c r="AE91" s="61">
        <v>199.1</v>
      </c>
      <c r="AF91" s="62">
        <v>7845.04</v>
      </c>
      <c r="AG91" s="62">
        <v>1077.8399999999999</v>
      </c>
      <c r="AH91" s="62">
        <v>218069.57</v>
      </c>
      <c r="AI91" s="61">
        <v>546</v>
      </c>
      <c r="AJ91" s="62">
        <v>44553</v>
      </c>
      <c r="AK91" s="62">
        <v>83002</v>
      </c>
      <c r="AL91" s="61">
        <v>68.069999999999993</v>
      </c>
      <c r="AM91" s="61">
        <v>38.909999999999997</v>
      </c>
      <c r="AN91" s="61">
        <v>39.200000000000003</v>
      </c>
      <c r="AO91" s="61">
        <v>5.25</v>
      </c>
      <c r="AP91" s="61">
        <v>0</v>
      </c>
      <c r="AQ91" s="61">
        <v>0.63080000000000003</v>
      </c>
      <c r="AR91" s="61">
        <v>859.9</v>
      </c>
      <c r="AS91" s="62">
        <v>2305.7600000000002</v>
      </c>
      <c r="AT91" s="62">
        <v>6848.37</v>
      </c>
      <c r="AU91" s="62">
        <v>1246.1300000000001</v>
      </c>
      <c r="AV91" s="61">
        <v>267.39</v>
      </c>
      <c r="AW91" s="62">
        <v>11527.57</v>
      </c>
      <c r="AX91" s="62">
        <v>2864.57</v>
      </c>
      <c r="AY91" s="61">
        <v>0.26379999999999998</v>
      </c>
      <c r="AZ91" s="62">
        <v>7634.81</v>
      </c>
      <c r="BA91" s="61">
        <v>0.70299999999999996</v>
      </c>
      <c r="BB91" s="61">
        <v>361.05</v>
      </c>
      <c r="BC91" s="61">
        <v>3.32E-2</v>
      </c>
      <c r="BD91" s="62">
        <v>10860.43</v>
      </c>
      <c r="BE91" s="62">
        <v>1124.24</v>
      </c>
      <c r="BF91" s="61">
        <v>0.10920000000000001</v>
      </c>
      <c r="BG91" s="61">
        <v>0.62860000000000005</v>
      </c>
      <c r="BH91" s="61">
        <v>0.28010000000000002</v>
      </c>
      <c r="BI91" s="61">
        <v>5.45E-2</v>
      </c>
      <c r="BJ91" s="61">
        <v>2.7300000000000001E-2</v>
      </c>
      <c r="BK91" s="61">
        <v>9.4999999999999998E-3</v>
      </c>
    </row>
    <row r="92" spans="1:63" x14ac:dyDescent="0.25">
      <c r="A92" s="61" t="s">
        <v>124</v>
      </c>
      <c r="B92" s="61">
        <v>46714</v>
      </c>
      <c r="C92" s="61">
        <v>161</v>
      </c>
      <c r="D92" s="61">
        <v>7.34</v>
      </c>
      <c r="E92" s="62">
        <v>1182.0999999999999</v>
      </c>
      <c r="F92" s="62">
        <v>1109.8</v>
      </c>
      <c r="G92" s="61">
        <v>2.5999999999999999E-3</v>
      </c>
      <c r="H92" s="61">
        <v>0</v>
      </c>
      <c r="I92" s="61">
        <v>1.6999999999999999E-3</v>
      </c>
      <c r="J92" s="61">
        <v>0</v>
      </c>
      <c r="K92" s="61">
        <v>2.8500000000000001E-2</v>
      </c>
      <c r="L92" s="61">
        <v>0.9506</v>
      </c>
      <c r="M92" s="61">
        <v>1.66E-2</v>
      </c>
      <c r="N92" s="61">
        <v>0.36530000000000001</v>
      </c>
      <c r="O92" s="61">
        <v>6.3E-3</v>
      </c>
      <c r="P92" s="61">
        <v>0.1474</v>
      </c>
      <c r="Q92" s="61">
        <v>53.79</v>
      </c>
      <c r="R92" s="62">
        <v>53513.5</v>
      </c>
      <c r="S92" s="61">
        <v>0.34439999999999998</v>
      </c>
      <c r="T92" s="61">
        <v>0.16669999999999999</v>
      </c>
      <c r="U92" s="61">
        <v>0.4889</v>
      </c>
      <c r="V92" s="61">
        <v>17.940000000000001</v>
      </c>
      <c r="W92" s="61">
        <v>11.73</v>
      </c>
      <c r="X92" s="62">
        <v>62977.15</v>
      </c>
      <c r="Y92" s="61">
        <v>97.5</v>
      </c>
      <c r="Z92" s="62">
        <v>103685.16</v>
      </c>
      <c r="AA92" s="61">
        <v>0.91869999999999996</v>
      </c>
      <c r="AB92" s="61">
        <v>2.58E-2</v>
      </c>
      <c r="AC92" s="61">
        <v>5.5500000000000001E-2</v>
      </c>
      <c r="AD92" s="61">
        <v>8.1299999999999997E-2</v>
      </c>
      <c r="AE92" s="61">
        <v>103.69</v>
      </c>
      <c r="AF92" s="62">
        <v>2811.19</v>
      </c>
      <c r="AG92" s="61">
        <v>387.5</v>
      </c>
      <c r="AH92" s="62">
        <v>89364.61</v>
      </c>
      <c r="AI92" s="61">
        <v>108</v>
      </c>
      <c r="AJ92" s="62">
        <v>31858</v>
      </c>
      <c r="AK92" s="62">
        <v>41974</v>
      </c>
      <c r="AL92" s="61">
        <v>28.05</v>
      </c>
      <c r="AM92" s="61">
        <v>27.05</v>
      </c>
      <c r="AN92" s="61">
        <v>27.33</v>
      </c>
      <c r="AO92" s="61">
        <v>4.8</v>
      </c>
      <c r="AP92" s="61">
        <v>687.03</v>
      </c>
      <c r="AQ92" s="61">
        <v>1.2934000000000001</v>
      </c>
      <c r="AR92" s="62">
        <v>1244.1600000000001</v>
      </c>
      <c r="AS92" s="62">
        <v>1987.89</v>
      </c>
      <c r="AT92" s="62">
        <v>5280.93</v>
      </c>
      <c r="AU92" s="61">
        <v>636.9</v>
      </c>
      <c r="AV92" s="61">
        <v>24.18</v>
      </c>
      <c r="AW92" s="62">
        <v>9174.07</v>
      </c>
      <c r="AX92" s="62">
        <v>5581.25</v>
      </c>
      <c r="AY92" s="61">
        <v>0.57169999999999999</v>
      </c>
      <c r="AZ92" s="62">
        <v>3473.72</v>
      </c>
      <c r="BA92" s="61">
        <v>0.35580000000000001</v>
      </c>
      <c r="BB92" s="61">
        <v>708.29</v>
      </c>
      <c r="BC92" s="61">
        <v>7.2499999999999995E-2</v>
      </c>
      <c r="BD92" s="62">
        <v>9763.26</v>
      </c>
      <c r="BE92" s="62">
        <v>4570.2299999999996</v>
      </c>
      <c r="BF92" s="61">
        <v>1.8512</v>
      </c>
      <c r="BG92" s="61">
        <v>0.56640000000000001</v>
      </c>
      <c r="BH92" s="61">
        <v>0.21299999999999999</v>
      </c>
      <c r="BI92" s="61">
        <v>0.16350000000000001</v>
      </c>
      <c r="BJ92" s="61">
        <v>3.5499999999999997E-2</v>
      </c>
      <c r="BK92" s="61">
        <v>2.1600000000000001E-2</v>
      </c>
    </row>
    <row r="93" spans="1:63" x14ac:dyDescent="0.25">
      <c r="A93" s="61" t="s">
        <v>125</v>
      </c>
      <c r="B93" s="61">
        <v>45286</v>
      </c>
      <c r="C93" s="61">
        <v>12</v>
      </c>
      <c r="D93" s="61">
        <v>164.18</v>
      </c>
      <c r="E93" s="62">
        <v>1970.15</v>
      </c>
      <c r="F93" s="62">
        <v>1945.63</v>
      </c>
      <c r="G93" s="61">
        <v>9.9000000000000008E-3</v>
      </c>
      <c r="H93" s="61">
        <v>0</v>
      </c>
      <c r="I93" s="61">
        <v>6.1000000000000004E-3</v>
      </c>
      <c r="J93" s="61">
        <v>5.0000000000000001E-4</v>
      </c>
      <c r="K93" s="61">
        <v>9.7999999999999997E-3</v>
      </c>
      <c r="L93" s="61">
        <v>0.96060000000000001</v>
      </c>
      <c r="M93" s="61">
        <v>1.3100000000000001E-2</v>
      </c>
      <c r="N93" s="61">
        <v>3.6700000000000003E-2</v>
      </c>
      <c r="O93" s="61">
        <v>8.6E-3</v>
      </c>
      <c r="P93" s="61">
        <v>0.107</v>
      </c>
      <c r="Q93" s="61">
        <v>92.19</v>
      </c>
      <c r="R93" s="62">
        <v>66233.17</v>
      </c>
      <c r="S93" s="61">
        <v>0.16969999999999999</v>
      </c>
      <c r="T93" s="61">
        <v>0.1636</v>
      </c>
      <c r="U93" s="61">
        <v>0.66669999999999996</v>
      </c>
      <c r="V93" s="61">
        <v>17.84</v>
      </c>
      <c r="W93" s="61">
        <v>13.6</v>
      </c>
      <c r="X93" s="62">
        <v>88396.91</v>
      </c>
      <c r="Y93" s="61">
        <v>144.83000000000001</v>
      </c>
      <c r="Z93" s="62">
        <v>247088</v>
      </c>
      <c r="AA93" s="61">
        <v>0.91169999999999995</v>
      </c>
      <c r="AB93" s="61">
        <v>7.5499999999999998E-2</v>
      </c>
      <c r="AC93" s="61">
        <v>1.2800000000000001E-2</v>
      </c>
      <c r="AD93" s="61">
        <v>8.8300000000000003E-2</v>
      </c>
      <c r="AE93" s="61">
        <v>247.09</v>
      </c>
      <c r="AF93" s="62">
        <v>10792.91</v>
      </c>
      <c r="AG93" s="62">
        <v>1434.07</v>
      </c>
      <c r="AH93" s="62">
        <v>275399.03000000003</v>
      </c>
      <c r="AI93" s="61">
        <v>592</v>
      </c>
      <c r="AJ93" s="62">
        <v>59622</v>
      </c>
      <c r="AK93" s="62">
        <v>153907</v>
      </c>
      <c r="AL93" s="61">
        <v>102.55</v>
      </c>
      <c r="AM93" s="61">
        <v>42.42</v>
      </c>
      <c r="AN93" s="61">
        <v>48.95</v>
      </c>
      <c r="AO93" s="61">
        <v>4.5</v>
      </c>
      <c r="AP93" s="61">
        <v>0</v>
      </c>
      <c r="AQ93" s="61">
        <v>0.54630000000000001</v>
      </c>
      <c r="AR93" s="62">
        <v>1499.09</v>
      </c>
      <c r="AS93" s="62">
        <v>2146.7199999999998</v>
      </c>
      <c r="AT93" s="62">
        <v>6980.61</v>
      </c>
      <c r="AU93" s="62">
        <v>1022.96</v>
      </c>
      <c r="AV93" s="61">
        <v>660.68</v>
      </c>
      <c r="AW93" s="62">
        <v>12310.06</v>
      </c>
      <c r="AX93" s="62">
        <v>2344.7600000000002</v>
      </c>
      <c r="AY93" s="61">
        <v>0.18679999999999999</v>
      </c>
      <c r="AZ93" s="62">
        <v>9925.6200000000008</v>
      </c>
      <c r="BA93" s="61">
        <v>0.79049999999999998</v>
      </c>
      <c r="BB93" s="61">
        <v>285.12</v>
      </c>
      <c r="BC93" s="61">
        <v>2.2700000000000001E-2</v>
      </c>
      <c r="BD93" s="62">
        <v>12555.5</v>
      </c>
      <c r="BE93" s="61">
        <v>832.91</v>
      </c>
      <c r="BF93" s="61">
        <v>4.8500000000000001E-2</v>
      </c>
      <c r="BG93" s="61">
        <v>0.62729999999999997</v>
      </c>
      <c r="BH93" s="61">
        <v>0.2102</v>
      </c>
      <c r="BI93" s="61">
        <v>0.1132</v>
      </c>
      <c r="BJ93" s="61">
        <v>2.9499999999999998E-2</v>
      </c>
      <c r="BK93" s="61">
        <v>1.9800000000000002E-2</v>
      </c>
    </row>
    <row r="94" spans="1:63" x14ac:dyDescent="0.25">
      <c r="A94" s="61" t="s">
        <v>126</v>
      </c>
      <c r="B94" s="61">
        <v>50138</v>
      </c>
      <c r="C94" s="61">
        <v>26</v>
      </c>
      <c r="D94" s="61">
        <v>59.06</v>
      </c>
      <c r="E94" s="62">
        <v>1535.6</v>
      </c>
      <c r="F94" s="62">
        <v>1472.26</v>
      </c>
      <c r="G94" s="61">
        <v>1.6000000000000001E-3</v>
      </c>
      <c r="H94" s="61">
        <v>0</v>
      </c>
      <c r="I94" s="61">
        <v>6.0000000000000001E-3</v>
      </c>
      <c r="J94" s="61">
        <v>0</v>
      </c>
      <c r="K94" s="61">
        <v>3.3E-3</v>
      </c>
      <c r="L94" s="61">
        <v>0.97770000000000001</v>
      </c>
      <c r="M94" s="61">
        <v>1.1299999999999999E-2</v>
      </c>
      <c r="N94" s="61">
        <v>0.28539999999999999</v>
      </c>
      <c r="O94" s="61">
        <v>6.9999999999999999E-4</v>
      </c>
      <c r="P94" s="61">
        <v>0.1071</v>
      </c>
      <c r="Q94" s="61">
        <v>70</v>
      </c>
      <c r="R94" s="62">
        <v>51040.44</v>
      </c>
      <c r="S94" s="61">
        <v>0.51819999999999999</v>
      </c>
      <c r="T94" s="61">
        <v>0.21820000000000001</v>
      </c>
      <c r="U94" s="61">
        <v>0.2636</v>
      </c>
      <c r="V94" s="61">
        <v>20.09</v>
      </c>
      <c r="W94" s="61">
        <v>11.08</v>
      </c>
      <c r="X94" s="62">
        <v>66617.02</v>
      </c>
      <c r="Y94" s="61">
        <v>134.49</v>
      </c>
      <c r="Z94" s="62">
        <v>111254.58</v>
      </c>
      <c r="AA94" s="61">
        <v>0.89139999999999997</v>
      </c>
      <c r="AB94" s="61">
        <v>9.1999999999999998E-2</v>
      </c>
      <c r="AC94" s="61">
        <v>1.6500000000000001E-2</v>
      </c>
      <c r="AD94" s="61">
        <v>0.1086</v>
      </c>
      <c r="AE94" s="61">
        <v>111.25</v>
      </c>
      <c r="AF94" s="62">
        <v>3824.3</v>
      </c>
      <c r="AG94" s="61">
        <v>551.11</v>
      </c>
      <c r="AH94" s="62">
        <v>115945.91</v>
      </c>
      <c r="AI94" s="61">
        <v>268</v>
      </c>
      <c r="AJ94" s="62">
        <v>32780</v>
      </c>
      <c r="AK94" s="62">
        <v>44487</v>
      </c>
      <c r="AL94" s="61">
        <v>43.05</v>
      </c>
      <c r="AM94" s="61">
        <v>33.65</v>
      </c>
      <c r="AN94" s="61">
        <v>39.83</v>
      </c>
      <c r="AO94" s="61">
        <v>5.7</v>
      </c>
      <c r="AP94" s="61">
        <v>0</v>
      </c>
      <c r="AQ94" s="61">
        <v>1.0034000000000001</v>
      </c>
      <c r="AR94" s="62">
        <v>1031.9100000000001</v>
      </c>
      <c r="AS94" s="62">
        <v>1910.48</v>
      </c>
      <c r="AT94" s="62">
        <v>5449.7</v>
      </c>
      <c r="AU94" s="62">
        <v>1272.3900000000001</v>
      </c>
      <c r="AV94" s="61">
        <v>106.66</v>
      </c>
      <c r="AW94" s="62">
        <v>9771.14</v>
      </c>
      <c r="AX94" s="62">
        <v>5064.5</v>
      </c>
      <c r="AY94" s="61">
        <v>0.55369999999999997</v>
      </c>
      <c r="AZ94" s="62">
        <v>3605.52</v>
      </c>
      <c r="BA94" s="61">
        <v>0.39419999999999999</v>
      </c>
      <c r="BB94" s="61">
        <v>475.81</v>
      </c>
      <c r="BC94" s="61">
        <v>5.1999999999999998E-2</v>
      </c>
      <c r="BD94" s="62">
        <v>9145.83</v>
      </c>
      <c r="BE94" s="62">
        <v>3695.87</v>
      </c>
      <c r="BF94" s="61">
        <v>1.0804</v>
      </c>
      <c r="BG94" s="61">
        <v>0.54790000000000005</v>
      </c>
      <c r="BH94" s="61">
        <v>0.2359</v>
      </c>
      <c r="BI94" s="61">
        <v>0.1135</v>
      </c>
      <c r="BJ94" s="61">
        <v>3.5099999999999999E-2</v>
      </c>
      <c r="BK94" s="61">
        <v>6.7599999999999993E-2</v>
      </c>
    </row>
    <row r="95" spans="1:63" x14ac:dyDescent="0.25">
      <c r="A95" s="61" t="s">
        <v>127</v>
      </c>
      <c r="B95" s="61">
        <v>47183</v>
      </c>
      <c r="C95" s="61">
        <v>75</v>
      </c>
      <c r="D95" s="61">
        <v>42.93</v>
      </c>
      <c r="E95" s="62">
        <v>3220.03</v>
      </c>
      <c r="F95" s="62">
        <v>2996.08</v>
      </c>
      <c r="G95" s="61">
        <v>9.7999999999999997E-3</v>
      </c>
      <c r="H95" s="61">
        <v>0</v>
      </c>
      <c r="I95" s="61">
        <v>5.5999999999999999E-3</v>
      </c>
      <c r="J95" s="61">
        <v>3.0999999999999999E-3</v>
      </c>
      <c r="K95" s="61">
        <v>1.61E-2</v>
      </c>
      <c r="L95" s="61">
        <v>0.95169999999999999</v>
      </c>
      <c r="M95" s="61">
        <v>1.37E-2</v>
      </c>
      <c r="N95" s="61">
        <v>0.19359999999999999</v>
      </c>
      <c r="O95" s="61">
        <v>5.5999999999999999E-3</v>
      </c>
      <c r="P95" s="61">
        <v>0.1013</v>
      </c>
      <c r="Q95" s="61">
        <v>131.97</v>
      </c>
      <c r="R95" s="62">
        <v>57687.75</v>
      </c>
      <c r="S95" s="61">
        <v>0.24879999999999999</v>
      </c>
      <c r="T95" s="61">
        <v>0.18179999999999999</v>
      </c>
      <c r="U95" s="61">
        <v>0.56940000000000002</v>
      </c>
      <c r="V95" s="61">
        <v>20.36</v>
      </c>
      <c r="W95" s="61">
        <v>11.15</v>
      </c>
      <c r="X95" s="62">
        <v>82004.22</v>
      </c>
      <c r="Y95" s="61">
        <v>285.66000000000003</v>
      </c>
      <c r="Z95" s="62">
        <v>196293.03</v>
      </c>
      <c r="AA95" s="61">
        <v>0.83930000000000005</v>
      </c>
      <c r="AB95" s="61">
        <v>0.1356</v>
      </c>
      <c r="AC95" s="61">
        <v>2.5100000000000001E-2</v>
      </c>
      <c r="AD95" s="61">
        <v>0.16070000000000001</v>
      </c>
      <c r="AE95" s="61">
        <v>196.29</v>
      </c>
      <c r="AF95" s="62">
        <v>6540.64</v>
      </c>
      <c r="AG95" s="61">
        <v>753.16</v>
      </c>
      <c r="AH95" s="62">
        <v>217707.93</v>
      </c>
      <c r="AI95" s="61">
        <v>545</v>
      </c>
      <c r="AJ95" s="62">
        <v>39994</v>
      </c>
      <c r="AK95" s="62">
        <v>64272</v>
      </c>
      <c r="AL95" s="61">
        <v>70.38</v>
      </c>
      <c r="AM95" s="61">
        <v>31.68</v>
      </c>
      <c r="AN95" s="61">
        <v>36.64</v>
      </c>
      <c r="AO95" s="61">
        <v>4.5</v>
      </c>
      <c r="AP95" s="61">
        <v>0</v>
      </c>
      <c r="AQ95" s="61">
        <v>0.89470000000000005</v>
      </c>
      <c r="AR95" s="62">
        <v>1194.78</v>
      </c>
      <c r="AS95" s="62">
        <v>2221.64</v>
      </c>
      <c r="AT95" s="62">
        <v>5949.44</v>
      </c>
      <c r="AU95" s="61">
        <v>833.89</v>
      </c>
      <c r="AV95" s="61">
        <v>36.93</v>
      </c>
      <c r="AW95" s="62">
        <v>10236.68</v>
      </c>
      <c r="AX95" s="62">
        <v>3243.52</v>
      </c>
      <c r="AY95" s="61">
        <v>0.32250000000000001</v>
      </c>
      <c r="AZ95" s="62">
        <v>6340.65</v>
      </c>
      <c r="BA95" s="61">
        <v>0.63049999999999995</v>
      </c>
      <c r="BB95" s="61">
        <v>472.8</v>
      </c>
      <c r="BC95" s="61">
        <v>4.7E-2</v>
      </c>
      <c r="BD95" s="62">
        <v>10056.969999999999</v>
      </c>
      <c r="BE95" s="62">
        <v>1324.5</v>
      </c>
      <c r="BF95" s="61">
        <v>0.19889999999999999</v>
      </c>
      <c r="BG95" s="61">
        <v>0.58440000000000003</v>
      </c>
      <c r="BH95" s="61">
        <v>0.24310000000000001</v>
      </c>
      <c r="BI95" s="61">
        <v>0.1166</v>
      </c>
      <c r="BJ95" s="61">
        <v>3.32E-2</v>
      </c>
      <c r="BK95" s="61">
        <v>2.2800000000000001E-2</v>
      </c>
    </row>
    <row r="96" spans="1:63" x14ac:dyDescent="0.25">
      <c r="A96" s="61" t="s">
        <v>128</v>
      </c>
      <c r="B96" s="61">
        <v>45294</v>
      </c>
      <c r="C96" s="61">
        <v>31</v>
      </c>
      <c r="D96" s="61">
        <v>45.84</v>
      </c>
      <c r="E96" s="62">
        <v>1421.08</v>
      </c>
      <c r="F96" s="62">
        <v>1450.87</v>
      </c>
      <c r="G96" s="61">
        <v>2.0999999999999999E-3</v>
      </c>
      <c r="H96" s="61">
        <v>0</v>
      </c>
      <c r="I96" s="61">
        <v>6.7999999999999996E-3</v>
      </c>
      <c r="J96" s="61">
        <v>6.9999999999999999E-4</v>
      </c>
      <c r="K96" s="61">
        <v>1.37E-2</v>
      </c>
      <c r="L96" s="61">
        <v>0.96030000000000004</v>
      </c>
      <c r="M96" s="61">
        <v>1.6400000000000001E-2</v>
      </c>
      <c r="N96" s="61">
        <v>0.52400000000000002</v>
      </c>
      <c r="O96" s="61">
        <v>0</v>
      </c>
      <c r="P96" s="61">
        <v>0.16059999999999999</v>
      </c>
      <c r="Q96" s="61">
        <v>61</v>
      </c>
      <c r="R96" s="62">
        <v>48783.24</v>
      </c>
      <c r="S96" s="61">
        <v>0.24740000000000001</v>
      </c>
      <c r="T96" s="61">
        <v>0.20619999999999999</v>
      </c>
      <c r="U96" s="61">
        <v>0.5464</v>
      </c>
      <c r="V96" s="61">
        <v>19.11</v>
      </c>
      <c r="W96" s="61">
        <v>10</v>
      </c>
      <c r="X96" s="62">
        <v>67013.7</v>
      </c>
      <c r="Y96" s="61">
        <v>133.97999999999999</v>
      </c>
      <c r="Z96" s="62">
        <v>80885.22</v>
      </c>
      <c r="AA96" s="61">
        <v>0.84150000000000003</v>
      </c>
      <c r="AB96" s="61">
        <v>6.1400000000000003E-2</v>
      </c>
      <c r="AC96" s="61">
        <v>9.7199999999999995E-2</v>
      </c>
      <c r="AD96" s="61">
        <v>0.1585</v>
      </c>
      <c r="AE96" s="61">
        <v>80.89</v>
      </c>
      <c r="AF96" s="62">
        <v>1703.08</v>
      </c>
      <c r="AG96" s="61">
        <v>248.38</v>
      </c>
      <c r="AH96" s="62">
        <v>74140.210000000006</v>
      </c>
      <c r="AI96" s="61">
        <v>54</v>
      </c>
      <c r="AJ96" s="62">
        <v>28600</v>
      </c>
      <c r="AK96" s="62">
        <v>44398</v>
      </c>
      <c r="AL96" s="61">
        <v>21.4</v>
      </c>
      <c r="AM96" s="61">
        <v>21.02</v>
      </c>
      <c r="AN96" s="61">
        <v>21.02</v>
      </c>
      <c r="AO96" s="61">
        <v>4.5</v>
      </c>
      <c r="AP96" s="61">
        <v>0</v>
      </c>
      <c r="AQ96" s="61">
        <v>0.71299999999999997</v>
      </c>
      <c r="AR96" s="62">
        <v>1086.46</v>
      </c>
      <c r="AS96" s="62">
        <v>1679.25</v>
      </c>
      <c r="AT96" s="62">
        <v>4816.2299999999996</v>
      </c>
      <c r="AU96" s="61">
        <v>619.12</v>
      </c>
      <c r="AV96" s="61">
        <v>458.23</v>
      </c>
      <c r="AW96" s="62">
        <v>8659.2900000000009</v>
      </c>
      <c r="AX96" s="62">
        <v>6109.46</v>
      </c>
      <c r="AY96" s="61">
        <v>0.65659999999999996</v>
      </c>
      <c r="AZ96" s="62">
        <v>2158.89</v>
      </c>
      <c r="BA96" s="61">
        <v>0.23200000000000001</v>
      </c>
      <c r="BB96" s="62">
        <v>1036.27</v>
      </c>
      <c r="BC96" s="61">
        <v>0.1114</v>
      </c>
      <c r="BD96" s="62">
        <v>9304.6200000000008</v>
      </c>
      <c r="BE96" s="62">
        <v>6156.66</v>
      </c>
      <c r="BF96" s="61">
        <v>2.3582999999999998</v>
      </c>
      <c r="BG96" s="61">
        <v>0.53390000000000004</v>
      </c>
      <c r="BH96" s="61">
        <v>0.23830000000000001</v>
      </c>
      <c r="BI96" s="61">
        <v>0.1719</v>
      </c>
      <c r="BJ96" s="61">
        <v>4.2999999999999997E-2</v>
      </c>
      <c r="BK96" s="61">
        <v>1.29E-2</v>
      </c>
    </row>
    <row r="97" spans="1:63" x14ac:dyDescent="0.25">
      <c r="A97" s="61" t="s">
        <v>129</v>
      </c>
      <c r="B97" s="61">
        <v>43745</v>
      </c>
      <c r="C97" s="61">
        <v>25</v>
      </c>
      <c r="D97" s="61">
        <v>132.72999999999999</v>
      </c>
      <c r="E97" s="62">
        <v>3318.25</v>
      </c>
      <c r="F97" s="62">
        <v>2776.13</v>
      </c>
      <c r="G97" s="61">
        <v>7.6E-3</v>
      </c>
      <c r="H97" s="61">
        <v>4.0000000000000002E-4</v>
      </c>
      <c r="I97" s="61">
        <v>7.3999999999999996E-2</v>
      </c>
      <c r="J97" s="61">
        <v>1.8E-3</v>
      </c>
      <c r="K97" s="61">
        <v>2.6200000000000001E-2</v>
      </c>
      <c r="L97" s="61">
        <v>0.77139999999999997</v>
      </c>
      <c r="M97" s="61">
        <v>0.1187</v>
      </c>
      <c r="N97" s="61">
        <v>0.61660000000000004</v>
      </c>
      <c r="O97" s="61">
        <v>6.9999999999999999E-4</v>
      </c>
      <c r="P97" s="61">
        <v>0.1021</v>
      </c>
      <c r="Q97" s="61">
        <v>138.47</v>
      </c>
      <c r="R97" s="62">
        <v>52815.9</v>
      </c>
      <c r="S97" s="61">
        <v>0.21779999999999999</v>
      </c>
      <c r="T97" s="61">
        <v>0.16339999999999999</v>
      </c>
      <c r="U97" s="61">
        <v>0.61880000000000002</v>
      </c>
      <c r="V97" s="61">
        <v>17.510000000000002</v>
      </c>
      <c r="W97" s="61">
        <v>17.52</v>
      </c>
      <c r="X97" s="62">
        <v>87476.08</v>
      </c>
      <c r="Y97" s="61">
        <v>181.87</v>
      </c>
      <c r="Z97" s="62">
        <v>119738.79</v>
      </c>
      <c r="AA97" s="61">
        <v>0.6512</v>
      </c>
      <c r="AB97" s="61">
        <v>0.29189999999999999</v>
      </c>
      <c r="AC97" s="61">
        <v>5.6899999999999999E-2</v>
      </c>
      <c r="AD97" s="61">
        <v>0.3488</v>
      </c>
      <c r="AE97" s="61">
        <v>119.74</v>
      </c>
      <c r="AF97" s="62">
        <v>3622.82</v>
      </c>
      <c r="AG97" s="61">
        <v>450.38</v>
      </c>
      <c r="AH97" s="62">
        <v>129980.85</v>
      </c>
      <c r="AI97" s="61">
        <v>339</v>
      </c>
      <c r="AJ97" s="62">
        <v>26631</v>
      </c>
      <c r="AK97" s="62">
        <v>41189</v>
      </c>
      <c r="AL97" s="61">
        <v>47.9</v>
      </c>
      <c r="AM97" s="61">
        <v>27.56</v>
      </c>
      <c r="AN97" s="61">
        <v>32.82</v>
      </c>
      <c r="AO97" s="61">
        <v>3.5</v>
      </c>
      <c r="AP97" s="61">
        <v>0</v>
      </c>
      <c r="AQ97" s="61">
        <v>0.8145</v>
      </c>
      <c r="AR97" s="62">
        <v>1357.37</v>
      </c>
      <c r="AS97" s="62">
        <v>1742.02</v>
      </c>
      <c r="AT97" s="62">
        <v>5518.62</v>
      </c>
      <c r="AU97" s="62">
        <v>1185.01</v>
      </c>
      <c r="AV97" s="61">
        <v>170.39</v>
      </c>
      <c r="AW97" s="62">
        <v>9973.41</v>
      </c>
      <c r="AX97" s="62">
        <v>5119.74</v>
      </c>
      <c r="AY97" s="61">
        <v>0.49459999999999998</v>
      </c>
      <c r="AZ97" s="62">
        <v>3945.06</v>
      </c>
      <c r="BA97" s="61">
        <v>0.38109999999999999</v>
      </c>
      <c r="BB97" s="62">
        <v>1286.08</v>
      </c>
      <c r="BC97" s="61">
        <v>0.1242</v>
      </c>
      <c r="BD97" s="62">
        <v>10350.89</v>
      </c>
      <c r="BE97" s="62">
        <v>2222.11</v>
      </c>
      <c r="BF97" s="61">
        <v>0.68130000000000002</v>
      </c>
      <c r="BG97" s="61">
        <v>0.51039999999999996</v>
      </c>
      <c r="BH97" s="61">
        <v>0.2172</v>
      </c>
      <c r="BI97" s="61">
        <v>0.21909999999999999</v>
      </c>
      <c r="BJ97" s="61">
        <v>1.4800000000000001E-2</v>
      </c>
      <c r="BK97" s="61">
        <v>3.85E-2</v>
      </c>
    </row>
    <row r="98" spans="1:63" x14ac:dyDescent="0.25">
      <c r="A98" s="61" t="s">
        <v>130</v>
      </c>
      <c r="B98" s="61">
        <v>50534</v>
      </c>
      <c r="C98" s="61">
        <v>30</v>
      </c>
      <c r="D98" s="61">
        <v>47.99</v>
      </c>
      <c r="E98" s="62">
        <v>1439.84</v>
      </c>
      <c r="F98" s="62">
        <v>1396.63</v>
      </c>
      <c r="G98" s="61">
        <v>4.8999999999999998E-3</v>
      </c>
      <c r="H98" s="61">
        <v>0</v>
      </c>
      <c r="I98" s="61">
        <v>4.4000000000000003E-3</v>
      </c>
      <c r="J98" s="61">
        <v>3.8999999999999998E-3</v>
      </c>
      <c r="K98" s="61">
        <v>0.02</v>
      </c>
      <c r="L98" s="61">
        <v>0.95479999999999998</v>
      </c>
      <c r="M98" s="61">
        <v>1.2E-2</v>
      </c>
      <c r="N98" s="61">
        <v>0.34760000000000002</v>
      </c>
      <c r="O98" s="61">
        <v>6.9999999999999999E-4</v>
      </c>
      <c r="P98" s="61">
        <v>8.4099999999999994E-2</v>
      </c>
      <c r="Q98" s="61">
        <v>52</v>
      </c>
      <c r="R98" s="62">
        <v>53443.54</v>
      </c>
      <c r="S98" s="61">
        <v>0.55000000000000004</v>
      </c>
      <c r="T98" s="61">
        <v>0.13750000000000001</v>
      </c>
      <c r="U98" s="61">
        <v>0.3125</v>
      </c>
      <c r="V98" s="61">
        <v>23.69</v>
      </c>
      <c r="W98" s="61">
        <v>10</v>
      </c>
      <c r="X98" s="62">
        <v>64400.4</v>
      </c>
      <c r="Y98" s="61">
        <v>138.47</v>
      </c>
      <c r="Z98" s="62">
        <v>129566.26</v>
      </c>
      <c r="AA98" s="61">
        <v>0.85109999999999997</v>
      </c>
      <c r="AB98" s="61">
        <v>6.2100000000000002E-2</v>
      </c>
      <c r="AC98" s="61">
        <v>8.6800000000000002E-2</v>
      </c>
      <c r="AD98" s="61">
        <v>0.1489</v>
      </c>
      <c r="AE98" s="61">
        <v>129.57</v>
      </c>
      <c r="AF98" s="62">
        <v>3213.05</v>
      </c>
      <c r="AG98" s="61">
        <v>368.87</v>
      </c>
      <c r="AH98" s="62">
        <v>134646.94</v>
      </c>
      <c r="AI98" s="61">
        <v>363</v>
      </c>
      <c r="AJ98" s="62">
        <v>33615</v>
      </c>
      <c r="AK98" s="62">
        <v>48401</v>
      </c>
      <c r="AL98" s="61">
        <v>41.6</v>
      </c>
      <c r="AM98" s="61">
        <v>22.99</v>
      </c>
      <c r="AN98" s="61">
        <v>26.08</v>
      </c>
      <c r="AO98" s="61">
        <v>4.2</v>
      </c>
      <c r="AP98" s="62">
        <v>1211.3699999999999</v>
      </c>
      <c r="AQ98" s="61">
        <v>1.1331</v>
      </c>
      <c r="AR98" s="62">
        <v>1379.09</v>
      </c>
      <c r="AS98" s="62">
        <v>1663.58</v>
      </c>
      <c r="AT98" s="62">
        <v>4783.53</v>
      </c>
      <c r="AU98" s="61">
        <v>713.37</v>
      </c>
      <c r="AV98" s="61">
        <v>21</v>
      </c>
      <c r="AW98" s="62">
        <v>8560.56</v>
      </c>
      <c r="AX98" s="62">
        <v>3764.18</v>
      </c>
      <c r="AY98" s="61">
        <v>0.44030000000000002</v>
      </c>
      <c r="AZ98" s="62">
        <v>4310.2</v>
      </c>
      <c r="BA98" s="61">
        <v>0.50409999999999999</v>
      </c>
      <c r="BB98" s="61">
        <v>475.14</v>
      </c>
      <c r="BC98" s="61">
        <v>5.5599999999999997E-2</v>
      </c>
      <c r="BD98" s="62">
        <v>8549.51</v>
      </c>
      <c r="BE98" s="62">
        <v>3204.12</v>
      </c>
      <c r="BF98" s="61">
        <v>0.78410000000000002</v>
      </c>
      <c r="BG98" s="61">
        <v>0.57679999999999998</v>
      </c>
      <c r="BH98" s="61">
        <v>0.23680000000000001</v>
      </c>
      <c r="BI98" s="61">
        <v>0.1211</v>
      </c>
      <c r="BJ98" s="61">
        <v>4.3200000000000002E-2</v>
      </c>
      <c r="BK98" s="61">
        <v>2.2100000000000002E-2</v>
      </c>
    </row>
    <row r="99" spans="1:63" x14ac:dyDescent="0.25">
      <c r="A99" s="61" t="s">
        <v>131</v>
      </c>
      <c r="B99" s="61">
        <v>43752</v>
      </c>
      <c r="C99" s="61">
        <v>91</v>
      </c>
      <c r="D99" s="61">
        <v>461.14</v>
      </c>
      <c r="E99" s="62">
        <v>41963.54</v>
      </c>
      <c r="F99" s="62">
        <v>28719.119999999999</v>
      </c>
      <c r="G99" s="61">
        <v>9.2999999999999992E-3</v>
      </c>
      <c r="H99" s="61">
        <v>2.9999999999999997E-4</v>
      </c>
      <c r="I99" s="61">
        <v>0.65349999999999997</v>
      </c>
      <c r="J99" s="61">
        <v>5.9999999999999995E-4</v>
      </c>
      <c r="K99" s="61">
        <v>2.9499999999999998E-2</v>
      </c>
      <c r="L99" s="61">
        <v>0.25259999999999999</v>
      </c>
      <c r="M99" s="61">
        <v>5.4199999999999998E-2</v>
      </c>
      <c r="N99" s="61">
        <v>0.72619999999999996</v>
      </c>
      <c r="O99" s="61">
        <v>4.4499999999999998E-2</v>
      </c>
      <c r="P99" s="61">
        <v>0.16089999999999999</v>
      </c>
      <c r="Q99" s="62">
        <v>1352.87</v>
      </c>
      <c r="R99" s="62">
        <v>64775.49</v>
      </c>
      <c r="S99" s="61">
        <v>0.12330000000000001</v>
      </c>
      <c r="T99" s="61">
        <v>0.13150000000000001</v>
      </c>
      <c r="U99" s="61">
        <v>0.74519999999999997</v>
      </c>
      <c r="V99" s="61">
        <v>18.59</v>
      </c>
      <c r="W99" s="61">
        <v>171.1</v>
      </c>
      <c r="X99" s="62">
        <v>94378.33</v>
      </c>
      <c r="Y99" s="61">
        <v>245.07</v>
      </c>
      <c r="Z99" s="62">
        <v>142900.29</v>
      </c>
      <c r="AA99" s="61">
        <v>0.6038</v>
      </c>
      <c r="AB99" s="61">
        <v>0.34799999999999998</v>
      </c>
      <c r="AC99" s="61">
        <v>4.82E-2</v>
      </c>
      <c r="AD99" s="61">
        <v>0.3962</v>
      </c>
      <c r="AE99" s="61">
        <v>142.9</v>
      </c>
      <c r="AF99" s="62">
        <v>6627.93</v>
      </c>
      <c r="AG99" s="61">
        <v>599.74</v>
      </c>
      <c r="AH99" s="62">
        <v>160456.95999999999</v>
      </c>
      <c r="AI99" s="61">
        <v>452</v>
      </c>
      <c r="AJ99" s="62">
        <v>27819</v>
      </c>
      <c r="AK99" s="62">
        <v>52037</v>
      </c>
      <c r="AL99" s="61">
        <v>65.260000000000005</v>
      </c>
      <c r="AM99" s="61">
        <v>42.45</v>
      </c>
      <c r="AN99" s="61">
        <v>50.59</v>
      </c>
      <c r="AO99" s="61">
        <v>4.1900000000000004</v>
      </c>
      <c r="AP99" s="61">
        <v>0</v>
      </c>
      <c r="AQ99" s="61">
        <v>1.0636000000000001</v>
      </c>
      <c r="AR99" s="62">
        <v>1733.75</v>
      </c>
      <c r="AS99" s="62">
        <v>3324.59</v>
      </c>
      <c r="AT99" s="62">
        <v>6944.18</v>
      </c>
      <c r="AU99" s="62">
        <v>1528.68</v>
      </c>
      <c r="AV99" s="62">
        <v>1188.77</v>
      </c>
      <c r="AW99" s="62">
        <v>14719.97</v>
      </c>
      <c r="AX99" s="62">
        <v>4829.57</v>
      </c>
      <c r="AY99" s="61">
        <v>0.315</v>
      </c>
      <c r="AZ99" s="62">
        <v>8461.2800000000007</v>
      </c>
      <c r="BA99" s="61">
        <v>0.55189999999999995</v>
      </c>
      <c r="BB99" s="62">
        <v>2040.78</v>
      </c>
      <c r="BC99" s="61">
        <v>0.1331</v>
      </c>
      <c r="BD99" s="62">
        <v>15331.63</v>
      </c>
      <c r="BE99" s="62">
        <v>1755.17</v>
      </c>
      <c r="BF99" s="61">
        <v>0.32529999999999998</v>
      </c>
      <c r="BG99" s="61">
        <v>0.42870000000000003</v>
      </c>
      <c r="BH99" s="61">
        <v>0.17660000000000001</v>
      </c>
      <c r="BI99" s="61">
        <v>0.35909999999999997</v>
      </c>
      <c r="BJ99" s="61">
        <v>2.46E-2</v>
      </c>
      <c r="BK99" s="61">
        <v>1.0999999999999999E-2</v>
      </c>
    </row>
    <row r="100" spans="1:63" x14ac:dyDescent="0.25">
      <c r="A100" s="61" t="s">
        <v>132</v>
      </c>
      <c r="B100" s="61">
        <v>43760</v>
      </c>
      <c r="C100" s="61">
        <v>41</v>
      </c>
      <c r="D100" s="61">
        <v>55.34</v>
      </c>
      <c r="E100" s="62">
        <v>2268.84</v>
      </c>
      <c r="F100" s="62">
        <v>2148.0700000000002</v>
      </c>
      <c r="G100" s="61">
        <v>5.8999999999999999E-3</v>
      </c>
      <c r="H100" s="61">
        <v>5.0000000000000001E-4</v>
      </c>
      <c r="I100" s="61">
        <v>1.17E-2</v>
      </c>
      <c r="J100" s="61">
        <v>3.0999999999999999E-3</v>
      </c>
      <c r="K100" s="61">
        <v>1.18E-2</v>
      </c>
      <c r="L100" s="61">
        <v>0.92900000000000005</v>
      </c>
      <c r="M100" s="61">
        <v>3.8100000000000002E-2</v>
      </c>
      <c r="N100" s="61">
        <v>0.54590000000000005</v>
      </c>
      <c r="O100" s="61">
        <v>1.1000000000000001E-3</v>
      </c>
      <c r="P100" s="61">
        <v>0.16089999999999999</v>
      </c>
      <c r="Q100" s="61">
        <v>98.98</v>
      </c>
      <c r="R100" s="62">
        <v>55624.959999999999</v>
      </c>
      <c r="S100" s="61">
        <v>0.29630000000000001</v>
      </c>
      <c r="T100" s="61">
        <v>0.2099</v>
      </c>
      <c r="U100" s="61">
        <v>0.49380000000000002</v>
      </c>
      <c r="V100" s="61">
        <v>17.82</v>
      </c>
      <c r="W100" s="61">
        <v>18.62</v>
      </c>
      <c r="X100" s="62">
        <v>75430.559999999998</v>
      </c>
      <c r="Y100" s="61">
        <v>116.68</v>
      </c>
      <c r="Z100" s="62">
        <v>113738.04</v>
      </c>
      <c r="AA100" s="61">
        <v>0.73029999999999995</v>
      </c>
      <c r="AB100" s="61">
        <v>0.22209999999999999</v>
      </c>
      <c r="AC100" s="61">
        <v>4.7600000000000003E-2</v>
      </c>
      <c r="AD100" s="61">
        <v>0.2697</v>
      </c>
      <c r="AE100" s="61">
        <v>113.74</v>
      </c>
      <c r="AF100" s="62">
        <v>4182.62</v>
      </c>
      <c r="AG100" s="61">
        <v>574.79999999999995</v>
      </c>
      <c r="AH100" s="62">
        <v>114422.31</v>
      </c>
      <c r="AI100" s="61">
        <v>258</v>
      </c>
      <c r="AJ100" s="62">
        <v>26690</v>
      </c>
      <c r="AK100" s="62">
        <v>41775</v>
      </c>
      <c r="AL100" s="61">
        <v>53.59</v>
      </c>
      <c r="AM100" s="61">
        <v>33.94</v>
      </c>
      <c r="AN100" s="61">
        <v>42.5</v>
      </c>
      <c r="AO100" s="61">
        <v>3</v>
      </c>
      <c r="AP100" s="61">
        <v>666.92</v>
      </c>
      <c r="AQ100" s="61">
        <v>1.5497000000000001</v>
      </c>
      <c r="AR100" s="62">
        <v>1238.3499999999999</v>
      </c>
      <c r="AS100" s="62">
        <v>1693.26</v>
      </c>
      <c r="AT100" s="62">
        <v>5949.44</v>
      </c>
      <c r="AU100" s="62">
        <v>1557.27</v>
      </c>
      <c r="AV100" s="61">
        <v>341.23</v>
      </c>
      <c r="AW100" s="62">
        <v>10779.54</v>
      </c>
      <c r="AX100" s="62">
        <v>5083.4399999999996</v>
      </c>
      <c r="AY100" s="61">
        <v>0.4511</v>
      </c>
      <c r="AZ100" s="62">
        <v>4705.26</v>
      </c>
      <c r="BA100" s="61">
        <v>0.41760000000000003</v>
      </c>
      <c r="BB100" s="62">
        <v>1479.21</v>
      </c>
      <c r="BC100" s="61">
        <v>0.1313</v>
      </c>
      <c r="BD100" s="62">
        <v>11267.91</v>
      </c>
      <c r="BE100" s="62">
        <v>3857.07</v>
      </c>
      <c r="BF100" s="61">
        <v>1.3</v>
      </c>
      <c r="BG100" s="61">
        <v>0.59089999999999998</v>
      </c>
      <c r="BH100" s="61">
        <v>0.23830000000000001</v>
      </c>
      <c r="BI100" s="61">
        <v>0.1109</v>
      </c>
      <c r="BJ100" s="61">
        <v>3.0200000000000001E-2</v>
      </c>
      <c r="BK100" s="61">
        <v>2.9700000000000001E-2</v>
      </c>
    </row>
    <row r="101" spans="1:63" x14ac:dyDescent="0.25">
      <c r="A101" s="61" t="s">
        <v>133</v>
      </c>
      <c r="B101" s="61">
        <v>46284</v>
      </c>
      <c r="C101" s="61">
        <v>38</v>
      </c>
      <c r="D101" s="61">
        <v>55.36</v>
      </c>
      <c r="E101" s="62">
        <v>2103.61</v>
      </c>
      <c r="F101" s="62">
        <v>2182.38</v>
      </c>
      <c r="G101" s="61">
        <v>7.7999999999999996E-3</v>
      </c>
      <c r="H101" s="61">
        <v>6.9999999999999999E-4</v>
      </c>
      <c r="I101" s="61">
        <v>3.3300000000000003E-2</v>
      </c>
      <c r="J101" s="61">
        <v>8.9999999999999998E-4</v>
      </c>
      <c r="K101" s="61">
        <v>1.8499999999999999E-2</v>
      </c>
      <c r="L101" s="61">
        <v>0.89649999999999996</v>
      </c>
      <c r="M101" s="61">
        <v>4.2299999999999997E-2</v>
      </c>
      <c r="N101" s="61">
        <v>0.28799999999999998</v>
      </c>
      <c r="O101" s="61">
        <v>8.9999999999999998E-4</v>
      </c>
      <c r="P101" s="61">
        <v>0.1125</v>
      </c>
      <c r="Q101" s="61">
        <v>110.53</v>
      </c>
      <c r="R101" s="62">
        <v>62010.64</v>
      </c>
      <c r="S101" s="61">
        <v>0.1298</v>
      </c>
      <c r="T101" s="61">
        <v>0.1221</v>
      </c>
      <c r="U101" s="61">
        <v>0.74809999999999999</v>
      </c>
      <c r="V101" s="61">
        <v>19.16</v>
      </c>
      <c r="W101" s="61">
        <v>14.15</v>
      </c>
      <c r="X101" s="62">
        <v>73164.73</v>
      </c>
      <c r="Y101" s="61">
        <v>142.63</v>
      </c>
      <c r="Z101" s="62">
        <v>156260.46</v>
      </c>
      <c r="AA101" s="61">
        <v>0.57889999999999997</v>
      </c>
      <c r="AB101" s="61">
        <v>0.38550000000000001</v>
      </c>
      <c r="AC101" s="61">
        <v>3.56E-2</v>
      </c>
      <c r="AD101" s="61">
        <v>0.42109999999999997</v>
      </c>
      <c r="AE101" s="61">
        <v>156.26</v>
      </c>
      <c r="AF101" s="62">
        <v>4695.1000000000004</v>
      </c>
      <c r="AG101" s="61">
        <v>416.39</v>
      </c>
      <c r="AH101" s="62">
        <v>173810.18</v>
      </c>
      <c r="AI101" s="61">
        <v>480</v>
      </c>
      <c r="AJ101" s="62">
        <v>33803</v>
      </c>
      <c r="AK101" s="62">
        <v>52604</v>
      </c>
      <c r="AL101" s="61">
        <v>40.96</v>
      </c>
      <c r="AM101" s="61">
        <v>29.61</v>
      </c>
      <c r="AN101" s="61">
        <v>29.69</v>
      </c>
      <c r="AO101" s="61">
        <v>6.6</v>
      </c>
      <c r="AP101" s="61">
        <v>0</v>
      </c>
      <c r="AQ101" s="61">
        <v>0.75800000000000001</v>
      </c>
      <c r="AR101" s="62">
        <v>1001.81</v>
      </c>
      <c r="AS101" s="62">
        <v>1577.47</v>
      </c>
      <c r="AT101" s="62">
        <v>4786.53</v>
      </c>
      <c r="AU101" s="61">
        <v>831.58</v>
      </c>
      <c r="AV101" s="61">
        <v>157.37</v>
      </c>
      <c r="AW101" s="62">
        <v>8354.75</v>
      </c>
      <c r="AX101" s="62">
        <v>3197.64</v>
      </c>
      <c r="AY101" s="61">
        <v>0.38219999999999998</v>
      </c>
      <c r="AZ101" s="62">
        <v>4618.3599999999997</v>
      </c>
      <c r="BA101" s="61">
        <v>0.55200000000000005</v>
      </c>
      <c r="BB101" s="61">
        <v>550.89</v>
      </c>
      <c r="BC101" s="61">
        <v>6.5799999999999997E-2</v>
      </c>
      <c r="BD101" s="62">
        <v>8366.89</v>
      </c>
      <c r="BE101" s="62">
        <v>2702.47</v>
      </c>
      <c r="BF101" s="61">
        <v>0.65690000000000004</v>
      </c>
      <c r="BG101" s="61">
        <v>0.5726</v>
      </c>
      <c r="BH101" s="61">
        <v>0.22420000000000001</v>
      </c>
      <c r="BI101" s="61">
        <v>0.15429999999999999</v>
      </c>
      <c r="BJ101" s="61">
        <v>3.1899999999999998E-2</v>
      </c>
      <c r="BK101" s="61">
        <v>1.7000000000000001E-2</v>
      </c>
    </row>
    <row r="102" spans="1:63" x14ac:dyDescent="0.25">
      <c r="A102" s="61" t="s">
        <v>134</v>
      </c>
      <c r="B102" s="61">
        <v>49601</v>
      </c>
      <c r="C102" s="61">
        <v>22</v>
      </c>
      <c r="D102" s="61">
        <v>23.88</v>
      </c>
      <c r="E102" s="61">
        <v>525.38</v>
      </c>
      <c r="F102" s="61">
        <v>619.14</v>
      </c>
      <c r="G102" s="61">
        <v>1.6000000000000001E-3</v>
      </c>
      <c r="H102" s="61">
        <v>0</v>
      </c>
      <c r="I102" s="61">
        <v>3.2000000000000002E-3</v>
      </c>
      <c r="J102" s="61">
        <v>2.8999999999999998E-3</v>
      </c>
      <c r="K102" s="61">
        <v>6.4999999999999997E-3</v>
      </c>
      <c r="L102" s="61">
        <v>0.98199999999999998</v>
      </c>
      <c r="M102" s="61">
        <v>3.8E-3</v>
      </c>
      <c r="N102" s="61">
        <v>0.33339999999999997</v>
      </c>
      <c r="O102" s="61">
        <v>0</v>
      </c>
      <c r="P102" s="61">
        <v>0.1104</v>
      </c>
      <c r="Q102" s="61">
        <v>32.72</v>
      </c>
      <c r="R102" s="62">
        <v>47773.81</v>
      </c>
      <c r="S102" s="61">
        <v>0.29549999999999998</v>
      </c>
      <c r="T102" s="61">
        <v>0.18179999999999999</v>
      </c>
      <c r="U102" s="61">
        <v>0.52270000000000005</v>
      </c>
      <c r="V102" s="61">
        <v>15.74</v>
      </c>
      <c r="W102" s="61">
        <v>5</v>
      </c>
      <c r="X102" s="62">
        <v>81248.399999999994</v>
      </c>
      <c r="Y102" s="61">
        <v>101.68</v>
      </c>
      <c r="Z102" s="62">
        <v>104513.13</v>
      </c>
      <c r="AA102" s="61">
        <v>0.73860000000000003</v>
      </c>
      <c r="AB102" s="61">
        <v>0.20269999999999999</v>
      </c>
      <c r="AC102" s="61">
        <v>5.8700000000000002E-2</v>
      </c>
      <c r="AD102" s="61">
        <v>0.26140000000000002</v>
      </c>
      <c r="AE102" s="61">
        <v>104.51</v>
      </c>
      <c r="AF102" s="62">
        <v>2370.86</v>
      </c>
      <c r="AG102" s="61">
        <v>393.86</v>
      </c>
      <c r="AH102" s="62">
        <v>90087.14</v>
      </c>
      <c r="AI102" s="61">
        <v>114</v>
      </c>
      <c r="AJ102" s="62">
        <v>29600</v>
      </c>
      <c r="AK102" s="62">
        <v>43327</v>
      </c>
      <c r="AL102" s="61">
        <v>29.59</v>
      </c>
      <c r="AM102" s="61">
        <v>22.03</v>
      </c>
      <c r="AN102" s="61">
        <v>23.07</v>
      </c>
      <c r="AO102" s="61">
        <v>5.42</v>
      </c>
      <c r="AP102" s="61">
        <v>0</v>
      </c>
      <c r="AQ102" s="61">
        <v>0.57999999999999996</v>
      </c>
      <c r="AR102" s="62">
        <v>1177.78</v>
      </c>
      <c r="AS102" s="62">
        <v>1971.84</v>
      </c>
      <c r="AT102" s="62">
        <v>4615.2299999999996</v>
      </c>
      <c r="AU102" s="61">
        <v>984.07</v>
      </c>
      <c r="AV102" s="61">
        <v>233.41</v>
      </c>
      <c r="AW102" s="62">
        <v>8982.34</v>
      </c>
      <c r="AX102" s="62">
        <v>5565.68</v>
      </c>
      <c r="AY102" s="61">
        <v>0.58760000000000001</v>
      </c>
      <c r="AZ102" s="62">
        <v>2981.58</v>
      </c>
      <c r="BA102" s="61">
        <v>0.31480000000000002</v>
      </c>
      <c r="BB102" s="61">
        <v>924.87</v>
      </c>
      <c r="BC102" s="61">
        <v>9.7600000000000006E-2</v>
      </c>
      <c r="BD102" s="62">
        <v>9472.1299999999992</v>
      </c>
      <c r="BE102" s="62">
        <v>6163.17</v>
      </c>
      <c r="BF102" s="61">
        <v>1.9225000000000001</v>
      </c>
      <c r="BG102" s="61">
        <v>0.52949999999999997</v>
      </c>
      <c r="BH102" s="61">
        <v>0.17710000000000001</v>
      </c>
      <c r="BI102" s="61">
        <v>0.2457</v>
      </c>
      <c r="BJ102" s="61">
        <v>3.1699999999999999E-2</v>
      </c>
      <c r="BK102" s="61">
        <v>1.6E-2</v>
      </c>
    </row>
    <row r="103" spans="1:63" x14ac:dyDescent="0.25">
      <c r="A103" s="61" t="s">
        <v>135</v>
      </c>
      <c r="B103" s="61">
        <v>43778</v>
      </c>
      <c r="C103" s="61">
        <v>72</v>
      </c>
      <c r="D103" s="61">
        <v>29.78</v>
      </c>
      <c r="E103" s="62">
        <v>2144.1799999999998</v>
      </c>
      <c r="F103" s="62">
        <v>2122.1</v>
      </c>
      <c r="G103" s="61">
        <v>1.4E-3</v>
      </c>
      <c r="H103" s="61">
        <v>0</v>
      </c>
      <c r="I103" s="61">
        <v>1.0699999999999999E-2</v>
      </c>
      <c r="J103" s="61">
        <v>5.0000000000000001E-4</v>
      </c>
      <c r="K103" s="61">
        <v>8.8000000000000005E-3</v>
      </c>
      <c r="L103" s="61">
        <v>0.9466</v>
      </c>
      <c r="M103" s="61">
        <v>3.2099999999999997E-2</v>
      </c>
      <c r="N103" s="61">
        <v>0.61180000000000001</v>
      </c>
      <c r="O103" s="61">
        <v>8.9999999999999998E-4</v>
      </c>
      <c r="P103" s="61">
        <v>0.1968</v>
      </c>
      <c r="Q103" s="61">
        <v>102.5</v>
      </c>
      <c r="R103" s="62">
        <v>46308.91</v>
      </c>
      <c r="S103" s="61">
        <v>0.32879999999999998</v>
      </c>
      <c r="T103" s="61">
        <v>0.13700000000000001</v>
      </c>
      <c r="U103" s="61">
        <v>0.53420000000000001</v>
      </c>
      <c r="V103" s="61">
        <v>15.46</v>
      </c>
      <c r="W103" s="61">
        <v>12.68</v>
      </c>
      <c r="X103" s="62">
        <v>72111.59</v>
      </c>
      <c r="Y103" s="61">
        <v>162.88999999999999</v>
      </c>
      <c r="Z103" s="62">
        <v>69684.7</v>
      </c>
      <c r="AA103" s="61">
        <v>0.78029999999999999</v>
      </c>
      <c r="AB103" s="61">
        <v>0.14729999999999999</v>
      </c>
      <c r="AC103" s="61">
        <v>7.2400000000000006E-2</v>
      </c>
      <c r="AD103" s="61">
        <v>0.21970000000000001</v>
      </c>
      <c r="AE103" s="61">
        <v>69.680000000000007</v>
      </c>
      <c r="AF103" s="62">
        <v>1780.18</v>
      </c>
      <c r="AG103" s="61">
        <v>246.93</v>
      </c>
      <c r="AH103" s="62">
        <v>66416.33</v>
      </c>
      <c r="AI103" s="61">
        <v>36</v>
      </c>
      <c r="AJ103" s="62">
        <v>24614</v>
      </c>
      <c r="AK103" s="62">
        <v>34471</v>
      </c>
      <c r="AL103" s="61">
        <v>30.5</v>
      </c>
      <c r="AM103" s="61">
        <v>25.06</v>
      </c>
      <c r="AN103" s="61">
        <v>25.68</v>
      </c>
      <c r="AO103" s="61">
        <v>4.2</v>
      </c>
      <c r="AP103" s="61">
        <v>0</v>
      </c>
      <c r="AQ103" s="61">
        <v>0.89710000000000001</v>
      </c>
      <c r="AR103" s="61">
        <v>910.7</v>
      </c>
      <c r="AS103" s="62">
        <v>1722.24</v>
      </c>
      <c r="AT103" s="62">
        <v>5269.11</v>
      </c>
      <c r="AU103" s="62">
        <v>1094.24</v>
      </c>
      <c r="AV103" s="61">
        <v>382.76</v>
      </c>
      <c r="AW103" s="62">
        <v>9379.0400000000009</v>
      </c>
      <c r="AX103" s="62">
        <v>6298.88</v>
      </c>
      <c r="AY103" s="61">
        <v>0.67179999999999995</v>
      </c>
      <c r="AZ103" s="62">
        <v>2028.95</v>
      </c>
      <c r="BA103" s="61">
        <v>0.21640000000000001</v>
      </c>
      <c r="BB103" s="62">
        <v>1048.6500000000001</v>
      </c>
      <c r="BC103" s="61">
        <v>0.1118</v>
      </c>
      <c r="BD103" s="62">
        <v>9376.4699999999993</v>
      </c>
      <c r="BE103" s="62">
        <v>6033.02</v>
      </c>
      <c r="BF103" s="61">
        <v>3.1863999999999999</v>
      </c>
      <c r="BG103" s="61">
        <v>0.57330000000000003</v>
      </c>
      <c r="BH103" s="61">
        <v>0.25480000000000003</v>
      </c>
      <c r="BI103" s="61">
        <v>0.13489999999999999</v>
      </c>
      <c r="BJ103" s="61">
        <v>2.98E-2</v>
      </c>
      <c r="BK103" s="61">
        <v>7.1999999999999998E-3</v>
      </c>
    </row>
    <row r="104" spans="1:63" x14ac:dyDescent="0.25">
      <c r="A104" s="61" t="s">
        <v>136</v>
      </c>
      <c r="B104" s="61">
        <v>49411</v>
      </c>
      <c r="C104" s="61">
        <v>110</v>
      </c>
      <c r="D104" s="61">
        <v>15.79</v>
      </c>
      <c r="E104" s="62">
        <v>1736.96</v>
      </c>
      <c r="F104" s="62">
        <v>1842.31</v>
      </c>
      <c r="G104" s="61">
        <v>3.3E-3</v>
      </c>
      <c r="H104" s="61">
        <v>0</v>
      </c>
      <c r="I104" s="61">
        <v>6.1999999999999998E-3</v>
      </c>
      <c r="J104" s="61">
        <v>5.9999999999999995E-4</v>
      </c>
      <c r="K104" s="61">
        <v>1.1299999999999999E-2</v>
      </c>
      <c r="L104" s="61">
        <v>0.96199999999999997</v>
      </c>
      <c r="M104" s="61">
        <v>1.67E-2</v>
      </c>
      <c r="N104" s="61">
        <v>0.46479999999999999</v>
      </c>
      <c r="O104" s="61">
        <v>2.2000000000000001E-3</v>
      </c>
      <c r="P104" s="61">
        <v>0.1532</v>
      </c>
      <c r="Q104" s="61">
        <v>82</v>
      </c>
      <c r="R104" s="62">
        <v>46116.36</v>
      </c>
      <c r="S104" s="61">
        <v>0.17599999999999999</v>
      </c>
      <c r="T104" s="61">
        <v>0.248</v>
      </c>
      <c r="U104" s="61">
        <v>0.57599999999999996</v>
      </c>
      <c r="V104" s="61">
        <v>17.57</v>
      </c>
      <c r="W104" s="61">
        <v>11</v>
      </c>
      <c r="X104" s="62">
        <v>63000.639999999999</v>
      </c>
      <c r="Y104" s="61">
        <v>151.82</v>
      </c>
      <c r="Z104" s="62">
        <v>109739.09</v>
      </c>
      <c r="AA104" s="61">
        <v>0.86260000000000003</v>
      </c>
      <c r="AB104" s="61">
        <v>6.5100000000000005E-2</v>
      </c>
      <c r="AC104" s="61">
        <v>7.2300000000000003E-2</v>
      </c>
      <c r="AD104" s="61">
        <v>0.13739999999999999</v>
      </c>
      <c r="AE104" s="61">
        <v>109.74</v>
      </c>
      <c r="AF104" s="62">
        <v>2749.75</v>
      </c>
      <c r="AG104" s="61">
        <v>372.41</v>
      </c>
      <c r="AH104" s="62">
        <v>112038.83</v>
      </c>
      <c r="AI104" s="61">
        <v>245</v>
      </c>
      <c r="AJ104" s="62">
        <v>32203</v>
      </c>
      <c r="AK104" s="62">
        <v>44380</v>
      </c>
      <c r="AL104" s="61">
        <v>49.9</v>
      </c>
      <c r="AM104" s="61">
        <v>22.66</v>
      </c>
      <c r="AN104" s="61">
        <v>29.26</v>
      </c>
      <c r="AO104" s="61">
        <v>4.2</v>
      </c>
      <c r="AP104" s="61">
        <v>0</v>
      </c>
      <c r="AQ104" s="61">
        <v>0.71989999999999998</v>
      </c>
      <c r="AR104" s="61">
        <v>810.26</v>
      </c>
      <c r="AS104" s="62">
        <v>2021.88</v>
      </c>
      <c r="AT104" s="62">
        <v>4524.2</v>
      </c>
      <c r="AU104" s="61">
        <v>510.69</v>
      </c>
      <c r="AV104" s="61">
        <v>250.69</v>
      </c>
      <c r="AW104" s="62">
        <v>8117.71</v>
      </c>
      <c r="AX104" s="62">
        <v>4590.79</v>
      </c>
      <c r="AY104" s="61">
        <v>0.58430000000000004</v>
      </c>
      <c r="AZ104" s="62">
        <v>2748.9</v>
      </c>
      <c r="BA104" s="61">
        <v>0.34989999999999999</v>
      </c>
      <c r="BB104" s="61">
        <v>516.97</v>
      </c>
      <c r="BC104" s="61">
        <v>6.5799999999999997E-2</v>
      </c>
      <c r="BD104" s="62">
        <v>7856.66</v>
      </c>
      <c r="BE104" s="62">
        <v>5113.29</v>
      </c>
      <c r="BF104" s="61">
        <v>1.5913999999999999</v>
      </c>
      <c r="BG104" s="61">
        <v>0.54620000000000002</v>
      </c>
      <c r="BH104" s="61">
        <v>0.27339999999999998</v>
      </c>
      <c r="BI104" s="61">
        <v>0.12659999999999999</v>
      </c>
      <c r="BJ104" s="61">
        <v>4.0599999999999997E-2</v>
      </c>
      <c r="BK104" s="61">
        <v>1.32E-2</v>
      </c>
    </row>
    <row r="105" spans="1:63" x14ac:dyDescent="0.25">
      <c r="A105" s="61" t="s">
        <v>137</v>
      </c>
      <c r="B105" s="61">
        <v>48132</v>
      </c>
      <c r="C105" s="61">
        <v>4</v>
      </c>
      <c r="D105" s="61">
        <v>309.75</v>
      </c>
      <c r="E105" s="62">
        <v>1239</v>
      </c>
      <c r="F105" s="62">
        <v>1649.95</v>
      </c>
      <c r="G105" s="61">
        <v>4.4000000000000003E-3</v>
      </c>
      <c r="H105" s="61">
        <v>0</v>
      </c>
      <c r="I105" s="61">
        <v>0.12670000000000001</v>
      </c>
      <c r="J105" s="61">
        <v>4.7999999999999996E-3</v>
      </c>
      <c r="K105" s="61">
        <v>0.2727</v>
      </c>
      <c r="L105" s="61">
        <v>0.46650000000000003</v>
      </c>
      <c r="M105" s="61">
        <v>0.125</v>
      </c>
      <c r="N105" s="61">
        <v>0.64480000000000004</v>
      </c>
      <c r="O105" s="61">
        <v>1.11E-2</v>
      </c>
      <c r="P105" s="61">
        <v>0.14399999999999999</v>
      </c>
      <c r="Q105" s="61">
        <v>65.86</v>
      </c>
      <c r="R105" s="62">
        <v>56494.2</v>
      </c>
      <c r="S105" s="61">
        <v>0.2772</v>
      </c>
      <c r="T105" s="61">
        <v>0.2772</v>
      </c>
      <c r="U105" s="61">
        <v>0.44550000000000001</v>
      </c>
      <c r="V105" s="61">
        <v>21.77</v>
      </c>
      <c r="W105" s="61">
        <v>13.2</v>
      </c>
      <c r="X105" s="62">
        <v>72195.8</v>
      </c>
      <c r="Y105" s="61">
        <v>91.19</v>
      </c>
      <c r="Z105" s="62">
        <v>70683.55</v>
      </c>
      <c r="AA105" s="61">
        <v>0.68069999999999997</v>
      </c>
      <c r="AB105" s="61">
        <v>0.28510000000000002</v>
      </c>
      <c r="AC105" s="61">
        <v>3.4099999999999998E-2</v>
      </c>
      <c r="AD105" s="61">
        <v>0.31929999999999997</v>
      </c>
      <c r="AE105" s="61">
        <v>70.680000000000007</v>
      </c>
      <c r="AF105" s="62">
        <v>2446.94</v>
      </c>
      <c r="AG105" s="61">
        <v>347.03</v>
      </c>
      <c r="AH105" s="62">
        <v>44873.34</v>
      </c>
      <c r="AI105" s="61">
        <v>4</v>
      </c>
      <c r="AJ105" s="62">
        <v>22671</v>
      </c>
      <c r="AK105" s="62">
        <v>32277</v>
      </c>
      <c r="AL105" s="61">
        <v>50.48</v>
      </c>
      <c r="AM105" s="61">
        <v>34.159999999999997</v>
      </c>
      <c r="AN105" s="61">
        <v>33.82</v>
      </c>
      <c r="AO105" s="61">
        <v>6.77</v>
      </c>
      <c r="AP105" s="61">
        <v>0</v>
      </c>
      <c r="AQ105" s="61">
        <v>1.3362000000000001</v>
      </c>
      <c r="AR105" s="62">
        <v>1116.23</v>
      </c>
      <c r="AS105" s="62">
        <v>2057.1</v>
      </c>
      <c r="AT105" s="62">
        <v>5080.79</v>
      </c>
      <c r="AU105" s="62">
        <v>1117.4000000000001</v>
      </c>
      <c r="AV105" s="61">
        <v>80.040000000000006</v>
      </c>
      <c r="AW105" s="62">
        <v>9451.56</v>
      </c>
      <c r="AX105" s="62">
        <v>4140.74</v>
      </c>
      <c r="AY105" s="61">
        <v>0.49490000000000001</v>
      </c>
      <c r="AZ105" s="62">
        <v>3313.92</v>
      </c>
      <c r="BA105" s="61">
        <v>0.39610000000000001</v>
      </c>
      <c r="BB105" s="61">
        <v>912.57</v>
      </c>
      <c r="BC105" s="61">
        <v>0.1091</v>
      </c>
      <c r="BD105" s="62">
        <v>8367.23</v>
      </c>
      <c r="BE105" s="62">
        <v>7529.7</v>
      </c>
      <c r="BF105" s="61">
        <v>5.1778000000000004</v>
      </c>
      <c r="BG105" s="61">
        <v>0.61660000000000004</v>
      </c>
      <c r="BH105" s="61">
        <v>0.182</v>
      </c>
      <c r="BI105" s="61">
        <v>0.16600000000000001</v>
      </c>
      <c r="BJ105" s="61">
        <v>2.5899999999999999E-2</v>
      </c>
      <c r="BK105" s="61">
        <v>9.5999999999999992E-3</v>
      </c>
    </row>
    <row r="106" spans="1:63" x14ac:dyDescent="0.25">
      <c r="A106" s="61" t="s">
        <v>138</v>
      </c>
      <c r="B106" s="61">
        <v>46326</v>
      </c>
      <c r="C106" s="61">
        <v>78</v>
      </c>
      <c r="D106" s="61">
        <v>22.83</v>
      </c>
      <c r="E106" s="62">
        <v>1780.77</v>
      </c>
      <c r="F106" s="62">
        <v>1622.47</v>
      </c>
      <c r="G106" s="61">
        <v>2.5000000000000001E-3</v>
      </c>
      <c r="H106" s="61">
        <v>0</v>
      </c>
      <c r="I106" s="61">
        <v>3.2000000000000002E-3</v>
      </c>
      <c r="J106" s="61">
        <v>2.5000000000000001E-3</v>
      </c>
      <c r="K106" s="61">
        <v>8.8999999999999999E-3</v>
      </c>
      <c r="L106" s="61">
        <v>0.96499999999999997</v>
      </c>
      <c r="M106" s="61">
        <v>1.7999999999999999E-2</v>
      </c>
      <c r="N106" s="61">
        <v>0.4486</v>
      </c>
      <c r="O106" s="61">
        <v>0</v>
      </c>
      <c r="P106" s="61">
        <v>0.16420000000000001</v>
      </c>
      <c r="Q106" s="61">
        <v>80.66</v>
      </c>
      <c r="R106" s="62">
        <v>53177.67</v>
      </c>
      <c r="S106" s="61">
        <v>0.2787</v>
      </c>
      <c r="T106" s="61">
        <v>0.28689999999999999</v>
      </c>
      <c r="U106" s="61">
        <v>0.43440000000000001</v>
      </c>
      <c r="V106" s="61">
        <v>16.760000000000002</v>
      </c>
      <c r="W106" s="61">
        <v>10.25</v>
      </c>
      <c r="X106" s="62">
        <v>83245.66</v>
      </c>
      <c r="Y106" s="61">
        <v>169.4</v>
      </c>
      <c r="Z106" s="62">
        <v>154964.54999999999</v>
      </c>
      <c r="AA106" s="61">
        <v>0.8296</v>
      </c>
      <c r="AB106" s="61">
        <v>0.14280000000000001</v>
      </c>
      <c r="AC106" s="61">
        <v>2.76E-2</v>
      </c>
      <c r="AD106" s="61">
        <v>0.1704</v>
      </c>
      <c r="AE106" s="61">
        <v>154.96</v>
      </c>
      <c r="AF106" s="62">
        <v>3805.27</v>
      </c>
      <c r="AG106" s="61">
        <v>515.52</v>
      </c>
      <c r="AH106" s="62">
        <v>170483.09</v>
      </c>
      <c r="AI106" s="61">
        <v>471</v>
      </c>
      <c r="AJ106" s="62">
        <v>34373</v>
      </c>
      <c r="AK106" s="62">
        <v>49240</v>
      </c>
      <c r="AL106" s="61">
        <v>33.200000000000003</v>
      </c>
      <c r="AM106" s="61">
        <v>23.92</v>
      </c>
      <c r="AN106" s="61">
        <v>26.56</v>
      </c>
      <c r="AO106" s="61">
        <v>4.4000000000000004</v>
      </c>
      <c r="AP106" s="62">
        <v>1498.93</v>
      </c>
      <c r="AQ106" s="61">
        <v>1.2149000000000001</v>
      </c>
      <c r="AR106" s="62">
        <v>1329.84</v>
      </c>
      <c r="AS106" s="62">
        <v>2619.64</v>
      </c>
      <c r="AT106" s="62">
        <v>4704.38</v>
      </c>
      <c r="AU106" s="61">
        <v>753.87</v>
      </c>
      <c r="AV106" s="61">
        <v>244.01</v>
      </c>
      <c r="AW106" s="62">
        <v>9651.74</v>
      </c>
      <c r="AX106" s="62">
        <v>3607.74</v>
      </c>
      <c r="AY106" s="61">
        <v>0.35959999999999998</v>
      </c>
      <c r="AZ106" s="62">
        <v>5706.47</v>
      </c>
      <c r="BA106" s="61">
        <v>0.56879999999999997</v>
      </c>
      <c r="BB106" s="61">
        <v>718.35</v>
      </c>
      <c r="BC106" s="61">
        <v>7.1599999999999997E-2</v>
      </c>
      <c r="BD106" s="62">
        <v>10032.549999999999</v>
      </c>
      <c r="BE106" s="62">
        <v>2266.06</v>
      </c>
      <c r="BF106" s="61">
        <v>0.52300000000000002</v>
      </c>
      <c r="BG106" s="61">
        <v>0.51559999999999995</v>
      </c>
      <c r="BH106" s="61">
        <v>0.18440000000000001</v>
      </c>
      <c r="BI106" s="61">
        <v>0.2611</v>
      </c>
      <c r="BJ106" s="61">
        <v>2.52E-2</v>
      </c>
      <c r="BK106" s="61">
        <v>1.37E-2</v>
      </c>
    </row>
    <row r="107" spans="1:63" x14ac:dyDescent="0.25">
      <c r="A107" s="61" t="s">
        <v>139</v>
      </c>
      <c r="B107" s="61">
        <v>43794</v>
      </c>
      <c r="C107" s="61">
        <v>10</v>
      </c>
      <c r="D107" s="61">
        <v>621.46</v>
      </c>
      <c r="E107" s="62">
        <v>6214.63</v>
      </c>
      <c r="F107" s="62">
        <v>5764.13</v>
      </c>
      <c r="G107" s="61">
        <v>9.4999999999999998E-3</v>
      </c>
      <c r="H107" s="61">
        <v>2.0000000000000001E-4</v>
      </c>
      <c r="I107" s="61">
        <v>0.747</v>
      </c>
      <c r="J107" s="61">
        <v>2.0000000000000001E-4</v>
      </c>
      <c r="K107" s="61">
        <v>2.1899999999999999E-2</v>
      </c>
      <c r="L107" s="61">
        <v>0.17019999999999999</v>
      </c>
      <c r="M107" s="61">
        <v>5.11E-2</v>
      </c>
      <c r="N107" s="61">
        <v>0.66459999999999997</v>
      </c>
      <c r="O107" s="61">
        <v>1.49E-2</v>
      </c>
      <c r="P107" s="61">
        <v>0.17480000000000001</v>
      </c>
      <c r="Q107" s="61">
        <v>320.63</v>
      </c>
      <c r="R107" s="62">
        <v>68348.14</v>
      </c>
      <c r="S107" s="61">
        <v>0.33210000000000001</v>
      </c>
      <c r="T107" s="61">
        <v>0.19889999999999999</v>
      </c>
      <c r="U107" s="61">
        <v>0.46899999999999997</v>
      </c>
      <c r="V107" s="61">
        <v>14.74</v>
      </c>
      <c r="W107" s="61">
        <v>40.83</v>
      </c>
      <c r="X107" s="62">
        <v>102221.28</v>
      </c>
      <c r="Y107" s="61">
        <v>152.21</v>
      </c>
      <c r="Z107" s="62">
        <v>182535.23</v>
      </c>
      <c r="AA107" s="61">
        <v>0.83589999999999998</v>
      </c>
      <c r="AB107" s="61">
        <v>0.15190000000000001</v>
      </c>
      <c r="AC107" s="61">
        <v>1.21E-2</v>
      </c>
      <c r="AD107" s="61">
        <v>0.1641</v>
      </c>
      <c r="AE107" s="61">
        <v>182.54</v>
      </c>
      <c r="AF107" s="62">
        <v>12895.63</v>
      </c>
      <c r="AG107" s="62">
        <v>1524.18</v>
      </c>
      <c r="AH107" s="62">
        <v>201752.69</v>
      </c>
      <c r="AI107" s="61">
        <v>522</v>
      </c>
      <c r="AJ107" s="62">
        <v>37822</v>
      </c>
      <c r="AK107" s="62">
        <v>69461</v>
      </c>
      <c r="AL107" s="61">
        <v>139.19999999999999</v>
      </c>
      <c r="AM107" s="61">
        <v>67.84</v>
      </c>
      <c r="AN107" s="61">
        <v>80.61</v>
      </c>
      <c r="AO107" s="61">
        <v>4.45</v>
      </c>
      <c r="AP107" s="61">
        <v>0</v>
      </c>
      <c r="AQ107" s="61">
        <v>1.2043999999999999</v>
      </c>
      <c r="AR107" s="62">
        <v>2344.5</v>
      </c>
      <c r="AS107" s="62">
        <v>3901.77</v>
      </c>
      <c r="AT107" s="62">
        <v>9707.23</v>
      </c>
      <c r="AU107" s="62">
        <v>2171.16</v>
      </c>
      <c r="AV107" s="61">
        <v>849.23</v>
      </c>
      <c r="AW107" s="62">
        <v>18973.89</v>
      </c>
      <c r="AX107" s="62">
        <v>5664.14</v>
      </c>
      <c r="AY107" s="61">
        <v>0.30549999999999999</v>
      </c>
      <c r="AZ107" s="62">
        <v>11817.94</v>
      </c>
      <c r="BA107" s="61">
        <v>0.63739999999999997</v>
      </c>
      <c r="BB107" s="62">
        <v>1059.04</v>
      </c>
      <c r="BC107" s="61">
        <v>5.7099999999999998E-2</v>
      </c>
      <c r="BD107" s="62">
        <v>18541.12</v>
      </c>
      <c r="BE107" s="62">
        <v>2554.69</v>
      </c>
      <c r="BF107" s="61">
        <v>0.26979999999999998</v>
      </c>
      <c r="BG107" s="61">
        <v>0.58450000000000002</v>
      </c>
      <c r="BH107" s="61">
        <v>0.22189999999999999</v>
      </c>
      <c r="BI107" s="61">
        <v>0.1431</v>
      </c>
      <c r="BJ107" s="61">
        <v>3.2300000000000002E-2</v>
      </c>
      <c r="BK107" s="61">
        <v>1.8100000000000002E-2</v>
      </c>
    </row>
    <row r="108" spans="1:63" x14ac:dyDescent="0.25">
      <c r="A108" s="61" t="s">
        <v>140</v>
      </c>
      <c r="B108" s="61">
        <v>43786</v>
      </c>
      <c r="C108" s="61">
        <v>79</v>
      </c>
      <c r="D108" s="61">
        <v>726.84</v>
      </c>
      <c r="E108" s="62">
        <v>57420.7</v>
      </c>
      <c r="F108" s="62">
        <v>40871.199999999997</v>
      </c>
      <c r="G108" s="61">
        <v>7.9000000000000008E-3</v>
      </c>
      <c r="H108" s="61">
        <v>2.9999999999999997E-4</v>
      </c>
      <c r="I108" s="61">
        <v>0.67659999999999998</v>
      </c>
      <c r="J108" s="61">
        <v>2E-3</v>
      </c>
      <c r="K108" s="61">
        <v>0.13769999999999999</v>
      </c>
      <c r="L108" s="61">
        <v>0.14630000000000001</v>
      </c>
      <c r="M108" s="61">
        <v>2.92E-2</v>
      </c>
      <c r="N108" s="61">
        <v>0.99990000000000001</v>
      </c>
      <c r="O108" s="61">
        <v>6.8199999999999997E-2</v>
      </c>
      <c r="P108" s="61">
        <v>0.17949999999999999</v>
      </c>
      <c r="Q108" s="62">
        <v>1731.2</v>
      </c>
      <c r="R108" s="62">
        <v>68310.41</v>
      </c>
      <c r="S108" s="61">
        <v>5.4399999999999997E-2</v>
      </c>
      <c r="T108" s="61">
        <v>9.5399999999999999E-2</v>
      </c>
      <c r="U108" s="61">
        <v>0.85019999999999996</v>
      </c>
      <c r="V108" s="61">
        <v>21.79</v>
      </c>
      <c r="W108" s="61">
        <v>443</v>
      </c>
      <c r="X108" s="62">
        <v>74574.2</v>
      </c>
      <c r="Y108" s="61">
        <v>129.61000000000001</v>
      </c>
      <c r="Z108" s="62">
        <v>99213.95</v>
      </c>
      <c r="AA108" s="61">
        <v>0.48170000000000002</v>
      </c>
      <c r="AB108" s="61">
        <v>0.4748</v>
      </c>
      <c r="AC108" s="61">
        <v>4.3499999999999997E-2</v>
      </c>
      <c r="AD108" s="61">
        <v>0.51829999999999998</v>
      </c>
      <c r="AE108" s="61">
        <v>99.21</v>
      </c>
      <c r="AF108" s="62">
        <v>3227.76</v>
      </c>
      <c r="AG108" s="61">
        <v>265.52999999999997</v>
      </c>
      <c r="AH108" s="62">
        <v>91145.48</v>
      </c>
      <c r="AI108" s="61">
        <v>125</v>
      </c>
      <c r="AJ108" s="62">
        <v>22343</v>
      </c>
      <c r="AK108" s="62">
        <v>32721</v>
      </c>
      <c r="AL108" s="61">
        <v>58.2</v>
      </c>
      <c r="AM108" s="61">
        <v>25.13</v>
      </c>
      <c r="AN108" s="61">
        <v>37.69</v>
      </c>
      <c r="AO108" s="61">
        <v>4</v>
      </c>
      <c r="AP108" s="61">
        <v>0</v>
      </c>
      <c r="AQ108" s="61">
        <v>0.81200000000000006</v>
      </c>
      <c r="AR108" s="62">
        <v>1271.31</v>
      </c>
      <c r="AS108" s="62">
        <v>2613.5700000000002</v>
      </c>
      <c r="AT108" s="62">
        <v>8358.49</v>
      </c>
      <c r="AU108" s="62">
        <v>1249.79</v>
      </c>
      <c r="AV108" s="62">
        <v>1058.21</v>
      </c>
      <c r="AW108" s="62">
        <v>14551.37</v>
      </c>
      <c r="AX108" s="62">
        <v>9034.82</v>
      </c>
      <c r="AY108" s="61">
        <v>0.58420000000000005</v>
      </c>
      <c r="AZ108" s="62">
        <v>4126.04</v>
      </c>
      <c r="BA108" s="61">
        <v>0.26679999999999998</v>
      </c>
      <c r="BB108" s="62">
        <v>2303.12</v>
      </c>
      <c r="BC108" s="61">
        <v>0.1489</v>
      </c>
      <c r="BD108" s="62">
        <v>15463.97</v>
      </c>
      <c r="BE108" s="62">
        <v>5080.29</v>
      </c>
      <c r="BF108" s="61">
        <v>2.6697000000000002</v>
      </c>
      <c r="BG108" s="61">
        <v>0.47689999999999999</v>
      </c>
      <c r="BH108" s="61">
        <v>0.18540000000000001</v>
      </c>
      <c r="BI108" s="61">
        <v>0.31140000000000001</v>
      </c>
      <c r="BJ108" s="61">
        <v>1.5599999999999999E-2</v>
      </c>
      <c r="BK108" s="61">
        <v>1.06E-2</v>
      </c>
    </row>
    <row r="109" spans="1:63" x14ac:dyDescent="0.25">
      <c r="A109" s="61" t="s">
        <v>141</v>
      </c>
      <c r="B109" s="61">
        <v>46391</v>
      </c>
      <c r="C109" s="61">
        <v>127</v>
      </c>
      <c r="D109" s="61">
        <v>14.6</v>
      </c>
      <c r="E109" s="62">
        <v>1854.37</v>
      </c>
      <c r="F109" s="62">
        <v>1823.12</v>
      </c>
      <c r="G109" s="61">
        <v>3.3999999999999998E-3</v>
      </c>
      <c r="H109" s="61">
        <v>0</v>
      </c>
      <c r="I109" s="61">
        <v>3.3E-3</v>
      </c>
      <c r="J109" s="61">
        <v>5.0000000000000001E-4</v>
      </c>
      <c r="K109" s="61">
        <v>1.54E-2</v>
      </c>
      <c r="L109" s="61">
        <v>0.9667</v>
      </c>
      <c r="M109" s="61">
        <v>1.0699999999999999E-2</v>
      </c>
      <c r="N109" s="61">
        <v>0.2908</v>
      </c>
      <c r="O109" s="61">
        <v>5.0000000000000001E-4</v>
      </c>
      <c r="P109" s="61">
        <v>0.1116</v>
      </c>
      <c r="Q109" s="61">
        <v>81.95</v>
      </c>
      <c r="R109" s="62">
        <v>52291.33</v>
      </c>
      <c r="S109" s="61">
        <v>0.1376</v>
      </c>
      <c r="T109" s="61">
        <v>0.21099999999999999</v>
      </c>
      <c r="U109" s="61">
        <v>0.65139999999999998</v>
      </c>
      <c r="V109" s="61">
        <v>18.71</v>
      </c>
      <c r="W109" s="61">
        <v>12.33</v>
      </c>
      <c r="X109" s="62">
        <v>78644.55</v>
      </c>
      <c r="Y109" s="61">
        <v>147.1</v>
      </c>
      <c r="Z109" s="62">
        <v>127894.62</v>
      </c>
      <c r="AA109" s="61">
        <v>0.8821</v>
      </c>
      <c r="AB109" s="61">
        <v>3.1E-2</v>
      </c>
      <c r="AC109" s="61">
        <v>8.6900000000000005E-2</v>
      </c>
      <c r="AD109" s="61">
        <v>0.1179</v>
      </c>
      <c r="AE109" s="61">
        <v>127.89</v>
      </c>
      <c r="AF109" s="62">
        <v>3046.66</v>
      </c>
      <c r="AG109" s="61">
        <v>381.22</v>
      </c>
      <c r="AH109" s="62">
        <v>130005.11</v>
      </c>
      <c r="AI109" s="61">
        <v>341</v>
      </c>
      <c r="AJ109" s="62">
        <v>37408</v>
      </c>
      <c r="AK109" s="62">
        <v>52798</v>
      </c>
      <c r="AL109" s="61">
        <v>30.2</v>
      </c>
      <c r="AM109" s="61">
        <v>23.2</v>
      </c>
      <c r="AN109" s="61">
        <v>23.51</v>
      </c>
      <c r="AO109" s="61">
        <v>4.2</v>
      </c>
      <c r="AP109" s="61">
        <v>0</v>
      </c>
      <c r="AQ109" s="61">
        <v>0.71130000000000004</v>
      </c>
      <c r="AR109" s="61">
        <v>856.88</v>
      </c>
      <c r="AS109" s="62">
        <v>1868.48</v>
      </c>
      <c r="AT109" s="62">
        <v>4679.6000000000004</v>
      </c>
      <c r="AU109" s="61">
        <v>899.09</v>
      </c>
      <c r="AV109" s="61">
        <v>464.03</v>
      </c>
      <c r="AW109" s="62">
        <v>8768.07</v>
      </c>
      <c r="AX109" s="62">
        <v>4873.83</v>
      </c>
      <c r="AY109" s="61">
        <v>0.57189999999999996</v>
      </c>
      <c r="AZ109" s="62">
        <v>3205.62</v>
      </c>
      <c r="BA109" s="61">
        <v>0.37609999999999999</v>
      </c>
      <c r="BB109" s="61">
        <v>442.91</v>
      </c>
      <c r="BC109" s="61">
        <v>5.1999999999999998E-2</v>
      </c>
      <c r="BD109" s="62">
        <v>8522.35</v>
      </c>
      <c r="BE109" s="62">
        <v>4534.78</v>
      </c>
      <c r="BF109" s="61">
        <v>1.1921999999999999</v>
      </c>
      <c r="BG109" s="61">
        <v>0.57479999999999998</v>
      </c>
      <c r="BH109" s="61">
        <v>0.21729999999999999</v>
      </c>
      <c r="BI109" s="61">
        <v>0.16039999999999999</v>
      </c>
      <c r="BJ109" s="61">
        <v>3.6299999999999999E-2</v>
      </c>
      <c r="BK109" s="61">
        <v>1.12E-2</v>
      </c>
    </row>
    <row r="110" spans="1:63" x14ac:dyDescent="0.25">
      <c r="A110" s="61" t="s">
        <v>142</v>
      </c>
      <c r="B110" s="61">
        <v>48488</v>
      </c>
      <c r="C110" s="61">
        <v>117</v>
      </c>
      <c r="D110" s="61">
        <v>25.53</v>
      </c>
      <c r="E110" s="62">
        <v>2986.76</v>
      </c>
      <c r="F110" s="62">
        <v>2740.33</v>
      </c>
      <c r="G110" s="61">
        <v>3.8E-3</v>
      </c>
      <c r="H110" s="61">
        <v>0</v>
      </c>
      <c r="I110" s="61">
        <v>2.8999999999999998E-3</v>
      </c>
      <c r="J110" s="61">
        <v>2.7000000000000001E-3</v>
      </c>
      <c r="K110" s="61">
        <v>1.09E-2</v>
      </c>
      <c r="L110" s="61">
        <v>0.96189999999999998</v>
      </c>
      <c r="M110" s="61">
        <v>1.78E-2</v>
      </c>
      <c r="N110" s="61">
        <v>0.33100000000000002</v>
      </c>
      <c r="O110" s="61">
        <v>1.1999999999999999E-3</v>
      </c>
      <c r="P110" s="61">
        <v>0.1198</v>
      </c>
      <c r="Q110" s="61">
        <v>143.16999999999999</v>
      </c>
      <c r="R110" s="62">
        <v>61395.17</v>
      </c>
      <c r="S110" s="61">
        <v>0.20749999999999999</v>
      </c>
      <c r="T110" s="61">
        <v>0.25159999999999999</v>
      </c>
      <c r="U110" s="61">
        <v>0.54090000000000005</v>
      </c>
      <c r="V110" s="61">
        <v>18.12</v>
      </c>
      <c r="W110" s="61">
        <v>18</v>
      </c>
      <c r="X110" s="62">
        <v>72508.67</v>
      </c>
      <c r="Y110" s="61">
        <v>158.26</v>
      </c>
      <c r="Z110" s="62">
        <v>161031.97</v>
      </c>
      <c r="AA110" s="61">
        <v>0.83340000000000003</v>
      </c>
      <c r="AB110" s="61">
        <v>0.14849999999999999</v>
      </c>
      <c r="AC110" s="61">
        <v>1.8100000000000002E-2</v>
      </c>
      <c r="AD110" s="61">
        <v>0.1666</v>
      </c>
      <c r="AE110" s="61">
        <v>161.03</v>
      </c>
      <c r="AF110" s="62">
        <v>4785.38</v>
      </c>
      <c r="AG110" s="61">
        <v>593.85</v>
      </c>
      <c r="AH110" s="62">
        <v>170617.8</v>
      </c>
      <c r="AI110" s="61">
        <v>472</v>
      </c>
      <c r="AJ110" s="62">
        <v>33900</v>
      </c>
      <c r="AK110" s="62">
        <v>49297</v>
      </c>
      <c r="AL110" s="61">
        <v>56.45</v>
      </c>
      <c r="AM110" s="61">
        <v>29.31</v>
      </c>
      <c r="AN110" s="61">
        <v>28.76</v>
      </c>
      <c r="AO110" s="61">
        <v>4.5</v>
      </c>
      <c r="AP110" s="61">
        <v>666.19</v>
      </c>
      <c r="AQ110" s="61">
        <v>1.1940999999999999</v>
      </c>
      <c r="AR110" s="61">
        <v>910.96</v>
      </c>
      <c r="AS110" s="62">
        <v>2024.84</v>
      </c>
      <c r="AT110" s="62">
        <v>5415.31</v>
      </c>
      <c r="AU110" s="62">
        <v>1360.37</v>
      </c>
      <c r="AV110" s="61">
        <v>153.59</v>
      </c>
      <c r="AW110" s="62">
        <v>9865.08</v>
      </c>
      <c r="AX110" s="62">
        <v>4034.23</v>
      </c>
      <c r="AY110" s="61">
        <v>0.42559999999999998</v>
      </c>
      <c r="AZ110" s="62">
        <v>4828.68</v>
      </c>
      <c r="BA110" s="61">
        <v>0.50939999999999996</v>
      </c>
      <c r="BB110" s="61">
        <v>616.46</v>
      </c>
      <c r="BC110" s="61">
        <v>6.5000000000000002E-2</v>
      </c>
      <c r="BD110" s="62">
        <v>9479.3799999999992</v>
      </c>
      <c r="BE110" s="62">
        <v>2811.77</v>
      </c>
      <c r="BF110" s="61">
        <v>0.61339999999999995</v>
      </c>
      <c r="BG110" s="61">
        <v>0.55189999999999995</v>
      </c>
      <c r="BH110" s="61">
        <v>0.2404</v>
      </c>
      <c r="BI110" s="61">
        <v>0.1555</v>
      </c>
      <c r="BJ110" s="61">
        <v>3.8699999999999998E-2</v>
      </c>
      <c r="BK110" s="61">
        <v>1.35E-2</v>
      </c>
    </row>
    <row r="111" spans="1:63" x14ac:dyDescent="0.25">
      <c r="A111" s="61" t="s">
        <v>143</v>
      </c>
      <c r="B111" s="61">
        <v>45302</v>
      </c>
      <c r="C111" s="61">
        <v>67</v>
      </c>
      <c r="D111" s="61">
        <v>33.96</v>
      </c>
      <c r="E111" s="62">
        <v>2275.4699999999998</v>
      </c>
      <c r="F111" s="62">
        <v>2220.38</v>
      </c>
      <c r="G111" s="61">
        <v>2.7000000000000001E-3</v>
      </c>
      <c r="H111" s="61">
        <v>0</v>
      </c>
      <c r="I111" s="61">
        <v>6.0000000000000001E-3</v>
      </c>
      <c r="J111" s="61">
        <v>5.0000000000000001E-4</v>
      </c>
      <c r="K111" s="61">
        <v>6.7799999999999999E-2</v>
      </c>
      <c r="L111" s="61">
        <v>0.87870000000000004</v>
      </c>
      <c r="M111" s="61">
        <v>4.4400000000000002E-2</v>
      </c>
      <c r="N111" s="61">
        <v>0.41049999999999998</v>
      </c>
      <c r="O111" s="61">
        <v>2.7000000000000001E-3</v>
      </c>
      <c r="P111" s="61">
        <v>0.13900000000000001</v>
      </c>
      <c r="Q111" s="61">
        <v>101</v>
      </c>
      <c r="R111" s="62">
        <v>57762.49</v>
      </c>
      <c r="S111" s="61">
        <v>0.22600000000000001</v>
      </c>
      <c r="T111" s="61">
        <v>0.1096</v>
      </c>
      <c r="U111" s="61">
        <v>0.66439999999999999</v>
      </c>
      <c r="V111" s="61">
        <v>18.96</v>
      </c>
      <c r="W111" s="61">
        <v>14.15</v>
      </c>
      <c r="X111" s="62">
        <v>73706.429999999993</v>
      </c>
      <c r="Y111" s="61">
        <v>154.27000000000001</v>
      </c>
      <c r="Z111" s="62">
        <v>100228.75</v>
      </c>
      <c r="AA111" s="61">
        <v>0.76519999999999999</v>
      </c>
      <c r="AB111" s="61">
        <v>0.21010000000000001</v>
      </c>
      <c r="AC111" s="61">
        <v>2.47E-2</v>
      </c>
      <c r="AD111" s="61">
        <v>0.23480000000000001</v>
      </c>
      <c r="AE111" s="61">
        <v>100.23</v>
      </c>
      <c r="AF111" s="62">
        <v>3194.73</v>
      </c>
      <c r="AG111" s="61">
        <v>372.39</v>
      </c>
      <c r="AH111" s="62">
        <v>100956.8</v>
      </c>
      <c r="AI111" s="61">
        <v>188</v>
      </c>
      <c r="AJ111" s="62">
        <v>30799</v>
      </c>
      <c r="AK111" s="62">
        <v>40521</v>
      </c>
      <c r="AL111" s="61">
        <v>49.35</v>
      </c>
      <c r="AM111" s="61">
        <v>29.1</v>
      </c>
      <c r="AN111" s="61">
        <v>39.93</v>
      </c>
      <c r="AO111" s="61">
        <v>3.7</v>
      </c>
      <c r="AP111" s="61">
        <v>86.86</v>
      </c>
      <c r="AQ111" s="61">
        <v>0.92989999999999995</v>
      </c>
      <c r="AR111" s="61">
        <v>951.77</v>
      </c>
      <c r="AS111" s="62">
        <v>1605.92</v>
      </c>
      <c r="AT111" s="62">
        <v>5097.59</v>
      </c>
      <c r="AU111" s="61">
        <v>815.82</v>
      </c>
      <c r="AV111" s="61">
        <v>81.33</v>
      </c>
      <c r="AW111" s="62">
        <v>8552.43</v>
      </c>
      <c r="AX111" s="62">
        <v>5028.53</v>
      </c>
      <c r="AY111" s="61">
        <v>0.52090000000000003</v>
      </c>
      <c r="AZ111" s="62">
        <v>4093.97</v>
      </c>
      <c r="BA111" s="61">
        <v>0.42409999999999998</v>
      </c>
      <c r="BB111" s="61">
        <v>531.6</v>
      </c>
      <c r="BC111" s="61">
        <v>5.5100000000000003E-2</v>
      </c>
      <c r="BD111" s="62">
        <v>9654.1</v>
      </c>
      <c r="BE111" s="62">
        <v>4115.42</v>
      </c>
      <c r="BF111" s="61">
        <v>1.4964999999999999</v>
      </c>
      <c r="BG111" s="61">
        <v>0.60119999999999996</v>
      </c>
      <c r="BH111" s="61">
        <v>0.218</v>
      </c>
      <c r="BI111" s="61">
        <v>0.13150000000000001</v>
      </c>
      <c r="BJ111" s="61">
        <v>3.6600000000000001E-2</v>
      </c>
      <c r="BK111" s="61">
        <v>1.2800000000000001E-2</v>
      </c>
    </row>
    <row r="112" spans="1:63" x14ac:dyDescent="0.25">
      <c r="A112" s="61" t="s">
        <v>144</v>
      </c>
      <c r="B112" s="61">
        <v>45310</v>
      </c>
      <c r="C112" s="61">
        <v>44</v>
      </c>
      <c r="D112" s="61">
        <v>29.94</v>
      </c>
      <c r="E112" s="62">
        <v>1317.42</v>
      </c>
      <c r="F112" s="62">
        <v>1399.46</v>
      </c>
      <c r="G112" s="61">
        <v>2.7000000000000001E-3</v>
      </c>
      <c r="H112" s="61">
        <v>2.3999999999999998E-3</v>
      </c>
      <c r="I112" s="61">
        <v>1.4E-3</v>
      </c>
      <c r="J112" s="61">
        <v>0</v>
      </c>
      <c r="K112" s="61">
        <v>9.7000000000000003E-3</v>
      </c>
      <c r="L112" s="61">
        <v>0.97199999999999998</v>
      </c>
      <c r="M112" s="61">
        <v>1.18E-2</v>
      </c>
      <c r="N112" s="61">
        <v>0.156</v>
      </c>
      <c r="O112" s="61">
        <v>6.9999999999999999E-4</v>
      </c>
      <c r="P112" s="61">
        <v>9.4100000000000003E-2</v>
      </c>
      <c r="Q112" s="61">
        <v>65.03</v>
      </c>
      <c r="R112" s="62">
        <v>56866.29</v>
      </c>
      <c r="S112" s="61">
        <v>0.1308</v>
      </c>
      <c r="T112" s="61">
        <v>0.1308</v>
      </c>
      <c r="U112" s="61">
        <v>0.73829999999999996</v>
      </c>
      <c r="V112" s="61">
        <v>18.36</v>
      </c>
      <c r="W112" s="61">
        <v>6.92</v>
      </c>
      <c r="X112" s="62">
        <v>78326.59</v>
      </c>
      <c r="Y112" s="61">
        <v>190.38</v>
      </c>
      <c r="Z112" s="62">
        <v>101614.39</v>
      </c>
      <c r="AA112" s="61">
        <v>0.86950000000000005</v>
      </c>
      <c r="AB112" s="61">
        <v>0.1056</v>
      </c>
      <c r="AC112" s="61">
        <v>2.4899999999999999E-2</v>
      </c>
      <c r="AD112" s="61">
        <v>0.1305</v>
      </c>
      <c r="AE112" s="61">
        <v>101.61</v>
      </c>
      <c r="AF112" s="62">
        <v>2536.2800000000002</v>
      </c>
      <c r="AG112" s="61">
        <v>423.72</v>
      </c>
      <c r="AH112" s="62">
        <v>91020.160000000003</v>
      </c>
      <c r="AI112" s="61">
        <v>121</v>
      </c>
      <c r="AJ112" s="62">
        <v>33690</v>
      </c>
      <c r="AK112" s="62">
        <v>48254</v>
      </c>
      <c r="AL112" s="61">
        <v>44.98</v>
      </c>
      <c r="AM112" s="61">
        <v>23.51</v>
      </c>
      <c r="AN112" s="61">
        <v>32.200000000000003</v>
      </c>
      <c r="AO112" s="61">
        <v>5</v>
      </c>
      <c r="AP112" s="61">
        <v>532.96</v>
      </c>
      <c r="AQ112" s="61">
        <v>0.87439999999999996</v>
      </c>
      <c r="AR112" s="62">
        <v>1079.67</v>
      </c>
      <c r="AS112" s="62">
        <v>1432.69</v>
      </c>
      <c r="AT112" s="62">
        <v>6136.21</v>
      </c>
      <c r="AU112" s="61">
        <v>795.89</v>
      </c>
      <c r="AV112" s="61">
        <v>34.159999999999997</v>
      </c>
      <c r="AW112" s="62">
        <v>9478.6200000000008</v>
      </c>
      <c r="AX112" s="62">
        <v>5454.77</v>
      </c>
      <c r="AY112" s="61">
        <v>0.59650000000000003</v>
      </c>
      <c r="AZ112" s="62">
        <v>3232.77</v>
      </c>
      <c r="BA112" s="61">
        <v>0.35349999999999998</v>
      </c>
      <c r="BB112" s="61">
        <v>457.69</v>
      </c>
      <c r="BC112" s="61">
        <v>0.05</v>
      </c>
      <c r="BD112" s="62">
        <v>9145.24</v>
      </c>
      <c r="BE112" s="62">
        <v>5187.4399999999996</v>
      </c>
      <c r="BF112" s="61">
        <v>1.5709</v>
      </c>
      <c r="BG112" s="61">
        <v>0.59989999999999999</v>
      </c>
      <c r="BH112" s="61">
        <v>0.23350000000000001</v>
      </c>
      <c r="BI112" s="61">
        <v>8.9800000000000005E-2</v>
      </c>
      <c r="BJ112" s="61">
        <v>3.1899999999999998E-2</v>
      </c>
      <c r="BK112" s="61">
        <v>4.4900000000000002E-2</v>
      </c>
    </row>
    <row r="113" spans="1:63" x14ac:dyDescent="0.25">
      <c r="A113" s="61" t="s">
        <v>145</v>
      </c>
      <c r="B113" s="61">
        <v>46516</v>
      </c>
      <c r="C113" s="61">
        <v>109</v>
      </c>
      <c r="D113" s="61">
        <v>7.81</v>
      </c>
      <c r="E113" s="61">
        <v>850.8</v>
      </c>
      <c r="F113" s="61">
        <v>921.17</v>
      </c>
      <c r="G113" s="61">
        <v>8.0999999999999996E-3</v>
      </c>
      <c r="H113" s="61">
        <v>0</v>
      </c>
      <c r="I113" s="61">
        <v>4.4999999999999997E-3</v>
      </c>
      <c r="J113" s="61">
        <v>0</v>
      </c>
      <c r="K113" s="61">
        <v>2.8E-3</v>
      </c>
      <c r="L113" s="61">
        <v>0.97670000000000001</v>
      </c>
      <c r="M113" s="61">
        <v>7.9000000000000008E-3</v>
      </c>
      <c r="N113" s="61">
        <v>0.36730000000000002</v>
      </c>
      <c r="O113" s="61">
        <v>0</v>
      </c>
      <c r="P113" s="61">
        <v>0.19389999999999999</v>
      </c>
      <c r="Q113" s="61">
        <v>44.9</v>
      </c>
      <c r="R113" s="62">
        <v>48086.67</v>
      </c>
      <c r="S113" s="61">
        <v>0.11840000000000001</v>
      </c>
      <c r="T113" s="61">
        <v>0.1711</v>
      </c>
      <c r="U113" s="61">
        <v>0.71050000000000002</v>
      </c>
      <c r="V113" s="61">
        <v>17.170000000000002</v>
      </c>
      <c r="W113" s="61">
        <v>6</v>
      </c>
      <c r="X113" s="62">
        <v>67995</v>
      </c>
      <c r="Y113" s="61">
        <v>133.09</v>
      </c>
      <c r="Z113" s="62">
        <v>137923.46</v>
      </c>
      <c r="AA113" s="61">
        <v>0.8649</v>
      </c>
      <c r="AB113" s="61">
        <v>9.8299999999999998E-2</v>
      </c>
      <c r="AC113" s="61">
        <v>3.6799999999999999E-2</v>
      </c>
      <c r="AD113" s="61">
        <v>0.1351</v>
      </c>
      <c r="AE113" s="61">
        <v>137.91999999999999</v>
      </c>
      <c r="AF113" s="62">
        <v>3468.77</v>
      </c>
      <c r="AG113" s="61">
        <v>519.96</v>
      </c>
      <c r="AH113" s="62">
        <v>137089.98000000001</v>
      </c>
      <c r="AI113" s="61">
        <v>376</v>
      </c>
      <c r="AJ113" s="62">
        <v>32226</v>
      </c>
      <c r="AK113" s="62">
        <v>46953</v>
      </c>
      <c r="AL113" s="61">
        <v>49.7</v>
      </c>
      <c r="AM113" s="61">
        <v>22.53</v>
      </c>
      <c r="AN113" s="61">
        <v>38.97</v>
      </c>
      <c r="AO113" s="61">
        <v>5</v>
      </c>
      <c r="AP113" s="62">
        <v>1721.96</v>
      </c>
      <c r="AQ113" s="61">
        <v>1.2921</v>
      </c>
      <c r="AR113" s="62">
        <v>1133.58</v>
      </c>
      <c r="AS113" s="62">
        <v>1979.76</v>
      </c>
      <c r="AT113" s="62">
        <v>5063.33</v>
      </c>
      <c r="AU113" s="62">
        <v>1266.79</v>
      </c>
      <c r="AV113" s="61">
        <v>28.42</v>
      </c>
      <c r="AW113" s="62">
        <v>9471.8799999999992</v>
      </c>
      <c r="AX113" s="62">
        <v>3871.75</v>
      </c>
      <c r="AY113" s="61">
        <v>0.3906</v>
      </c>
      <c r="AZ113" s="62">
        <v>5416.68</v>
      </c>
      <c r="BA113" s="61">
        <v>0.5464</v>
      </c>
      <c r="BB113" s="61">
        <v>624.33000000000004</v>
      </c>
      <c r="BC113" s="61">
        <v>6.3E-2</v>
      </c>
      <c r="BD113" s="62">
        <v>9912.75</v>
      </c>
      <c r="BE113" s="62">
        <v>3420.05</v>
      </c>
      <c r="BF113" s="61">
        <v>0.79890000000000005</v>
      </c>
      <c r="BG113" s="61">
        <v>0.52659999999999996</v>
      </c>
      <c r="BH113" s="61">
        <v>0.2266</v>
      </c>
      <c r="BI113" s="61">
        <v>0.17780000000000001</v>
      </c>
      <c r="BJ113" s="61">
        <v>4.9000000000000002E-2</v>
      </c>
      <c r="BK113" s="61">
        <v>0.02</v>
      </c>
    </row>
    <row r="114" spans="1:63" x14ac:dyDescent="0.25">
      <c r="A114" s="61" t="s">
        <v>146</v>
      </c>
      <c r="B114" s="61">
        <v>48140</v>
      </c>
      <c r="C114" s="61">
        <v>25</v>
      </c>
      <c r="D114" s="61">
        <v>37.409999999999997</v>
      </c>
      <c r="E114" s="61">
        <v>935.14</v>
      </c>
      <c r="F114" s="61">
        <v>979.76</v>
      </c>
      <c r="G114" s="61">
        <v>4.1000000000000003E-3</v>
      </c>
      <c r="H114" s="61">
        <v>1E-3</v>
      </c>
      <c r="I114" s="61">
        <v>2E-3</v>
      </c>
      <c r="J114" s="61">
        <v>0</v>
      </c>
      <c r="K114" s="61">
        <v>1.52E-2</v>
      </c>
      <c r="L114" s="61">
        <v>0.95530000000000004</v>
      </c>
      <c r="M114" s="61">
        <v>2.24E-2</v>
      </c>
      <c r="N114" s="61">
        <v>0.25519999999999998</v>
      </c>
      <c r="O114" s="61">
        <v>0</v>
      </c>
      <c r="P114" s="61">
        <v>0.1103</v>
      </c>
      <c r="Q114" s="61">
        <v>56.88</v>
      </c>
      <c r="R114" s="62">
        <v>54660.9</v>
      </c>
      <c r="S114" s="61">
        <v>0.2273</v>
      </c>
      <c r="T114" s="61">
        <v>0.18179999999999999</v>
      </c>
      <c r="U114" s="61">
        <v>0.59089999999999998</v>
      </c>
      <c r="V114" s="61">
        <v>17.46</v>
      </c>
      <c r="W114" s="61">
        <v>9.7200000000000006</v>
      </c>
      <c r="X114" s="62">
        <v>72592.039999999994</v>
      </c>
      <c r="Y114" s="61">
        <v>93.77</v>
      </c>
      <c r="Z114" s="62">
        <v>216299.08</v>
      </c>
      <c r="AA114" s="61">
        <v>0.88649999999999995</v>
      </c>
      <c r="AB114" s="61">
        <v>8.2400000000000001E-2</v>
      </c>
      <c r="AC114" s="61">
        <v>3.1099999999999999E-2</v>
      </c>
      <c r="AD114" s="61">
        <v>0.1135</v>
      </c>
      <c r="AE114" s="61">
        <v>216.3</v>
      </c>
      <c r="AF114" s="62">
        <v>7553.26</v>
      </c>
      <c r="AG114" s="61">
        <v>981.7</v>
      </c>
      <c r="AH114" s="62">
        <v>208321.98</v>
      </c>
      <c r="AI114" s="61">
        <v>532</v>
      </c>
      <c r="AJ114" s="62">
        <v>36191</v>
      </c>
      <c r="AK114" s="62">
        <v>55815</v>
      </c>
      <c r="AL114" s="61">
        <v>53.14</v>
      </c>
      <c r="AM114" s="61">
        <v>34.39</v>
      </c>
      <c r="AN114" s="61">
        <v>33.71</v>
      </c>
      <c r="AO114" s="61">
        <v>5.0999999999999996</v>
      </c>
      <c r="AP114" s="61">
        <v>0</v>
      </c>
      <c r="AQ114" s="61">
        <v>1.1881999999999999</v>
      </c>
      <c r="AR114" s="62">
        <v>1661.39</v>
      </c>
      <c r="AS114" s="62">
        <v>2041.18</v>
      </c>
      <c r="AT114" s="62">
        <v>5972.79</v>
      </c>
      <c r="AU114" s="62">
        <v>1139.06</v>
      </c>
      <c r="AV114" s="61">
        <v>271.26</v>
      </c>
      <c r="AW114" s="62">
        <v>11085.68</v>
      </c>
      <c r="AX114" s="62">
        <v>3160.06</v>
      </c>
      <c r="AY114" s="61">
        <v>0.31380000000000002</v>
      </c>
      <c r="AZ114" s="62">
        <v>6466.73</v>
      </c>
      <c r="BA114" s="61">
        <v>0.6421</v>
      </c>
      <c r="BB114" s="61">
        <v>443.94</v>
      </c>
      <c r="BC114" s="61">
        <v>4.41E-2</v>
      </c>
      <c r="BD114" s="62">
        <v>10070.73</v>
      </c>
      <c r="BE114" s="62">
        <v>2581.31</v>
      </c>
      <c r="BF114" s="61">
        <v>0.39789999999999998</v>
      </c>
      <c r="BG114" s="61">
        <v>0.65029999999999999</v>
      </c>
      <c r="BH114" s="61">
        <v>0.191</v>
      </c>
      <c r="BI114" s="61">
        <v>0.11260000000000001</v>
      </c>
      <c r="BJ114" s="61">
        <v>2.92E-2</v>
      </c>
      <c r="BK114" s="61">
        <v>1.6899999999999998E-2</v>
      </c>
    </row>
    <row r="115" spans="1:63" x14ac:dyDescent="0.25">
      <c r="A115" s="61" t="s">
        <v>147</v>
      </c>
      <c r="B115" s="61">
        <v>45328</v>
      </c>
      <c r="C115" s="61">
        <v>16</v>
      </c>
      <c r="D115" s="61">
        <v>63.96</v>
      </c>
      <c r="E115" s="62">
        <v>1023.39</v>
      </c>
      <c r="F115" s="62">
        <v>1021.13</v>
      </c>
      <c r="G115" s="61">
        <v>9.1999999999999998E-3</v>
      </c>
      <c r="H115" s="61">
        <v>0</v>
      </c>
      <c r="I115" s="61">
        <v>4.7000000000000002E-3</v>
      </c>
      <c r="J115" s="61">
        <v>0</v>
      </c>
      <c r="K115" s="61">
        <v>1.35E-2</v>
      </c>
      <c r="L115" s="61">
        <v>0.94579999999999997</v>
      </c>
      <c r="M115" s="61">
        <v>2.6800000000000001E-2</v>
      </c>
      <c r="N115" s="61">
        <v>0.37759999999999999</v>
      </c>
      <c r="O115" s="61">
        <v>2E-3</v>
      </c>
      <c r="P115" s="61">
        <v>0.1336</v>
      </c>
      <c r="Q115" s="61">
        <v>51.97</v>
      </c>
      <c r="R115" s="62">
        <v>47351.79</v>
      </c>
      <c r="S115" s="61">
        <v>0.38159999999999999</v>
      </c>
      <c r="T115" s="61">
        <v>0.19739999999999999</v>
      </c>
      <c r="U115" s="61">
        <v>0.42109999999999997</v>
      </c>
      <c r="V115" s="61">
        <v>15.84</v>
      </c>
      <c r="W115" s="61">
        <v>8.4</v>
      </c>
      <c r="X115" s="62">
        <v>69490.710000000006</v>
      </c>
      <c r="Y115" s="61">
        <v>119.01</v>
      </c>
      <c r="Z115" s="62">
        <v>174317.8</v>
      </c>
      <c r="AA115" s="61">
        <v>0.75039999999999996</v>
      </c>
      <c r="AB115" s="61">
        <v>0.22670000000000001</v>
      </c>
      <c r="AC115" s="61">
        <v>2.29E-2</v>
      </c>
      <c r="AD115" s="61">
        <v>0.24959999999999999</v>
      </c>
      <c r="AE115" s="61">
        <v>174.32</v>
      </c>
      <c r="AF115" s="62">
        <v>3909.02</v>
      </c>
      <c r="AG115" s="61">
        <v>549.89</v>
      </c>
      <c r="AH115" s="62">
        <v>171774.91</v>
      </c>
      <c r="AI115" s="61">
        <v>477</v>
      </c>
      <c r="AJ115" s="62">
        <v>29167</v>
      </c>
      <c r="AK115" s="62">
        <v>45790</v>
      </c>
      <c r="AL115" s="61">
        <v>31.7</v>
      </c>
      <c r="AM115" s="61">
        <v>22.27</v>
      </c>
      <c r="AN115" s="61">
        <v>22.01</v>
      </c>
      <c r="AO115" s="61">
        <v>0</v>
      </c>
      <c r="AP115" s="62">
        <v>1555.42</v>
      </c>
      <c r="AQ115" s="61">
        <v>1.2562</v>
      </c>
      <c r="AR115" s="62">
        <v>1150.76</v>
      </c>
      <c r="AS115" s="62">
        <v>1204.19</v>
      </c>
      <c r="AT115" s="62">
        <v>5036.46</v>
      </c>
      <c r="AU115" s="61">
        <v>812.24</v>
      </c>
      <c r="AV115" s="61">
        <v>121.68</v>
      </c>
      <c r="AW115" s="62">
        <v>8325.32</v>
      </c>
      <c r="AX115" s="62">
        <v>2607.64</v>
      </c>
      <c r="AY115" s="61">
        <v>0.26629999999999998</v>
      </c>
      <c r="AZ115" s="62">
        <v>6605.75</v>
      </c>
      <c r="BA115" s="61">
        <v>0.67459999999999998</v>
      </c>
      <c r="BB115" s="61">
        <v>578.41</v>
      </c>
      <c r="BC115" s="61">
        <v>5.91E-2</v>
      </c>
      <c r="BD115" s="62">
        <v>9791.7999999999993</v>
      </c>
      <c r="BE115" s="62">
        <v>1607.55</v>
      </c>
      <c r="BF115" s="61">
        <v>0.35070000000000001</v>
      </c>
      <c r="BG115" s="61">
        <v>0.52690000000000003</v>
      </c>
      <c r="BH115" s="61">
        <v>0.17510000000000001</v>
      </c>
      <c r="BI115" s="61">
        <v>0.24229999999999999</v>
      </c>
      <c r="BJ115" s="61">
        <v>2.4400000000000002E-2</v>
      </c>
      <c r="BK115" s="61">
        <v>3.1300000000000001E-2</v>
      </c>
    </row>
    <row r="116" spans="1:63" x14ac:dyDescent="0.25">
      <c r="A116" s="61" t="s">
        <v>148</v>
      </c>
      <c r="B116" s="61">
        <v>43802</v>
      </c>
      <c r="C116" s="61">
        <v>137</v>
      </c>
      <c r="D116" s="61">
        <v>481.8</v>
      </c>
      <c r="E116" s="62">
        <v>66006.95</v>
      </c>
      <c r="F116" s="62">
        <v>49462.36</v>
      </c>
      <c r="G116" s="61">
        <v>2.1499999999999998E-2</v>
      </c>
      <c r="H116" s="61">
        <v>4.0000000000000002E-4</v>
      </c>
      <c r="I116" s="61">
        <v>0.58089999999999997</v>
      </c>
      <c r="J116" s="61">
        <v>2E-3</v>
      </c>
      <c r="K116" s="61">
        <v>6.7900000000000002E-2</v>
      </c>
      <c r="L116" s="61">
        <v>0.27379999999999999</v>
      </c>
      <c r="M116" s="61">
        <v>5.3499999999999999E-2</v>
      </c>
      <c r="N116" s="61">
        <v>0.83299999999999996</v>
      </c>
      <c r="O116" s="61">
        <v>0.1147</v>
      </c>
      <c r="P116" s="61">
        <v>0.13950000000000001</v>
      </c>
      <c r="Q116" s="62">
        <v>2200</v>
      </c>
      <c r="R116" s="62">
        <v>66963.78</v>
      </c>
      <c r="S116" s="61">
        <v>0.12690000000000001</v>
      </c>
      <c r="T116" s="61">
        <v>0.14369999999999999</v>
      </c>
      <c r="U116" s="61">
        <v>0.72940000000000005</v>
      </c>
      <c r="V116" s="61">
        <v>20.02</v>
      </c>
      <c r="W116" s="61">
        <v>370.1</v>
      </c>
      <c r="X116" s="62">
        <v>91702.06</v>
      </c>
      <c r="Y116" s="61">
        <v>178.35</v>
      </c>
      <c r="Z116" s="62">
        <v>138367.49</v>
      </c>
      <c r="AA116" s="61">
        <v>0.55989999999999995</v>
      </c>
      <c r="AB116" s="61">
        <v>0.41589999999999999</v>
      </c>
      <c r="AC116" s="61">
        <v>2.4199999999999999E-2</v>
      </c>
      <c r="AD116" s="61">
        <v>0.44009999999999999</v>
      </c>
      <c r="AE116" s="61">
        <v>138.37</v>
      </c>
      <c r="AF116" s="62">
        <v>6119.89</v>
      </c>
      <c r="AG116" s="61">
        <v>538.14</v>
      </c>
      <c r="AH116" s="62">
        <v>151452.29999999999</v>
      </c>
      <c r="AI116" s="61">
        <v>428</v>
      </c>
      <c r="AJ116" s="62">
        <v>26759</v>
      </c>
      <c r="AK116" s="62">
        <v>39766</v>
      </c>
      <c r="AL116" s="61">
        <v>71.099999999999994</v>
      </c>
      <c r="AM116" s="61">
        <v>38.700000000000003</v>
      </c>
      <c r="AN116" s="61">
        <v>50.11</v>
      </c>
      <c r="AO116" s="61">
        <v>4.51</v>
      </c>
      <c r="AP116" s="61">
        <v>0</v>
      </c>
      <c r="AQ116" s="61">
        <v>1.1276999999999999</v>
      </c>
      <c r="AR116" s="62">
        <v>1771.27</v>
      </c>
      <c r="AS116" s="62">
        <v>2963.02</v>
      </c>
      <c r="AT116" s="62">
        <v>7173.28</v>
      </c>
      <c r="AU116" s="62">
        <v>1854.43</v>
      </c>
      <c r="AV116" s="61">
        <v>851.56</v>
      </c>
      <c r="AW116" s="62">
        <v>14613.55</v>
      </c>
      <c r="AX116" s="62">
        <v>4559.87</v>
      </c>
      <c r="AY116" s="61">
        <v>0.29870000000000002</v>
      </c>
      <c r="AZ116" s="62">
        <v>8586.67</v>
      </c>
      <c r="BA116" s="61">
        <v>0.56240000000000001</v>
      </c>
      <c r="BB116" s="62">
        <v>2121.34</v>
      </c>
      <c r="BC116" s="61">
        <v>0.1389</v>
      </c>
      <c r="BD116" s="62">
        <v>15267.88</v>
      </c>
      <c r="BE116" s="62">
        <v>1863.89</v>
      </c>
      <c r="BF116" s="61">
        <v>0.53500000000000003</v>
      </c>
      <c r="BG116" s="61">
        <v>0.51829999999999998</v>
      </c>
      <c r="BH116" s="61">
        <v>0.20399999999999999</v>
      </c>
      <c r="BI116" s="61">
        <v>0.23810000000000001</v>
      </c>
      <c r="BJ116" s="61">
        <v>2.07E-2</v>
      </c>
      <c r="BK116" s="61">
        <v>1.8800000000000001E-2</v>
      </c>
    </row>
    <row r="117" spans="1:63" x14ac:dyDescent="0.25">
      <c r="A117" s="61" t="s">
        <v>149</v>
      </c>
      <c r="B117" s="61">
        <v>49312</v>
      </c>
      <c r="C117" s="61">
        <v>73</v>
      </c>
      <c r="D117" s="61">
        <v>12.88</v>
      </c>
      <c r="E117" s="61">
        <v>940.15</v>
      </c>
      <c r="F117" s="61">
        <v>898.81</v>
      </c>
      <c r="G117" s="61">
        <v>6.3E-3</v>
      </c>
      <c r="H117" s="61">
        <v>0</v>
      </c>
      <c r="I117" s="61">
        <v>1.11E-2</v>
      </c>
      <c r="J117" s="61">
        <v>2.2000000000000001E-3</v>
      </c>
      <c r="K117" s="61">
        <v>5.0900000000000001E-2</v>
      </c>
      <c r="L117" s="61">
        <v>0.90510000000000002</v>
      </c>
      <c r="M117" s="61">
        <v>2.4500000000000001E-2</v>
      </c>
      <c r="N117" s="61">
        <v>0.2762</v>
      </c>
      <c r="O117" s="61">
        <v>0</v>
      </c>
      <c r="P117" s="61">
        <v>0.1021</v>
      </c>
      <c r="Q117" s="61">
        <v>41.4</v>
      </c>
      <c r="R117" s="62">
        <v>50679.78</v>
      </c>
      <c r="S117" s="61">
        <v>0.71050000000000002</v>
      </c>
      <c r="T117" s="61">
        <v>3.95E-2</v>
      </c>
      <c r="U117" s="61">
        <v>0.25</v>
      </c>
      <c r="V117" s="61">
        <v>18.41</v>
      </c>
      <c r="W117" s="61">
        <v>4.22</v>
      </c>
      <c r="X117" s="62">
        <v>83725.31</v>
      </c>
      <c r="Y117" s="61">
        <v>217.59</v>
      </c>
      <c r="Z117" s="62">
        <v>107169.32</v>
      </c>
      <c r="AA117" s="61">
        <v>0.93179999999999996</v>
      </c>
      <c r="AB117" s="61">
        <v>3.1899999999999998E-2</v>
      </c>
      <c r="AC117" s="61">
        <v>3.6299999999999999E-2</v>
      </c>
      <c r="AD117" s="61">
        <v>6.8199999999999997E-2</v>
      </c>
      <c r="AE117" s="61">
        <v>107.17</v>
      </c>
      <c r="AF117" s="62">
        <v>2359.27</v>
      </c>
      <c r="AG117" s="61">
        <v>381.74</v>
      </c>
      <c r="AH117" s="62">
        <v>94677.88</v>
      </c>
      <c r="AI117" s="61">
        <v>143</v>
      </c>
      <c r="AJ117" s="62">
        <v>34165</v>
      </c>
      <c r="AK117" s="62">
        <v>45091</v>
      </c>
      <c r="AL117" s="61">
        <v>29.7</v>
      </c>
      <c r="AM117" s="61">
        <v>21.7</v>
      </c>
      <c r="AN117" s="61">
        <v>22.46</v>
      </c>
      <c r="AO117" s="61">
        <v>4.3499999999999996</v>
      </c>
      <c r="AP117" s="62">
        <v>1149.76</v>
      </c>
      <c r="AQ117" s="61">
        <v>1.0563</v>
      </c>
      <c r="AR117" s="62">
        <v>1069</v>
      </c>
      <c r="AS117" s="62">
        <v>1439.56</v>
      </c>
      <c r="AT117" s="62">
        <v>4931.33</v>
      </c>
      <c r="AU117" s="61">
        <v>686.22</v>
      </c>
      <c r="AV117" s="61">
        <v>19.11</v>
      </c>
      <c r="AW117" s="62">
        <v>8145.23</v>
      </c>
      <c r="AX117" s="62">
        <v>5869.51</v>
      </c>
      <c r="AY117" s="61">
        <v>0.61009999999999998</v>
      </c>
      <c r="AZ117" s="62">
        <v>3492.43</v>
      </c>
      <c r="BA117" s="61">
        <v>0.36299999999999999</v>
      </c>
      <c r="BB117" s="61">
        <v>258.06</v>
      </c>
      <c r="BC117" s="61">
        <v>2.6800000000000001E-2</v>
      </c>
      <c r="BD117" s="62">
        <v>9620.01</v>
      </c>
      <c r="BE117" s="62">
        <v>4318.8900000000003</v>
      </c>
      <c r="BF117" s="61">
        <v>1.4351</v>
      </c>
      <c r="BG117" s="61">
        <v>0.58979999999999999</v>
      </c>
      <c r="BH117" s="61">
        <v>0.21190000000000001</v>
      </c>
      <c r="BI117" s="61">
        <v>0.14480000000000001</v>
      </c>
      <c r="BJ117" s="61">
        <v>3.95E-2</v>
      </c>
      <c r="BK117" s="61">
        <v>1.4E-2</v>
      </c>
    </row>
    <row r="118" spans="1:63" x14ac:dyDescent="0.25">
      <c r="A118" s="61" t="s">
        <v>150</v>
      </c>
      <c r="B118" s="61">
        <v>43810</v>
      </c>
      <c r="C118" s="61">
        <v>59</v>
      </c>
      <c r="D118" s="61">
        <v>33.01</v>
      </c>
      <c r="E118" s="62">
        <v>1947.43</v>
      </c>
      <c r="F118" s="62">
        <v>1837.83</v>
      </c>
      <c r="G118" s="61">
        <v>5.4000000000000003E-3</v>
      </c>
      <c r="H118" s="61">
        <v>5.0000000000000001E-4</v>
      </c>
      <c r="I118" s="61">
        <v>1.6199999999999999E-2</v>
      </c>
      <c r="J118" s="61">
        <v>5.0000000000000001E-4</v>
      </c>
      <c r="K118" s="61">
        <v>1.7399999999999999E-2</v>
      </c>
      <c r="L118" s="61">
        <v>0.91869999999999996</v>
      </c>
      <c r="M118" s="61">
        <v>4.1300000000000003E-2</v>
      </c>
      <c r="N118" s="61">
        <v>0.61019999999999996</v>
      </c>
      <c r="O118" s="61">
        <v>3.2000000000000002E-3</v>
      </c>
      <c r="P118" s="61">
        <v>0.16289999999999999</v>
      </c>
      <c r="Q118" s="61">
        <v>97.5</v>
      </c>
      <c r="R118" s="62">
        <v>50593.3</v>
      </c>
      <c r="S118" s="61">
        <v>0.39369999999999999</v>
      </c>
      <c r="T118" s="61">
        <v>0.21260000000000001</v>
      </c>
      <c r="U118" s="61">
        <v>0.39369999999999999</v>
      </c>
      <c r="V118" s="61">
        <v>18.71</v>
      </c>
      <c r="W118" s="61">
        <v>10</v>
      </c>
      <c r="X118" s="62">
        <v>65964.100000000006</v>
      </c>
      <c r="Y118" s="61">
        <v>187.64</v>
      </c>
      <c r="Z118" s="62">
        <v>96258.31</v>
      </c>
      <c r="AA118" s="61">
        <v>0.78779999999999994</v>
      </c>
      <c r="AB118" s="61">
        <v>0.17610000000000001</v>
      </c>
      <c r="AC118" s="61">
        <v>3.61E-2</v>
      </c>
      <c r="AD118" s="61">
        <v>0.2122</v>
      </c>
      <c r="AE118" s="61">
        <v>96.26</v>
      </c>
      <c r="AF118" s="62">
        <v>2289.79</v>
      </c>
      <c r="AG118" s="61">
        <v>355.07</v>
      </c>
      <c r="AH118" s="62">
        <v>93708.84</v>
      </c>
      <c r="AI118" s="61">
        <v>141</v>
      </c>
      <c r="AJ118" s="62">
        <v>24145</v>
      </c>
      <c r="AK118" s="62">
        <v>35033</v>
      </c>
      <c r="AL118" s="61">
        <v>36.4</v>
      </c>
      <c r="AM118" s="61">
        <v>23.14</v>
      </c>
      <c r="AN118" s="61">
        <v>24.08</v>
      </c>
      <c r="AO118" s="61">
        <v>3.7</v>
      </c>
      <c r="AP118" s="61">
        <v>0</v>
      </c>
      <c r="AQ118" s="61">
        <v>0.92130000000000001</v>
      </c>
      <c r="AR118" s="62">
        <v>1215.1400000000001</v>
      </c>
      <c r="AS118" s="62">
        <v>1745.08</v>
      </c>
      <c r="AT118" s="62">
        <v>5386.07</v>
      </c>
      <c r="AU118" s="61">
        <v>934.86</v>
      </c>
      <c r="AV118" s="61">
        <v>458.14</v>
      </c>
      <c r="AW118" s="62">
        <v>9739.2900000000009</v>
      </c>
      <c r="AX118" s="62">
        <v>6365.55</v>
      </c>
      <c r="AY118" s="61">
        <v>0.66149999999999998</v>
      </c>
      <c r="AZ118" s="62">
        <v>2177.9299999999998</v>
      </c>
      <c r="BA118" s="61">
        <v>0.2263</v>
      </c>
      <c r="BB118" s="62">
        <v>1079.44</v>
      </c>
      <c r="BC118" s="61">
        <v>0.11219999999999999</v>
      </c>
      <c r="BD118" s="62">
        <v>9622.93</v>
      </c>
      <c r="BE118" s="62">
        <v>5675.78</v>
      </c>
      <c r="BF118" s="61">
        <v>2.5522999999999998</v>
      </c>
      <c r="BG118" s="61">
        <v>0.55689999999999995</v>
      </c>
      <c r="BH118" s="61">
        <v>0.23880000000000001</v>
      </c>
      <c r="BI118" s="61">
        <v>0.1673</v>
      </c>
      <c r="BJ118" s="61">
        <v>1.9300000000000001E-2</v>
      </c>
      <c r="BK118" s="61">
        <v>1.78E-2</v>
      </c>
    </row>
    <row r="119" spans="1:63" x14ac:dyDescent="0.25">
      <c r="A119" s="61" t="s">
        <v>151</v>
      </c>
      <c r="B119" s="61">
        <v>47548</v>
      </c>
      <c r="C119" s="61">
        <v>70</v>
      </c>
      <c r="D119" s="61">
        <v>7.52</v>
      </c>
      <c r="E119" s="61">
        <v>526.29</v>
      </c>
      <c r="F119" s="61">
        <v>511.82</v>
      </c>
      <c r="G119" s="61">
        <v>3.8999999999999998E-3</v>
      </c>
      <c r="H119" s="61">
        <v>0</v>
      </c>
      <c r="I119" s="61">
        <v>2.3999999999999998E-3</v>
      </c>
      <c r="J119" s="61">
        <v>0</v>
      </c>
      <c r="K119" s="61">
        <v>1.9E-3</v>
      </c>
      <c r="L119" s="61">
        <v>0.98399999999999999</v>
      </c>
      <c r="M119" s="61">
        <v>7.7999999999999996E-3</v>
      </c>
      <c r="N119" s="61">
        <v>0.58750000000000002</v>
      </c>
      <c r="O119" s="61">
        <v>1.9E-3</v>
      </c>
      <c r="P119" s="61">
        <v>0.1615</v>
      </c>
      <c r="Q119" s="61">
        <v>28.25</v>
      </c>
      <c r="R119" s="62">
        <v>40238.92</v>
      </c>
      <c r="S119" s="61">
        <v>0.1842</v>
      </c>
      <c r="T119" s="61">
        <v>7.8899999999999998E-2</v>
      </c>
      <c r="U119" s="61">
        <v>0.73680000000000001</v>
      </c>
      <c r="V119" s="61">
        <v>14.58</v>
      </c>
      <c r="W119" s="61">
        <v>5</v>
      </c>
      <c r="X119" s="62">
        <v>60346</v>
      </c>
      <c r="Y119" s="61">
        <v>100.75</v>
      </c>
      <c r="Z119" s="62">
        <v>133641.68</v>
      </c>
      <c r="AA119" s="61">
        <v>0.81620000000000004</v>
      </c>
      <c r="AB119" s="61">
        <v>8.9599999999999999E-2</v>
      </c>
      <c r="AC119" s="61">
        <v>9.4100000000000003E-2</v>
      </c>
      <c r="AD119" s="61">
        <v>0.18379999999999999</v>
      </c>
      <c r="AE119" s="61">
        <v>133.63999999999999</v>
      </c>
      <c r="AF119" s="62">
        <v>4300.72</v>
      </c>
      <c r="AG119" s="61">
        <v>516.41</v>
      </c>
      <c r="AH119" s="62">
        <v>129189.63</v>
      </c>
      <c r="AI119" s="61">
        <v>336</v>
      </c>
      <c r="AJ119" s="62">
        <v>30766</v>
      </c>
      <c r="AK119" s="62">
        <v>41926</v>
      </c>
      <c r="AL119" s="61">
        <v>48.15</v>
      </c>
      <c r="AM119" s="61">
        <v>30.19</v>
      </c>
      <c r="AN119" s="61">
        <v>33.5</v>
      </c>
      <c r="AO119" s="61">
        <v>4</v>
      </c>
      <c r="AP119" s="61">
        <v>0</v>
      </c>
      <c r="AQ119" s="61">
        <v>1.2714000000000001</v>
      </c>
      <c r="AR119" s="62">
        <v>1508.5</v>
      </c>
      <c r="AS119" s="62">
        <v>2226.44</v>
      </c>
      <c r="AT119" s="62">
        <v>5643.88</v>
      </c>
      <c r="AU119" s="61">
        <v>640.13</v>
      </c>
      <c r="AV119" s="61">
        <v>317.88</v>
      </c>
      <c r="AW119" s="62">
        <v>10336.83</v>
      </c>
      <c r="AX119" s="62">
        <v>4865.59</v>
      </c>
      <c r="AY119" s="61">
        <v>0.48120000000000002</v>
      </c>
      <c r="AZ119" s="62">
        <v>4304.8900000000003</v>
      </c>
      <c r="BA119" s="61">
        <v>0.42580000000000001</v>
      </c>
      <c r="BB119" s="61">
        <v>940.23</v>
      </c>
      <c r="BC119" s="61">
        <v>9.2999999999999999E-2</v>
      </c>
      <c r="BD119" s="62">
        <v>10110.700000000001</v>
      </c>
      <c r="BE119" s="62">
        <v>4004.24</v>
      </c>
      <c r="BF119" s="61">
        <v>1.3561000000000001</v>
      </c>
      <c r="BG119" s="61">
        <v>0.46550000000000002</v>
      </c>
      <c r="BH119" s="61">
        <v>0.26119999999999999</v>
      </c>
      <c r="BI119" s="61">
        <v>0.21249999999999999</v>
      </c>
      <c r="BJ119" s="61">
        <v>3.4599999999999999E-2</v>
      </c>
      <c r="BK119" s="61">
        <v>2.63E-2</v>
      </c>
    </row>
    <row r="120" spans="1:63" x14ac:dyDescent="0.25">
      <c r="A120" s="61" t="s">
        <v>152</v>
      </c>
      <c r="B120" s="61">
        <v>49320</v>
      </c>
      <c r="C120" s="61">
        <v>80</v>
      </c>
      <c r="D120" s="61">
        <v>6.85</v>
      </c>
      <c r="E120" s="61">
        <v>547.70000000000005</v>
      </c>
      <c r="F120" s="61">
        <v>481.46</v>
      </c>
      <c r="G120" s="61">
        <v>2.0999999999999999E-3</v>
      </c>
      <c r="H120" s="61">
        <v>0</v>
      </c>
      <c r="I120" s="61">
        <v>6.7999999999999996E-3</v>
      </c>
      <c r="J120" s="61">
        <v>0</v>
      </c>
      <c r="K120" s="61">
        <v>4.4699999999999997E-2</v>
      </c>
      <c r="L120" s="61">
        <v>0.94220000000000004</v>
      </c>
      <c r="M120" s="61">
        <v>4.1999999999999997E-3</v>
      </c>
      <c r="N120" s="61">
        <v>0.38229999999999997</v>
      </c>
      <c r="O120" s="61">
        <v>0</v>
      </c>
      <c r="P120" s="61">
        <v>0.18260000000000001</v>
      </c>
      <c r="Q120" s="61">
        <v>27.66</v>
      </c>
      <c r="R120" s="62">
        <v>50733.88</v>
      </c>
      <c r="S120" s="61">
        <v>0.43940000000000001</v>
      </c>
      <c r="T120" s="61">
        <v>6.0600000000000001E-2</v>
      </c>
      <c r="U120" s="61">
        <v>0.5</v>
      </c>
      <c r="V120" s="61">
        <v>15.94</v>
      </c>
      <c r="W120" s="61">
        <v>4.0999999999999996</v>
      </c>
      <c r="X120" s="62">
        <v>69923.61</v>
      </c>
      <c r="Y120" s="61">
        <v>128.12</v>
      </c>
      <c r="Z120" s="62">
        <v>106478.75</v>
      </c>
      <c r="AA120" s="61">
        <v>0.91690000000000005</v>
      </c>
      <c r="AB120" s="61">
        <v>4.2700000000000002E-2</v>
      </c>
      <c r="AC120" s="61">
        <v>4.0399999999999998E-2</v>
      </c>
      <c r="AD120" s="61">
        <v>8.3099999999999993E-2</v>
      </c>
      <c r="AE120" s="61">
        <v>106.48</v>
      </c>
      <c r="AF120" s="62">
        <v>2442.5700000000002</v>
      </c>
      <c r="AG120" s="61">
        <v>332.73</v>
      </c>
      <c r="AH120" s="62">
        <v>84940.61</v>
      </c>
      <c r="AI120" s="61">
        <v>92</v>
      </c>
      <c r="AJ120" s="62">
        <v>31165</v>
      </c>
      <c r="AK120" s="62">
        <v>40965</v>
      </c>
      <c r="AL120" s="61">
        <v>34.35</v>
      </c>
      <c r="AM120" s="61">
        <v>22.37</v>
      </c>
      <c r="AN120" s="61">
        <v>24.31</v>
      </c>
      <c r="AO120" s="61">
        <v>4.45</v>
      </c>
      <c r="AP120" s="62">
        <v>1271.68</v>
      </c>
      <c r="AQ120" s="61">
        <v>1.1737</v>
      </c>
      <c r="AR120" s="62">
        <v>1445.14</v>
      </c>
      <c r="AS120" s="62">
        <v>2506.31</v>
      </c>
      <c r="AT120" s="62">
        <v>5871.73</v>
      </c>
      <c r="AU120" s="61">
        <v>863.67</v>
      </c>
      <c r="AV120" s="61">
        <v>82.26</v>
      </c>
      <c r="AW120" s="62">
        <v>10769.1</v>
      </c>
      <c r="AX120" s="62">
        <v>7275.31</v>
      </c>
      <c r="AY120" s="61">
        <v>0.61260000000000003</v>
      </c>
      <c r="AZ120" s="62">
        <v>4127</v>
      </c>
      <c r="BA120" s="61">
        <v>0.34749999999999998</v>
      </c>
      <c r="BB120" s="61">
        <v>473.37</v>
      </c>
      <c r="BC120" s="61">
        <v>3.9899999999999998E-2</v>
      </c>
      <c r="BD120" s="62">
        <v>11875.68</v>
      </c>
      <c r="BE120" s="62">
        <v>4965.8</v>
      </c>
      <c r="BF120" s="61">
        <v>1.6262000000000001</v>
      </c>
      <c r="BG120" s="61">
        <v>0.51039999999999996</v>
      </c>
      <c r="BH120" s="61">
        <v>0.17849999999999999</v>
      </c>
      <c r="BI120" s="61">
        <v>0.25769999999999998</v>
      </c>
      <c r="BJ120" s="61">
        <v>3.1E-2</v>
      </c>
      <c r="BK120" s="61">
        <v>2.24E-2</v>
      </c>
    </row>
    <row r="121" spans="1:63" x14ac:dyDescent="0.25">
      <c r="A121" s="61" t="s">
        <v>153</v>
      </c>
      <c r="B121" s="61">
        <v>49981</v>
      </c>
      <c r="C121" s="61">
        <v>23</v>
      </c>
      <c r="D121" s="61">
        <v>146.01</v>
      </c>
      <c r="E121" s="62">
        <v>3358.27</v>
      </c>
      <c r="F121" s="62">
        <v>3134.91</v>
      </c>
      <c r="G121" s="61">
        <v>5.6899999999999999E-2</v>
      </c>
      <c r="H121" s="61">
        <v>0</v>
      </c>
      <c r="I121" s="61">
        <v>0.1394</v>
      </c>
      <c r="J121" s="61">
        <v>3.5999999999999999E-3</v>
      </c>
      <c r="K121" s="61">
        <v>1.35E-2</v>
      </c>
      <c r="L121" s="61">
        <v>0.74619999999999997</v>
      </c>
      <c r="M121" s="61">
        <v>4.0399999999999998E-2</v>
      </c>
      <c r="N121" s="61">
        <v>0.18679999999999999</v>
      </c>
      <c r="O121" s="61">
        <v>4.1500000000000002E-2</v>
      </c>
      <c r="P121" s="61">
        <v>0.1013</v>
      </c>
      <c r="Q121" s="61">
        <v>134.78</v>
      </c>
      <c r="R121" s="62">
        <v>61843.44</v>
      </c>
      <c r="S121" s="61">
        <v>0.2286</v>
      </c>
      <c r="T121" s="61">
        <v>0.20480000000000001</v>
      </c>
      <c r="U121" s="61">
        <v>0.56669999999999998</v>
      </c>
      <c r="V121" s="61">
        <v>20.94</v>
      </c>
      <c r="W121" s="61">
        <v>17</v>
      </c>
      <c r="X121" s="62">
        <v>93421.119999999995</v>
      </c>
      <c r="Y121" s="61">
        <v>197.55</v>
      </c>
      <c r="Z121" s="62">
        <v>225689.24</v>
      </c>
      <c r="AA121" s="61">
        <v>0.62229999999999996</v>
      </c>
      <c r="AB121" s="61">
        <v>0.3574</v>
      </c>
      <c r="AC121" s="61">
        <v>2.0400000000000001E-2</v>
      </c>
      <c r="AD121" s="61">
        <v>0.37769999999999998</v>
      </c>
      <c r="AE121" s="61">
        <v>225.69</v>
      </c>
      <c r="AF121" s="62">
        <v>8444.5300000000007</v>
      </c>
      <c r="AG121" s="61">
        <v>805.83</v>
      </c>
      <c r="AH121" s="62">
        <v>258597.4</v>
      </c>
      <c r="AI121" s="61">
        <v>589</v>
      </c>
      <c r="AJ121" s="62">
        <v>44452</v>
      </c>
      <c r="AK121" s="62">
        <v>76050</v>
      </c>
      <c r="AL121" s="61">
        <v>61.67</v>
      </c>
      <c r="AM121" s="61">
        <v>35.86</v>
      </c>
      <c r="AN121" s="61">
        <v>38.75</v>
      </c>
      <c r="AO121" s="61">
        <v>5.0999999999999996</v>
      </c>
      <c r="AP121" s="61">
        <v>0</v>
      </c>
      <c r="AQ121" s="61">
        <v>0.63670000000000004</v>
      </c>
      <c r="AR121" s="62">
        <v>1072.29</v>
      </c>
      <c r="AS121" s="62">
        <v>1790.48</v>
      </c>
      <c r="AT121" s="62">
        <v>6106.27</v>
      </c>
      <c r="AU121" s="62">
        <v>1059.69</v>
      </c>
      <c r="AV121" s="61">
        <v>301.08</v>
      </c>
      <c r="AW121" s="62">
        <v>10329.81</v>
      </c>
      <c r="AX121" s="62">
        <v>2191.34</v>
      </c>
      <c r="AY121" s="61">
        <v>0.1961</v>
      </c>
      <c r="AZ121" s="62">
        <v>8610.91</v>
      </c>
      <c r="BA121" s="61">
        <v>0.77070000000000005</v>
      </c>
      <c r="BB121" s="61">
        <v>370.68</v>
      </c>
      <c r="BC121" s="61">
        <v>3.32E-2</v>
      </c>
      <c r="BD121" s="62">
        <v>11172.93</v>
      </c>
      <c r="BE121" s="61">
        <v>270.61</v>
      </c>
      <c r="BF121" s="61">
        <v>3.1600000000000003E-2</v>
      </c>
      <c r="BG121" s="61">
        <v>0.60260000000000002</v>
      </c>
      <c r="BH121" s="61">
        <v>0.2021</v>
      </c>
      <c r="BI121" s="61">
        <v>0.13500000000000001</v>
      </c>
      <c r="BJ121" s="61">
        <v>3.85E-2</v>
      </c>
      <c r="BK121" s="61">
        <v>2.18E-2</v>
      </c>
    </row>
    <row r="122" spans="1:63" x14ac:dyDescent="0.25">
      <c r="A122" s="61" t="s">
        <v>154</v>
      </c>
      <c r="B122" s="61">
        <v>47431</v>
      </c>
      <c r="C122" s="61">
        <v>101</v>
      </c>
      <c r="D122" s="61">
        <v>6.52</v>
      </c>
      <c r="E122" s="61">
        <v>658.5</v>
      </c>
      <c r="F122" s="61">
        <v>600.05999999999995</v>
      </c>
      <c r="G122" s="61">
        <v>8.3000000000000001E-3</v>
      </c>
      <c r="H122" s="61">
        <v>0</v>
      </c>
      <c r="I122" s="61">
        <v>1.3299999999999999E-2</v>
      </c>
      <c r="J122" s="61">
        <v>0</v>
      </c>
      <c r="K122" s="61">
        <v>2.2800000000000001E-2</v>
      </c>
      <c r="L122" s="61">
        <v>0.94630000000000003</v>
      </c>
      <c r="M122" s="61">
        <v>9.2999999999999992E-3</v>
      </c>
      <c r="N122" s="61">
        <v>0.36470000000000002</v>
      </c>
      <c r="O122" s="61">
        <v>0</v>
      </c>
      <c r="P122" s="61">
        <v>0.1734</v>
      </c>
      <c r="Q122" s="61">
        <v>32.28</v>
      </c>
      <c r="R122" s="62">
        <v>53524.05</v>
      </c>
      <c r="S122" s="61">
        <v>0.30609999999999998</v>
      </c>
      <c r="T122" s="61">
        <v>0.1633</v>
      </c>
      <c r="U122" s="61">
        <v>0.53059999999999996</v>
      </c>
      <c r="V122" s="61">
        <v>15.89</v>
      </c>
      <c r="W122" s="61">
        <v>6.65</v>
      </c>
      <c r="X122" s="62">
        <v>56210.2</v>
      </c>
      <c r="Y122" s="61">
        <v>99.02</v>
      </c>
      <c r="Z122" s="62">
        <v>138858.1</v>
      </c>
      <c r="AA122" s="61">
        <v>0.85919999999999996</v>
      </c>
      <c r="AB122" s="61">
        <v>0.1038</v>
      </c>
      <c r="AC122" s="61">
        <v>3.6999999999999998E-2</v>
      </c>
      <c r="AD122" s="61">
        <v>0.14080000000000001</v>
      </c>
      <c r="AE122" s="61">
        <v>138.86000000000001</v>
      </c>
      <c r="AF122" s="62">
        <v>2942.92</v>
      </c>
      <c r="AG122" s="61">
        <v>431.92</v>
      </c>
      <c r="AH122" s="62">
        <v>124956.45</v>
      </c>
      <c r="AI122" s="61">
        <v>318</v>
      </c>
      <c r="AJ122" s="62">
        <v>35167</v>
      </c>
      <c r="AK122" s="62">
        <v>48488</v>
      </c>
      <c r="AL122" s="61">
        <v>32.799999999999997</v>
      </c>
      <c r="AM122" s="61">
        <v>20</v>
      </c>
      <c r="AN122" s="61">
        <v>26.94</v>
      </c>
      <c r="AO122" s="61">
        <v>5.4</v>
      </c>
      <c r="AP122" s="62">
        <v>2162.2800000000002</v>
      </c>
      <c r="AQ122" s="61">
        <v>1.3929</v>
      </c>
      <c r="AR122" s="62">
        <v>1932.69</v>
      </c>
      <c r="AS122" s="62">
        <v>2281.9899999999998</v>
      </c>
      <c r="AT122" s="62">
        <v>5405.65</v>
      </c>
      <c r="AU122" s="62">
        <v>1257.4100000000001</v>
      </c>
      <c r="AV122" s="61">
        <v>31.94</v>
      </c>
      <c r="AW122" s="62">
        <v>10909.68</v>
      </c>
      <c r="AX122" s="62">
        <v>5424.69</v>
      </c>
      <c r="AY122" s="61">
        <v>0.4451</v>
      </c>
      <c r="AZ122" s="62">
        <v>6254.79</v>
      </c>
      <c r="BA122" s="61">
        <v>0.51319999999999999</v>
      </c>
      <c r="BB122" s="61">
        <v>507.17</v>
      </c>
      <c r="BC122" s="61">
        <v>4.1599999999999998E-2</v>
      </c>
      <c r="BD122" s="62">
        <v>12186.65</v>
      </c>
      <c r="BE122" s="62">
        <v>3371.84</v>
      </c>
      <c r="BF122" s="61">
        <v>0.93569999999999998</v>
      </c>
      <c r="BG122" s="61">
        <v>0.54869999999999997</v>
      </c>
      <c r="BH122" s="61">
        <v>0.19739999999999999</v>
      </c>
      <c r="BI122" s="61">
        <v>0.18079999999999999</v>
      </c>
      <c r="BJ122" s="61">
        <v>2.5999999999999999E-2</v>
      </c>
      <c r="BK122" s="61">
        <v>4.7100000000000003E-2</v>
      </c>
    </row>
    <row r="123" spans="1:63" x14ac:dyDescent="0.25">
      <c r="A123" s="61" t="s">
        <v>155</v>
      </c>
      <c r="B123" s="61">
        <v>43828</v>
      </c>
      <c r="C123" s="61">
        <v>9</v>
      </c>
      <c r="D123" s="61">
        <v>192.08</v>
      </c>
      <c r="E123" s="62">
        <v>1728.68</v>
      </c>
      <c r="F123" s="62">
        <v>1694.62</v>
      </c>
      <c r="G123" s="61">
        <v>6.7000000000000002E-3</v>
      </c>
      <c r="H123" s="61">
        <v>0</v>
      </c>
      <c r="I123" s="61">
        <v>1.44E-2</v>
      </c>
      <c r="J123" s="61">
        <v>5.9999999999999995E-4</v>
      </c>
      <c r="K123" s="61">
        <v>9.4000000000000004E-3</v>
      </c>
      <c r="L123" s="61">
        <v>0.92420000000000002</v>
      </c>
      <c r="M123" s="61">
        <v>4.48E-2</v>
      </c>
      <c r="N123" s="61">
        <v>0.65849999999999997</v>
      </c>
      <c r="O123" s="61">
        <v>6.1999999999999998E-3</v>
      </c>
      <c r="P123" s="61">
        <v>0.23369999999999999</v>
      </c>
      <c r="Q123" s="61">
        <v>87.65</v>
      </c>
      <c r="R123" s="62">
        <v>51210.69</v>
      </c>
      <c r="S123" s="61">
        <v>0.1356</v>
      </c>
      <c r="T123" s="61">
        <v>0.2034</v>
      </c>
      <c r="U123" s="61">
        <v>0.66100000000000003</v>
      </c>
      <c r="V123" s="61">
        <v>14.95</v>
      </c>
      <c r="W123" s="61">
        <v>13.2</v>
      </c>
      <c r="X123" s="62">
        <v>62975.83</v>
      </c>
      <c r="Y123" s="61">
        <v>127.9</v>
      </c>
      <c r="Z123" s="62">
        <v>95598.09</v>
      </c>
      <c r="AA123" s="61">
        <v>0.63429999999999997</v>
      </c>
      <c r="AB123" s="61">
        <v>0.3201</v>
      </c>
      <c r="AC123" s="61">
        <v>4.5699999999999998E-2</v>
      </c>
      <c r="AD123" s="61">
        <v>0.36570000000000003</v>
      </c>
      <c r="AE123" s="61">
        <v>95.6</v>
      </c>
      <c r="AF123" s="62">
        <v>3340.94</v>
      </c>
      <c r="AG123" s="61">
        <v>407.38</v>
      </c>
      <c r="AH123" s="62">
        <v>91121.919999999998</v>
      </c>
      <c r="AI123" s="61">
        <v>124</v>
      </c>
      <c r="AJ123" s="62">
        <v>22743</v>
      </c>
      <c r="AK123" s="62">
        <v>39561</v>
      </c>
      <c r="AL123" s="61">
        <v>57.3</v>
      </c>
      <c r="AM123" s="61">
        <v>32.909999999999997</v>
      </c>
      <c r="AN123" s="61">
        <v>35.799999999999997</v>
      </c>
      <c r="AO123" s="61">
        <v>4.5999999999999996</v>
      </c>
      <c r="AP123" s="61">
        <v>0</v>
      </c>
      <c r="AQ123" s="61">
        <v>1.0253000000000001</v>
      </c>
      <c r="AR123" s="62">
        <v>1162.29</v>
      </c>
      <c r="AS123" s="62">
        <v>1708.17</v>
      </c>
      <c r="AT123" s="62">
        <v>6141.5</v>
      </c>
      <c r="AU123" s="61">
        <v>942.99</v>
      </c>
      <c r="AV123" s="61">
        <v>139.16</v>
      </c>
      <c r="AW123" s="62">
        <v>10094.11</v>
      </c>
      <c r="AX123" s="62">
        <v>5551.39</v>
      </c>
      <c r="AY123" s="61">
        <v>0.53580000000000005</v>
      </c>
      <c r="AZ123" s="62">
        <v>3715.19</v>
      </c>
      <c r="BA123" s="61">
        <v>0.35859999999999997</v>
      </c>
      <c r="BB123" s="62">
        <v>1094.3900000000001</v>
      </c>
      <c r="BC123" s="61">
        <v>0.1056</v>
      </c>
      <c r="BD123" s="62">
        <v>10360.969999999999</v>
      </c>
      <c r="BE123" s="62">
        <v>4810.7700000000004</v>
      </c>
      <c r="BF123" s="61">
        <v>1.5627</v>
      </c>
      <c r="BG123" s="61">
        <v>0.55700000000000005</v>
      </c>
      <c r="BH123" s="61">
        <v>0.24399999999999999</v>
      </c>
      <c r="BI123" s="61">
        <v>0.15260000000000001</v>
      </c>
      <c r="BJ123" s="61">
        <v>3.1399999999999997E-2</v>
      </c>
      <c r="BK123" s="61">
        <v>1.4999999999999999E-2</v>
      </c>
    </row>
    <row r="124" spans="1:63" x14ac:dyDescent="0.25">
      <c r="A124" s="61" t="s">
        <v>156</v>
      </c>
      <c r="B124" s="61">
        <v>49999</v>
      </c>
      <c r="C124" s="61">
        <v>13</v>
      </c>
      <c r="D124" s="61">
        <v>121.61</v>
      </c>
      <c r="E124" s="62">
        <v>1580.95</v>
      </c>
      <c r="F124" s="62">
        <v>2319.4</v>
      </c>
      <c r="G124" s="61">
        <v>9.4000000000000004E-3</v>
      </c>
      <c r="H124" s="61">
        <v>8.9999999999999998E-4</v>
      </c>
      <c r="I124" s="61">
        <v>3.2599999999999997E-2</v>
      </c>
      <c r="J124" s="61">
        <v>3.0000000000000001E-3</v>
      </c>
      <c r="K124" s="61">
        <v>1.2800000000000001E-2</v>
      </c>
      <c r="L124" s="61">
        <v>0.92710000000000004</v>
      </c>
      <c r="M124" s="61">
        <v>1.4200000000000001E-2</v>
      </c>
      <c r="N124" s="61">
        <v>0.44479999999999997</v>
      </c>
      <c r="O124" s="61">
        <v>1.17E-2</v>
      </c>
      <c r="P124" s="61">
        <v>0.16830000000000001</v>
      </c>
      <c r="Q124" s="61">
        <v>97.24</v>
      </c>
      <c r="R124" s="62">
        <v>50080.12</v>
      </c>
      <c r="S124" s="61">
        <v>0.16889999999999999</v>
      </c>
      <c r="T124" s="61">
        <v>0.23649999999999999</v>
      </c>
      <c r="U124" s="61">
        <v>0.59460000000000002</v>
      </c>
      <c r="V124" s="61">
        <v>20.079999999999998</v>
      </c>
      <c r="W124" s="61">
        <v>16</v>
      </c>
      <c r="X124" s="62">
        <v>83480.75</v>
      </c>
      <c r="Y124" s="61">
        <v>94.93</v>
      </c>
      <c r="Z124" s="62">
        <v>183002.75</v>
      </c>
      <c r="AA124" s="61">
        <v>0.82479999999999998</v>
      </c>
      <c r="AB124" s="61">
        <v>0.1512</v>
      </c>
      <c r="AC124" s="61">
        <v>2.4E-2</v>
      </c>
      <c r="AD124" s="61">
        <v>0.17519999999999999</v>
      </c>
      <c r="AE124" s="61">
        <v>183</v>
      </c>
      <c r="AF124" s="62">
        <v>7907.7</v>
      </c>
      <c r="AG124" s="61">
        <v>922.13</v>
      </c>
      <c r="AH124" s="62">
        <v>137199.38</v>
      </c>
      <c r="AI124" s="61">
        <v>378</v>
      </c>
      <c r="AJ124" s="62">
        <v>31977</v>
      </c>
      <c r="AK124" s="62">
        <v>45935</v>
      </c>
      <c r="AL124" s="61">
        <v>77.84</v>
      </c>
      <c r="AM124" s="61">
        <v>41.41</v>
      </c>
      <c r="AN124" s="61">
        <v>47.54</v>
      </c>
      <c r="AO124" s="61">
        <v>5.6</v>
      </c>
      <c r="AP124" s="61">
        <v>0</v>
      </c>
      <c r="AQ124" s="61">
        <v>1.4559</v>
      </c>
      <c r="AR124" s="62">
        <v>1043.79</v>
      </c>
      <c r="AS124" s="62">
        <v>1725.03</v>
      </c>
      <c r="AT124" s="62">
        <v>4883.63</v>
      </c>
      <c r="AU124" s="61">
        <v>896.31</v>
      </c>
      <c r="AV124" s="61">
        <v>286.83999999999997</v>
      </c>
      <c r="AW124" s="62">
        <v>8835.61</v>
      </c>
      <c r="AX124" s="62">
        <v>2177.14</v>
      </c>
      <c r="AY124" s="61">
        <v>0.2263</v>
      </c>
      <c r="AZ124" s="62">
        <v>6739.2</v>
      </c>
      <c r="BA124" s="61">
        <v>0.70040000000000002</v>
      </c>
      <c r="BB124" s="61">
        <v>705.96</v>
      </c>
      <c r="BC124" s="61">
        <v>7.3400000000000007E-2</v>
      </c>
      <c r="BD124" s="62">
        <v>9622.2999999999993</v>
      </c>
      <c r="BE124" s="62">
        <v>4623.6000000000004</v>
      </c>
      <c r="BF124" s="61">
        <v>0.87939999999999996</v>
      </c>
      <c r="BG124" s="61">
        <v>0.59109999999999996</v>
      </c>
      <c r="BH124" s="61">
        <v>0.20200000000000001</v>
      </c>
      <c r="BI124" s="61">
        <v>0.1777</v>
      </c>
      <c r="BJ124" s="61">
        <v>2.0400000000000001E-2</v>
      </c>
      <c r="BK124" s="61">
        <v>8.6999999999999994E-3</v>
      </c>
    </row>
    <row r="125" spans="1:63" x14ac:dyDescent="0.25">
      <c r="A125" s="61" t="s">
        <v>157</v>
      </c>
      <c r="B125" s="61">
        <v>45336</v>
      </c>
      <c r="C125" s="61">
        <v>35</v>
      </c>
      <c r="D125" s="61">
        <v>24.22</v>
      </c>
      <c r="E125" s="61">
        <v>847.71</v>
      </c>
      <c r="F125" s="61">
        <v>834.63</v>
      </c>
      <c r="G125" s="61">
        <v>5.9999999999999995E-4</v>
      </c>
      <c r="H125" s="61">
        <v>0</v>
      </c>
      <c r="I125" s="61">
        <v>5.4000000000000003E-3</v>
      </c>
      <c r="J125" s="61">
        <v>1.1999999999999999E-3</v>
      </c>
      <c r="K125" s="61">
        <v>1.6899999999999998E-2</v>
      </c>
      <c r="L125" s="61">
        <v>0.94169999999999998</v>
      </c>
      <c r="M125" s="61">
        <v>3.4200000000000001E-2</v>
      </c>
      <c r="N125" s="61">
        <v>0.30470000000000003</v>
      </c>
      <c r="O125" s="61">
        <v>0</v>
      </c>
      <c r="P125" s="61">
        <v>0.1089</v>
      </c>
      <c r="Q125" s="61">
        <v>43.03</v>
      </c>
      <c r="R125" s="62">
        <v>51575.49</v>
      </c>
      <c r="S125" s="61">
        <v>0.26979999999999998</v>
      </c>
      <c r="T125" s="61">
        <v>0.1429</v>
      </c>
      <c r="U125" s="61">
        <v>0.58730000000000004</v>
      </c>
      <c r="V125" s="61">
        <v>16.760000000000002</v>
      </c>
      <c r="W125" s="61">
        <v>6.7</v>
      </c>
      <c r="X125" s="62">
        <v>76495.58</v>
      </c>
      <c r="Y125" s="61">
        <v>121.24</v>
      </c>
      <c r="Z125" s="62">
        <v>113299.51</v>
      </c>
      <c r="AA125" s="61">
        <v>0.82589999999999997</v>
      </c>
      <c r="AB125" s="61">
        <v>0.1396</v>
      </c>
      <c r="AC125" s="61">
        <v>3.4500000000000003E-2</v>
      </c>
      <c r="AD125" s="61">
        <v>0.1741</v>
      </c>
      <c r="AE125" s="61">
        <v>113.3</v>
      </c>
      <c r="AF125" s="62">
        <v>2623.74</v>
      </c>
      <c r="AG125" s="61">
        <v>296.18</v>
      </c>
      <c r="AH125" s="62">
        <v>113487.99</v>
      </c>
      <c r="AI125" s="61">
        <v>253</v>
      </c>
      <c r="AJ125" s="62">
        <v>30931</v>
      </c>
      <c r="AK125" s="62">
        <v>45174</v>
      </c>
      <c r="AL125" s="61">
        <v>35.299999999999997</v>
      </c>
      <c r="AM125" s="61">
        <v>22.47</v>
      </c>
      <c r="AN125" s="61">
        <v>24.2</v>
      </c>
      <c r="AO125" s="61">
        <v>3.9</v>
      </c>
      <c r="AP125" s="62">
        <v>1964.45</v>
      </c>
      <c r="AQ125" s="61">
        <v>1.6142000000000001</v>
      </c>
      <c r="AR125" s="62">
        <v>1313.34</v>
      </c>
      <c r="AS125" s="62">
        <v>1588.06</v>
      </c>
      <c r="AT125" s="62">
        <v>4952.72</v>
      </c>
      <c r="AU125" s="61">
        <v>993.41</v>
      </c>
      <c r="AV125" s="61">
        <v>252.64</v>
      </c>
      <c r="AW125" s="62">
        <v>9100.17</v>
      </c>
      <c r="AX125" s="62">
        <v>3987.76</v>
      </c>
      <c r="AY125" s="61">
        <v>0.43049999999999999</v>
      </c>
      <c r="AZ125" s="62">
        <v>4752.53</v>
      </c>
      <c r="BA125" s="61">
        <v>0.5131</v>
      </c>
      <c r="BB125" s="61">
        <v>521.82000000000005</v>
      </c>
      <c r="BC125" s="61">
        <v>5.6300000000000003E-2</v>
      </c>
      <c r="BD125" s="62">
        <v>9262.11</v>
      </c>
      <c r="BE125" s="62">
        <v>3374.96</v>
      </c>
      <c r="BF125" s="61">
        <v>0.996</v>
      </c>
      <c r="BG125" s="61">
        <v>0.57020000000000004</v>
      </c>
      <c r="BH125" s="61">
        <v>0.21659999999999999</v>
      </c>
      <c r="BI125" s="61">
        <v>0.17330000000000001</v>
      </c>
      <c r="BJ125" s="61">
        <v>2.69E-2</v>
      </c>
      <c r="BK125" s="61">
        <v>1.3100000000000001E-2</v>
      </c>
    </row>
    <row r="126" spans="1:63" x14ac:dyDescent="0.25">
      <c r="A126" s="61" t="s">
        <v>158</v>
      </c>
      <c r="B126" s="61">
        <v>45344</v>
      </c>
      <c r="C126" s="61">
        <v>20</v>
      </c>
      <c r="D126" s="61">
        <v>39.04</v>
      </c>
      <c r="E126" s="61">
        <v>780.83</v>
      </c>
      <c r="F126" s="61">
        <v>685.63</v>
      </c>
      <c r="G126" s="61">
        <v>2.8999999999999998E-3</v>
      </c>
      <c r="H126" s="61">
        <v>0</v>
      </c>
      <c r="I126" s="61">
        <v>2.1700000000000001E-2</v>
      </c>
      <c r="J126" s="61">
        <v>1E-4</v>
      </c>
      <c r="K126" s="61">
        <v>4.8999999999999998E-3</v>
      </c>
      <c r="L126" s="61">
        <v>0.93899999999999995</v>
      </c>
      <c r="M126" s="61">
        <v>3.1399999999999997E-2</v>
      </c>
      <c r="N126" s="61">
        <v>0.6028</v>
      </c>
      <c r="O126" s="61">
        <v>1.5E-3</v>
      </c>
      <c r="P126" s="61">
        <v>0.1701</v>
      </c>
      <c r="Q126" s="61">
        <v>34.15</v>
      </c>
      <c r="R126" s="62">
        <v>46207.44</v>
      </c>
      <c r="S126" s="61">
        <v>0.2069</v>
      </c>
      <c r="T126" s="61">
        <v>0.1724</v>
      </c>
      <c r="U126" s="61">
        <v>0.62070000000000003</v>
      </c>
      <c r="V126" s="61">
        <v>17.420000000000002</v>
      </c>
      <c r="W126" s="61">
        <v>7</v>
      </c>
      <c r="X126" s="62">
        <v>68854.86</v>
      </c>
      <c r="Y126" s="61">
        <v>104.04</v>
      </c>
      <c r="Z126" s="62">
        <v>89215.44</v>
      </c>
      <c r="AA126" s="61">
        <v>0.76290000000000002</v>
      </c>
      <c r="AB126" s="61">
        <v>0.18160000000000001</v>
      </c>
      <c r="AC126" s="61">
        <v>5.5399999999999998E-2</v>
      </c>
      <c r="AD126" s="61">
        <v>0.23710000000000001</v>
      </c>
      <c r="AE126" s="61">
        <v>89.22</v>
      </c>
      <c r="AF126" s="62">
        <v>3245.58</v>
      </c>
      <c r="AG126" s="61">
        <v>502.47</v>
      </c>
      <c r="AH126" s="62">
        <v>90078.5</v>
      </c>
      <c r="AI126" s="61">
        <v>113</v>
      </c>
      <c r="AJ126" s="62">
        <v>25712</v>
      </c>
      <c r="AK126" s="62">
        <v>34378</v>
      </c>
      <c r="AL126" s="61">
        <v>64.599999999999994</v>
      </c>
      <c r="AM126" s="61">
        <v>32.01</v>
      </c>
      <c r="AN126" s="61">
        <v>46.11</v>
      </c>
      <c r="AO126" s="61">
        <v>3.8</v>
      </c>
      <c r="AP126" s="61">
        <v>183.21</v>
      </c>
      <c r="AQ126" s="61">
        <v>1.1255999999999999</v>
      </c>
      <c r="AR126" s="62">
        <v>1604.26</v>
      </c>
      <c r="AS126" s="62">
        <v>1707.5</v>
      </c>
      <c r="AT126" s="62">
        <v>5404.65</v>
      </c>
      <c r="AU126" s="62">
        <v>1233.96</v>
      </c>
      <c r="AV126" s="61">
        <v>88.18</v>
      </c>
      <c r="AW126" s="62">
        <v>10038.57</v>
      </c>
      <c r="AX126" s="62">
        <v>6382.07</v>
      </c>
      <c r="AY126" s="61">
        <v>0.57789999999999997</v>
      </c>
      <c r="AZ126" s="62">
        <v>3655.14</v>
      </c>
      <c r="BA126" s="61">
        <v>0.33100000000000002</v>
      </c>
      <c r="BB126" s="62">
        <v>1006.69</v>
      </c>
      <c r="BC126" s="61">
        <v>9.1200000000000003E-2</v>
      </c>
      <c r="BD126" s="62">
        <v>11043.89</v>
      </c>
      <c r="BE126" s="62">
        <v>3883.45</v>
      </c>
      <c r="BF126" s="61">
        <v>1.6349</v>
      </c>
      <c r="BG126" s="61">
        <v>0.50349999999999995</v>
      </c>
      <c r="BH126" s="61">
        <v>0.2185</v>
      </c>
      <c r="BI126" s="61">
        <v>0.223</v>
      </c>
      <c r="BJ126" s="61">
        <v>2.53E-2</v>
      </c>
      <c r="BK126" s="61">
        <v>2.9600000000000001E-2</v>
      </c>
    </row>
    <row r="127" spans="1:63" x14ac:dyDescent="0.25">
      <c r="A127" s="61" t="s">
        <v>159</v>
      </c>
      <c r="B127" s="61">
        <v>46433</v>
      </c>
      <c r="C127" s="61">
        <v>38</v>
      </c>
      <c r="D127" s="61">
        <v>23.94</v>
      </c>
      <c r="E127" s="61">
        <v>909.84</v>
      </c>
      <c r="F127" s="62">
        <v>1234.77</v>
      </c>
      <c r="G127" s="61">
        <v>1.6000000000000001E-3</v>
      </c>
      <c r="H127" s="61">
        <v>0</v>
      </c>
      <c r="I127" s="61">
        <v>8.0000000000000004E-4</v>
      </c>
      <c r="J127" s="61">
        <v>8.0000000000000004E-4</v>
      </c>
      <c r="K127" s="61">
        <v>5.8999999999999999E-3</v>
      </c>
      <c r="L127" s="61">
        <v>0.98570000000000002</v>
      </c>
      <c r="M127" s="61">
        <v>5.1000000000000004E-3</v>
      </c>
      <c r="N127" s="61">
        <v>0.41649999999999998</v>
      </c>
      <c r="O127" s="61">
        <v>0</v>
      </c>
      <c r="P127" s="61">
        <v>0.10929999999999999</v>
      </c>
      <c r="Q127" s="61">
        <v>56.44</v>
      </c>
      <c r="R127" s="62">
        <v>48204.35</v>
      </c>
      <c r="S127" s="61">
        <v>0.2346</v>
      </c>
      <c r="T127" s="61">
        <v>0.1111</v>
      </c>
      <c r="U127" s="61">
        <v>0.65429999999999999</v>
      </c>
      <c r="V127" s="61">
        <v>17.38</v>
      </c>
      <c r="W127" s="61">
        <v>7.2</v>
      </c>
      <c r="X127" s="62">
        <v>71203.81</v>
      </c>
      <c r="Y127" s="61">
        <v>124.76</v>
      </c>
      <c r="Z127" s="62">
        <v>113612.79</v>
      </c>
      <c r="AA127" s="61">
        <v>0.86980000000000002</v>
      </c>
      <c r="AB127" s="61">
        <v>7.2599999999999998E-2</v>
      </c>
      <c r="AC127" s="61">
        <v>5.7500000000000002E-2</v>
      </c>
      <c r="AD127" s="61">
        <v>0.13020000000000001</v>
      </c>
      <c r="AE127" s="61">
        <v>113.61</v>
      </c>
      <c r="AF127" s="62">
        <v>2567.06</v>
      </c>
      <c r="AG127" s="61">
        <v>409.27</v>
      </c>
      <c r="AH127" s="62">
        <v>81499.929999999993</v>
      </c>
      <c r="AI127" s="61">
        <v>79</v>
      </c>
      <c r="AJ127" s="62">
        <v>30988</v>
      </c>
      <c r="AK127" s="62">
        <v>45538</v>
      </c>
      <c r="AL127" s="61">
        <v>31.5</v>
      </c>
      <c r="AM127" s="61">
        <v>22.05</v>
      </c>
      <c r="AN127" s="61">
        <v>22.08</v>
      </c>
      <c r="AO127" s="61">
        <v>3.2</v>
      </c>
      <c r="AP127" s="62">
        <v>1327.93</v>
      </c>
      <c r="AQ127" s="61">
        <v>1.2097</v>
      </c>
      <c r="AR127" s="62">
        <v>1055.8900000000001</v>
      </c>
      <c r="AS127" s="62">
        <v>1968.55</v>
      </c>
      <c r="AT127" s="62">
        <v>4887.67</v>
      </c>
      <c r="AU127" s="61">
        <v>857.72</v>
      </c>
      <c r="AV127" s="61">
        <v>102.73</v>
      </c>
      <c r="AW127" s="62">
        <v>8872.56</v>
      </c>
      <c r="AX127" s="62">
        <v>3584.27</v>
      </c>
      <c r="AY127" s="61">
        <v>0.41010000000000002</v>
      </c>
      <c r="AZ127" s="62">
        <v>4711.84</v>
      </c>
      <c r="BA127" s="61">
        <v>0.53910000000000002</v>
      </c>
      <c r="BB127" s="61">
        <v>443.97</v>
      </c>
      <c r="BC127" s="61">
        <v>5.0799999999999998E-2</v>
      </c>
      <c r="BD127" s="62">
        <v>8740.07</v>
      </c>
      <c r="BE127" s="62">
        <v>6534.79</v>
      </c>
      <c r="BF127" s="61">
        <v>1.8182</v>
      </c>
      <c r="BG127" s="61">
        <v>0.53090000000000004</v>
      </c>
      <c r="BH127" s="61">
        <v>0.25340000000000001</v>
      </c>
      <c r="BI127" s="61">
        <v>0.1593</v>
      </c>
      <c r="BJ127" s="61">
        <v>4.5400000000000003E-2</v>
      </c>
      <c r="BK127" s="61">
        <v>1.11E-2</v>
      </c>
    </row>
    <row r="128" spans="1:63" x14ac:dyDescent="0.25">
      <c r="A128" s="61" t="s">
        <v>160</v>
      </c>
      <c r="B128" s="61">
        <v>49429</v>
      </c>
      <c r="C128" s="61">
        <v>104</v>
      </c>
      <c r="D128" s="61">
        <v>12.44</v>
      </c>
      <c r="E128" s="62">
        <v>1293.75</v>
      </c>
      <c r="F128" s="62">
        <v>1215.82</v>
      </c>
      <c r="G128" s="61">
        <v>5.9999999999999995E-4</v>
      </c>
      <c r="H128" s="61">
        <v>0</v>
      </c>
      <c r="I128" s="61">
        <v>7.6E-3</v>
      </c>
      <c r="J128" s="61">
        <v>0</v>
      </c>
      <c r="K128" s="61">
        <v>8.0000000000000002E-3</v>
      </c>
      <c r="L128" s="61">
        <v>0.96940000000000004</v>
      </c>
      <c r="M128" s="61">
        <v>1.44E-2</v>
      </c>
      <c r="N128" s="61">
        <v>0.42309999999999998</v>
      </c>
      <c r="O128" s="61">
        <v>0</v>
      </c>
      <c r="P128" s="61">
        <v>0.11409999999999999</v>
      </c>
      <c r="Q128" s="61">
        <v>56.55</v>
      </c>
      <c r="R128" s="62">
        <v>49127.21</v>
      </c>
      <c r="S128" s="61">
        <v>0.16089999999999999</v>
      </c>
      <c r="T128" s="61">
        <v>0.16089999999999999</v>
      </c>
      <c r="U128" s="61">
        <v>0.67820000000000003</v>
      </c>
      <c r="V128" s="61">
        <v>17.739999999999998</v>
      </c>
      <c r="W128" s="61">
        <v>10.199999999999999</v>
      </c>
      <c r="X128" s="62">
        <v>59087.43</v>
      </c>
      <c r="Y128" s="61">
        <v>123.05</v>
      </c>
      <c r="Z128" s="62">
        <v>95542.34</v>
      </c>
      <c r="AA128" s="61">
        <v>0.88400000000000001</v>
      </c>
      <c r="AB128" s="61">
        <v>4.0899999999999999E-2</v>
      </c>
      <c r="AC128" s="61">
        <v>7.51E-2</v>
      </c>
      <c r="AD128" s="61">
        <v>0.11600000000000001</v>
      </c>
      <c r="AE128" s="61">
        <v>95.54</v>
      </c>
      <c r="AF128" s="62">
        <v>2284.5</v>
      </c>
      <c r="AG128" s="61">
        <v>312.08</v>
      </c>
      <c r="AH128" s="62">
        <v>91262.92</v>
      </c>
      <c r="AI128" s="61">
        <v>127</v>
      </c>
      <c r="AJ128" s="62">
        <v>32775</v>
      </c>
      <c r="AK128" s="62">
        <v>42114</v>
      </c>
      <c r="AL128" s="61">
        <v>46.1</v>
      </c>
      <c r="AM128" s="61">
        <v>22.03</v>
      </c>
      <c r="AN128" s="61">
        <v>23.77</v>
      </c>
      <c r="AO128" s="61">
        <v>4.2</v>
      </c>
      <c r="AP128" s="61">
        <v>0</v>
      </c>
      <c r="AQ128" s="61">
        <v>0.74580000000000002</v>
      </c>
      <c r="AR128" s="61">
        <v>959.05</v>
      </c>
      <c r="AS128" s="62">
        <v>1865.44</v>
      </c>
      <c r="AT128" s="62">
        <v>5306.36</v>
      </c>
      <c r="AU128" s="62">
        <v>1009.03</v>
      </c>
      <c r="AV128" s="61">
        <v>208.6</v>
      </c>
      <c r="AW128" s="62">
        <v>9348.4699999999993</v>
      </c>
      <c r="AX128" s="62">
        <v>6110.9</v>
      </c>
      <c r="AY128" s="61">
        <v>0.66700000000000004</v>
      </c>
      <c r="AZ128" s="62">
        <v>2175.94</v>
      </c>
      <c r="BA128" s="61">
        <v>0.23749999999999999</v>
      </c>
      <c r="BB128" s="61">
        <v>874.42</v>
      </c>
      <c r="BC128" s="61">
        <v>9.5399999999999999E-2</v>
      </c>
      <c r="BD128" s="62">
        <v>9161.26</v>
      </c>
      <c r="BE128" s="62">
        <v>5152.0200000000004</v>
      </c>
      <c r="BF128" s="61">
        <v>2.1720000000000002</v>
      </c>
      <c r="BG128" s="61">
        <v>0.5766</v>
      </c>
      <c r="BH128" s="61">
        <v>0.2271</v>
      </c>
      <c r="BI128" s="61">
        <v>0.14940000000000001</v>
      </c>
      <c r="BJ128" s="61">
        <v>3.39E-2</v>
      </c>
      <c r="BK128" s="61">
        <v>1.29E-2</v>
      </c>
    </row>
    <row r="129" spans="1:63" x14ac:dyDescent="0.25">
      <c r="A129" s="61" t="s">
        <v>161</v>
      </c>
      <c r="B129" s="61">
        <v>50351</v>
      </c>
      <c r="C129" s="61">
        <v>128</v>
      </c>
      <c r="D129" s="61">
        <v>6.79</v>
      </c>
      <c r="E129" s="61">
        <v>869.19</v>
      </c>
      <c r="F129" s="61">
        <v>877.15</v>
      </c>
      <c r="G129" s="61">
        <v>5.5999999999999999E-3</v>
      </c>
      <c r="H129" s="61">
        <v>1.1000000000000001E-3</v>
      </c>
      <c r="I129" s="61">
        <v>1.0699999999999999E-2</v>
      </c>
      <c r="J129" s="61">
        <v>0</v>
      </c>
      <c r="K129" s="61">
        <v>2.5899999999999999E-2</v>
      </c>
      <c r="L129" s="61">
        <v>0.93220000000000003</v>
      </c>
      <c r="M129" s="61">
        <v>2.4500000000000001E-2</v>
      </c>
      <c r="N129" s="61">
        <v>0.33150000000000002</v>
      </c>
      <c r="O129" s="61">
        <v>2.2000000000000001E-3</v>
      </c>
      <c r="P129" s="61">
        <v>0.153</v>
      </c>
      <c r="Q129" s="61">
        <v>49.51</v>
      </c>
      <c r="R129" s="62">
        <v>51604.31</v>
      </c>
      <c r="S129" s="61">
        <v>0.22220000000000001</v>
      </c>
      <c r="T129" s="61">
        <v>0.1429</v>
      </c>
      <c r="U129" s="61">
        <v>0.63490000000000002</v>
      </c>
      <c r="V129" s="61">
        <v>15.61</v>
      </c>
      <c r="W129" s="61">
        <v>5.4</v>
      </c>
      <c r="X129" s="62">
        <v>75155.33</v>
      </c>
      <c r="Y129" s="61">
        <v>155.16999999999999</v>
      </c>
      <c r="Z129" s="62">
        <v>122565.35</v>
      </c>
      <c r="AA129" s="61">
        <v>0.9163</v>
      </c>
      <c r="AB129" s="61">
        <v>2.07E-2</v>
      </c>
      <c r="AC129" s="61">
        <v>6.3E-2</v>
      </c>
      <c r="AD129" s="61">
        <v>8.3699999999999997E-2</v>
      </c>
      <c r="AE129" s="61">
        <v>122.57</v>
      </c>
      <c r="AF129" s="62">
        <v>3110.19</v>
      </c>
      <c r="AG129" s="61">
        <v>411.12</v>
      </c>
      <c r="AH129" s="62">
        <v>95421.04</v>
      </c>
      <c r="AI129" s="61">
        <v>150</v>
      </c>
      <c r="AJ129" s="62">
        <v>35127</v>
      </c>
      <c r="AK129" s="62">
        <v>46530</v>
      </c>
      <c r="AL129" s="61">
        <v>38.700000000000003</v>
      </c>
      <c r="AM129" s="61">
        <v>24.37</v>
      </c>
      <c r="AN129" s="61">
        <v>29.2</v>
      </c>
      <c r="AO129" s="61">
        <v>5.2</v>
      </c>
      <c r="AP129" s="62">
        <v>1052.23</v>
      </c>
      <c r="AQ129" s="61">
        <v>1.1247</v>
      </c>
      <c r="AR129" s="62">
        <v>1568.52</v>
      </c>
      <c r="AS129" s="62">
        <v>1541.39</v>
      </c>
      <c r="AT129" s="62">
        <v>6047.85</v>
      </c>
      <c r="AU129" s="61">
        <v>827.92</v>
      </c>
      <c r="AV129" s="61">
        <v>81.44</v>
      </c>
      <c r="AW129" s="62">
        <v>10067.129999999999</v>
      </c>
      <c r="AX129" s="62">
        <v>5312.08</v>
      </c>
      <c r="AY129" s="61">
        <v>0.50529999999999997</v>
      </c>
      <c r="AZ129" s="62">
        <v>4582.67</v>
      </c>
      <c r="BA129" s="61">
        <v>0.43590000000000001</v>
      </c>
      <c r="BB129" s="61">
        <v>618.92999999999995</v>
      </c>
      <c r="BC129" s="61">
        <v>5.8900000000000001E-2</v>
      </c>
      <c r="BD129" s="62">
        <v>10513.68</v>
      </c>
      <c r="BE129" s="62">
        <v>5022.51</v>
      </c>
      <c r="BF129" s="61">
        <v>1.6561999999999999</v>
      </c>
      <c r="BG129" s="61">
        <v>0.56999999999999995</v>
      </c>
      <c r="BH129" s="61">
        <v>0.22620000000000001</v>
      </c>
      <c r="BI129" s="61">
        <v>0.13170000000000001</v>
      </c>
      <c r="BJ129" s="61">
        <v>3.2399999999999998E-2</v>
      </c>
      <c r="BK129" s="61">
        <v>3.9699999999999999E-2</v>
      </c>
    </row>
    <row r="130" spans="1:63" x14ac:dyDescent="0.25">
      <c r="A130" s="61" t="s">
        <v>162</v>
      </c>
      <c r="B130" s="61">
        <v>49189</v>
      </c>
      <c r="C130" s="61">
        <v>74</v>
      </c>
      <c r="D130" s="61">
        <v>28.08</v>
      </c>
      <c r="E130" s="62">
        <v>2078.1</v>
      </c>
      <c r="F130" s="62">
        <v>2072.48</v>
      </c>
      <c r="G130" s="61">
        <v>1.4E-3</v>
      </c>
      <c r="H130" s="61">
        <v>0</v>
      </c>
      <c r="I130" s="61">
        <v>5.0000000000000001E-3</v>
      </c>
      <c r="J130" s="61">
        <v>0</v>
      </c>
      <c r="K130" s="61">
        <v>5.0000000000000001E-3</v>
      </c>
      <c r="L130" s="61">
        <v>0.97340000000000004</v>
      </c>
      <c r="M130" s="61">
        <v>1.52E-2</v>
      </c>
      <c r="N130" s="61">
        <v>0.25440000000000002</v>
      </c>
      <c r="O130" s="61">
        <v>3.3999999999999998E-3</v>
      </c>
      <c r="P130" s="61">
        <v>0.13689999999999999</v>
      </c>
      <c r="Q130" s="61">
        <v>96.09</v>
      </c>
      <c r="R130" s="62">
        <v>57072.51</v>
      </c>
      <c r="S130" s="61">
        <v>0.20830000000000001</v>
      </c>
      <c r="T130" s="61">
        <v>0.15279999999999999</v>
      </c>
      <c r="U130" s="61">
        <v>0.63890000000000002</v>
      </c>
      <c r="V130" s="61">
        <v>19.809999999999999</v>
      </c>
      <c r="W130" s="61">
        <v>15.8</v>
      </c>
      <c r="X130" s="62">
        <v>81074.179999999993</v>
      </c>
      <c r="Y130" s="61">
        <v>128.57</v>
      </c>
      <c r="Z130" s="62">
        <v>143094.54999999999</v>
      </c>
      <c r="AA130" s="61">
        <v>0.89180000000000004</v>
      </c>
      <c r="AB130" s="61">
        <v>7.3099999999999998E-2</v>
      </c>
      <c r="AC130" s="61">
        <v>3.5099999999999999E-2</v>
      </c>
      <c r="AD130" s="61">
        <v>0.1082</v>
      </c>
      <c r="AE130" s="61">
        <v>143.09</v>
      </c>
      <c r="AF130" s="62">
        <v>3497.75</v>
      </c>
      <c r="AG130" s="61">
        <v>455.22</v>
      </c>
      <c r="AH130" s="62">
        <v>145129.15</v>
      </c>
      <c r="AI130" s="61">
        <v>408</v>
      </c>
      <c r="AJ130" s="62">
        <v>33456</v>
      </c>
      <c r="AK130" s="62">
        <v>46760</v>
      </c>
      <c r="AL130" s="61">
        <v>45</v>
      </c>
      <c r="AM130" s="61">
        <v>23.66</v>
      </c>
      <c r="AN130" s="61">
        <v>24.14</v>
      </c>
      <c r="AO130" s="61">
        <v>5.2</v>
      </c>
      <c r="AP130" s="61">
        <v>0</v>
      </c>
      <c r="AQ130" s="61">
        <v>0.82679999999999998</v>
      </c>
      <c r="AR130" s="62">
        <v>1601.49</v>
      </c>
      <c r="AS130" s="62">
        <v>2034.8</v>
      </c>
      <c r="AT130" s="62">
        <v>5595.17</v>
      </c>
      <c r="AU130" s="61">
        <v>923.72</v>
      </c>
      <c r="AV130" s="61">
        <v>271.14</v>
      </c>
      <c r="AW130" s="62">
        <v>10426.32</v>
      </c>
      <c r="AX130" s="62">
        <v>5588.39</v>
      </c>
      <c r="AY130" s="61">
        <v>0.5877</v>
      </c>
      <c r="AZ130" s="62">
        <v>3393.35</v>
      </c>
      <c r="BA130" s="61">
        <v>0.35680000000000001</v>
      </c>
      <c r="BB130" s="61">
        <v>527.42999999999995</v>
      </c>
      <c r="BC130" s="61">
        <v>5.5500000000000001E-2</v>
      </c>
      <c r="BD130" s="62">
        <v>9509.18</v>
      </c>
      <c r="BE130" s="62">
        <v>5240.3900000000003</v>
      </c>
      <c r="BF130" s="61">
        <v>1.2749999999999999</v>
      </c>
      <c r="BG130" s="61">
        <v>0.57220000000000004</v>
      </c>
      <c r="BH130" s="61">
        <v>0.25359999999999999</v>
      </c>
      <c r="BI130" s="61">
        <v>0.12620000000000001</v>
      </c>
      <c r="BJ130" s="61">
        <v>3.5299999999999998E-2</v>
      </c>
      <c r="BK130" s="61">
        <v>1.26E-2</v>
      </c>
    </row>
    <row r="131" spans="1:63" x14ac:dyDescent="0.25">
      <c r="A131" s="61" t="s">
        <v>163</v>
      </c>
      <c r="B131" s="61">
        <v>45351</v>
      </c>
      <c r="C131" s="61">
        <v>45</v>
      </c>
      <c r="D131" s="61">
        <v>23.17</v>
      </c>
      <c r="E131" s="62">
        <v>1042.47</v>
      </c>
      <c r="F131" s="62">
        <v>1088.99</v>
      </c>
      <c r="G131" s="61">
        <v>4.5999999999999999E-3</v>
      </c>
      <c r="H131" s="61">
        <v>0</v>
      </c>
      <c r="I131" s="61">
        <v>1E-3</v>
      </c>
      <c r="J131" s="61">
        <v>0</v>
      </c>
      <c r="K131" s="61">
        <v>0</v>
      </c>
      <c r="L131" s="61">
        <v>0.99070000000000003</v>
      </c>
      <c r="M131" s="61">
        <v>3.7000000000000002E-3</v>
      </c>
      <c r="N131" s="61">
        <v>0.6431</v>
      </c>
      <c r="O131" s="61">
        <v>2.8E-3</v>
      </c>
      <c r="P131" s="61">
        <v>0.14219999999999999</v>
      </c>
      <c r="Q131" s="61">
        <v>58.39</v>
      </c>
      <c r="R131" s="62">
        <v>47179.54</v>
      </c>
      <c r="S131" s="61">
        <v>0.20730000000000001</v>
      </c>
      <c r="T131" s="61">
        <v>0.31709999999999999</v>
      </c>
      <c r="U131" s="61">
        <v>0.47560000000000002</v>
      </c>
      <c r="V131" s="61">
        <v>16.100000000000001</v>
      </c>
      <c r="W131" s="61">
        <v>10.130000000000001</v>
      </c>
      <c r="X131" s="62">
        <v>68738.7</v>
      </c>
      <c r="Y131" s="61">
        <v>99.39</v>
      </c>
      <c r="Z131" s="62">
        <v>72216.72</v>
      </c>
      <c r="AA131" s="61">
        <v>0.64180000000000004</v>
      </c>
      <c r="AB131" s="61">
        <v>0.1106</v>
      </c>
      <c r="AC131" s="61">
        <v>0.2477</v>
      </c>
      <c r="AD131" s="61">
        <v>0.35820000000000002</v>
      </c>
      <c r="AE131" s="61">
        <v>72.22</v>
      </c>
      <c r="AF131" s="62">
        <v>1712.58</v>
      </c>
      <c r="AG131" s="61">
        <v>195.06</v>
      </c>
      <c r="AH131" s="62">
        <v>54161.62</v>
      </c>
      <c r="AI131" s="61">
        <v>13</v>
      </c>
      <c r="AJ131" s="62">
        <v>28107</v>
      </c>
      <c r="AK131" s="62">
        <v>35614</v>
      </c>
      <c r="AL131" s="61">
        <v>28.9</v>
      </c>
      <c r="AM131" s="61">
        <v>22</v>
      </c>
      <c r="AN131" s="61">
        <v>22.05</v>
      </c>
      <c r="AO131" s="61">
        <v>4.2</v>
      </c>
      <c r="AP131" s="61">
        <v>0</v>
      </c>
      <c r="AQ131" s="61">
        <v>0.62019999999999997</v>
      </c>
      <c r="AR131" s="62">
        <v>1188.1099999999999</v>
      </c>
      <c r="AS131" s="62">
        <v>1974.56</v>
      </c>
      <c r="AT131" s="62">
        <v>5414.7</v>
      </c>
      <c r="AU131" s="62">
        <v>1275.43</v>
      </c>
      <c r="AV131" s="61">
        <v>43.45</v>
      </c>
      <c r="AW131" s="62">
        <v>9896.25</v>
      </c>
      <c r="AX131" s="62">
        <v>6475.56</v>
      </c>
      <c r="AY131" s="61">
        <v>0.65890000000000004</v>
      </c>
      <c r="AZ131" s="62">
        <v>2096.09</v>
      </c>
      <c r="BA131" s="61">
        <v>0.21329999999999999</v>
      </c>
      <c r="BB131" s="62">
        <v>1256.5899999999999</v>
      </c>
      <c r="BC131" s="61">
        <v>0.12790000000000001</v>
      </c>
      <c r="BD131" s="62">
        <v>9828.25</v>
      </c>
      <c r="BE131" s="62">
        <v>6665.81</v>
      </c>
      <c r="BF131" s="61">
        <v>4.2930999999999999</v>
      </c>
      <c r="BG131" s="61">
        <v>0.55820000000000003</v>
      </c>
      <c r="BH131" s="61">
        <v>0.2379</v>
      </c>
      <c r="BI131" s="61">
        <v>0.1565</v>
      </c>
      <c r="BJ131" s="61">
        <v>3.9399999999999998E-2</v>
      </c>
      <c r="BK131" s="61">
        <v>8.0000000000000002E-3</v>
      </c>
    </row>
    <row r="132" spans="1:63" x14ac:dyDescent="0.25">
      <c r="A132" s="61" t="s">
        <v>164</v>
      </c>
      <c r="B132" s="61">
        <v>43836</v>
      </c>
      <c r="C132" s="61">
        <v>10</v>
      </c>
      <c r="D132" s="61">
        <v>495.28</v>
      </c>
      <c r="E132" s="62">
        <v>4952.8</v>
      </c>
      <c r="F132" s="62">
        <v>4593.29</v>
      </c>
      <c r="G132" s="61">
        <v>1.5699999999999999E-2</v>
      </c>
      <c r="H132" s="61">
        <v>2.0000000000000001E-4</v>
      </c>
      <c r="I132" s="61">
        <v>2.9499999999999998E-2</v>
      </c>
      <c r="J132" s="61">
        <v>1.1000000000000001E-3</v>
      </c>
      <c r="K132" s="61">
        <v>1.5900000000000001E-2</v>
      </c>
      <c r="L132" s="61">
        <v>0.89159999999999995</v>
      </c>
      <c r="M132" s="61">
        <v>4.6100000000000002E-2</v>
      </c>
      <c r="N132" s="61">
        <v>0.44500000000000001</v>
      </c>
      <c r="O132" s="61">
        <v>1.47E-2</v>
      </c>
      <c r="P132" s="61">
        <v>0.14849999999999999</v>
      </c>
      <c r="Q132" s="61">
        <v>227.3</v>
      </c>
      <c r="R132" s="62">
        <v>53693.69</v>
      </c>
      <c r="S132" s="61">
        <v>0.21679999999999999</v>
      </c>
      <c r="T132" s="61">
        <v>0.18790000000000001</v>
      </c>
      <c r="U132" s="61">
        <v>0.59540000000000004</v>
      </c>
      <c r="V132" s="61">
        <v>17.86</v>
      </c>
      <c r="W132" s="61">
        <v>39</v>
      </c>
      <c r="X132" s="62">
        <v>78010.899999999994</v>
      </c>
      <c r="Y132" s="61">
        <v>126.99</v>
      </c>
      <c r="Z132" s="62">
        <v>149406.66</v>
      </c>
      <c r="AA132" s="61">
        <v>0.78280000000000005</v>
      </c>
      <c r="AB132" s="61">
        <v>0.21260000000000001</v>
      </c>
      <c r="AC132" s="61">
        <v>4.5999999999999999E-3</v>
      </c>
      <c r="AD132" s="61">
        <v>0.2172</v>
      </c>
      <c r="AE132" s="61">
        <v>149.41</v>
      </c>
      <c r="AF132" s="62">
        <v>6226.45</v>
      </c>
      <c r="AG132" s="61">
        <v>742.64</v>
      </c>
      <c r="AH132" s="62">
        <v>160850.29</v>
      </c>
      <c r="AI132" s="61">
        <v>454</v>
      </c>
      <c r="AJ132" s="62">
        <v>31830</v>
      </c>
      <c r="AK132" s="62">
        <v>44147</v>
      </c>
      <c r="AL132" s="61">
        <v>69.08</v>
      </c>
      <c r="AM132" s="61">
        <v>40.31</v>
      </c>
      <c r="AN132" s="61">
        <v>46.09</v>
      </c>
      <c r="AO132" s="61">
        <v>4.9000000000000004</v>
      </c>
      <c r="AP132" s="61">
        <v>0</v>
      </c>
      <c r="AQ132" s="61">
        <v>0.93059999999999998</v>
      </c>
      <c r="AR132" s="61">
        <v>964.43</v>
      </c>
      <c r="AS132" s="62">
        <v>1663.27</v>
      </c>
      <c r="AT132" s="62">
        <v>6214.53</v>
      </c>
      <c r="AU132" s="62">
        <v>1004.51</v>
      </c>
      <c r="AV132" s="61">
        <v>92.18</v>
      </c>
      <c r="AW132" s="62">
        <v>9938.92</v>
      </c>
      <c r="AX132" s="62">
        <v>3369.38</v>
      </c>
      <c r="AY132" s="61">
        <v>0.33650000000000002</v>
      </c>
      <c r="AZ132" s="62">
        <v>6205.17</v>
      </c>
      <c r="BA132" s="61">
        <v>0.61980000000000002</v>
      </c>
      <c r="BB132" s="61">
        <v>437.3</v>
      </c>
      <c r="BC132" s="61">
        <v>4.3700000000000003E-2</v>
      </c>
      <c r="BD132" s="62">
        <v>10011.86</v>
      </c>
      <c r="BE132" s="62">
        <v>1962.37</v>
      </c>
      <c r="BF132" s="61">
        <v>0.39539999999999997</v>
      </c>
      <c r="BG132" s="61">
        <v>0.57579999999999998</v>
      </c>
      <c r="BH132" s="61">
        <v>0.23449999999999999</v>
      </c>
      <c r="BI132" s="61">
        <v>0.15609999999999999</v>
      </c>
      <c r="BJ132" s="61">
        <v>1.7100000000000001E-2</v>
      </c>
      <c r="BK132" s="61">
        <v>1.66E-2</v>
      </c>
    </row>
    <row r="133" spans="1:63" x14ac:dyDescent="0.25">
      <c r="A133" s="61" t="s">
        <v>165</v>
      </c>
      <c r="B133" s="61">
        <v>46557</v>
      </c>
      <c r="C133" s="61">
        <v>11</v>
      </c>
      <c r="D133" s="61">
        <v>82.4</v>
      </c>
      <c r="E133" s="61">
        <v>906.4</v>
      </c>
      <c r="F133" s="61">
        <v>893.58</v>
      </c>
      <c r="G133" s="61">
        <v>1.4500000000000001E-2</v>
      </c>
      <c r="H133" s="61">
        <v>1.1000000000000001E-3</v>
      </c>
      <c r="I133" s="61">
        <v>1.6E-2</v>
      </c>
      <c r="J133" s="61">
        <v>0</v>
      </c>
      <c r="K133" s="61">
        <v>2.58E-2</v>
      </c>
      <c r="L133" s="61">
        <v>0.92249999999999999</v>
      </c>
      <c r="M133" s="61">
        <v>0.02</v>
      </c>
      <c r="N133" s="61">
        <v>0.2117</v>
      </c>
      <c r="O133" s="61">
        <v>0</v>
      </c>
      <c r="P133" s="61">
        <v>0.10009999999999999</v>
      </c>
      <c r="Q133" s="61">
        <v>48.98</v>
      </c>
      <c r="R133" s="62">
        <v>77004.88</v>
      </c>
      <c r="S133" s="61">
        <v>0.20269999999999999</v>
      </c>
      <c r="T133" s="61">
        <v>0.18920000000000001</v>
      </c>
      <c r="U133" s="61">
        <v>0.60809999999999997</v>
      </c>
      <c r="V133" s="61">
        <v>15.39</v>
      </c>
      <c r="W133" s="61">
        <v>12.25</v>
      </c>
      <c r="X133" s="62">
        <v>88459.88</v>
      </c>
      <c r="Y133" s="61">
        <v>73.16</v>
      </c>
      <c r="Z133" s="62">
        <v>379135.67</v>
      </c>
      <c r="AA133" s="61">
        <v>0.29120000000000001</v>
      </c>
      <c r="AB133" s="61">
        <v>0.61839999999999995</v>
      </c>
      <c r="AC133" s="61">
        <v>9.0399999999999994E-2</v>
      </c>
      <c r="AD133" s="61">
        <v>0.70879999999999999</v>
      </c>
      <c r="AE133" s="61">
        <v>379.14</v>
      </c>
      <c r="AF133" s="62">
        <v>9509.57</v>
      </c>
      <c r="AG133" s="61">
        <v>365.43</v>
      </c>
      <c r="AH133" s="62">
        <v>438110.44</v>
      </c>
      <c r="AI133" s="61">
        <v>605</v>
      </c>
      <c r="AJ133" s="62">
        <v>34425</v>
      </c>
      <c r="AK133" s="62">
        <v>52469</v>
      </c>
      <c r="AL133" s="61">
        <v>29.8</v>
      </c>
      <c r="AM133" s="61">
        <v>23.49</v>
      </c>
      <c r="AN133" s="61">
        <v>25.14</v>
      </c>
      <c r="AO133" s="61">
        <v>4.0999999999999996</v>
      </c>
      <c r="AP133" s="61">
        <v>0</v>
      </c>
      <c r="AQ133" s="61">
        <v>0.70599999999999996</v>
      </c>
      <c r="AR133" s="62">
        <v>2681.77</v>
      </c>
      <c r="AS133" s="62">
        <v>3145.42</v>
      </c>
      <c r="AT133" s="62">
        <v>8090.73</v>
      </c>
      <c r="AU133" s="62">
        <v>2248.61</v>
      </c>
      <c r="AV133" s="61">
        <v>147.86000000000001</v>
      </c>
      <c r="AW133" s="62">
        <v>16314.4</v>
      </c>
      <c r="AX133" s="62">
        <v>5218.91</v>
      </c>
      <c r="AY133" s="61">
        <v>0.33639999999999998</v>
      </c>
      <c r="AZ133" s="62">
        <v>10123.780000000001</v>
      </c>
      <c r="BA133" s="61">
        <v>0.65249999999999997</v>
      </c>
      <c r="BB133" s="61">
        <v>172.66</v>
      </c>
      <c r="BC133" s="61">
        <v>1.11E-2</v>
      </c>
      <c r="BD133" s="62">
        <v>15515.36</v>
      </c>
      <c r="BE133" s="61">
        <v>433.5</v>
      </c>
      <c r="BF133" s="61">
        <v>0.10630000000000001</v>
      </c>
      <c r="BG133" s="61">
        <v>0.53380000000000005</v>
      </c>
      <c r="BH133" s="61">
        <v>0.23280000000000001</v>
      </c>
      <c r="BI133" s="61">
        <v>0.1956</v>
      </c>
      <c r="BJ133" s="61">
        <v>1.78E-2</v>
      </c>
      <c r="BK133" s="61">
        <v>2.01E-2</v>
      </c>
    </row>
    <row r="134" spans="1:63" x14ac:dyDescent="0.25">
      <c r="A134" s="61" t="s">
        <v>166</v>
      </c>
      <c r="B134" s="61">
        <v>50542</v>
      </c>
      <c r="C134" s="61">
        <v>43</v>
      </c>
      <c r="D134" s="61">
        <v>20.67</v>
      </c>
      <c r="E134" s="61">
        <v>888.8</v>
      </c>
      <c r="F134" s="61">
        <v>914.39</v>
      </c>
      <c r="G134" s="61">
        <v>1.3100000000000001E-2</v>
      </c>
      <c r="H134" s="61">
        <v>0</v>
      </c>
      <c r="I134" s="61">
        <v>9.5999999999999992E-3</v>
      </c>
      <c r="J134" s="61">
        <v>0</v>
      </c>
      <c r="K134" s="61">
        <v>1.15E-2</v>
      </c>
      <c r="L134" s="61">
        <v>0.95050000000000001</v>
      </c>
      <c r="M134" s="61">
        <v>1.5299999999999999E-2</v>
      </c>
      <c r="N134" s="61">
        <v>0.23810000000000001</v>
      </c>
      <c r="O134" s="61">
        <v>8.0000000000000002E-3</v>
      </c>
      <c r="P134" s="61">
        <v>8.6599999999999996E-2</v>
      </c>
      <c r="Q134" s="61">
        <v>46.11</v>
      </c>
      <c r="R134" s="62">
        <v>51017.57</v>
      </c>
      <c r="S134" s="61">
        <v>0.12280000000000001</v>
      </c>
      <c r="T134" s="61">
        <v>0.21049999999999999</v>
      </c>
      <c r="U134" s="61">
        <v>0.66669999999999996</v>
      </c>
      <c r="V134" s="61">
        <v>18.350000000000001</v>
      </c>
      <c r="W134" s="61">
        <v>10.39</v>
      </c>
      <c r="X134" s="62">
        <v>44445.62</v>
      </c>
      <c r="Y134" s="61">
        <v>82.46</v>
      </c>
      <c r="Z134" s="62">
        <v>157177.28</v>
      </c>
      <c r="AA134" s="61">
        <v>0.83960000000000001</v>
      </c>
      <c r="AB134" s="61">
        <v>0.13600000000000001</v>
      </c>
      <c r="AC134" s="61">
        <v>2.4400000000000002E-2</v>
      </c>
      <c r="AD134" s="61">
        <v>0.16039999999999999</v>
      </c>
      <c r="AE134" s="61">
        <v>157.18</v>
      </c>
      <c r="AF134" s="62">
        <v>3662.16</v>
      </c>
      <c r="AG134" s="61">
        <v>479.45</v>
      </c>
      <c r="AH134" s="62">
        <v>156584.98000000001</v>
      </c>
      <c r="AI134" s="61">
        <v>442</v>
      </c>
      <c r="AJ134" s="62">
        <v>32403</v>
      </c>
      <c r="AK134" s="62">
        <v>47172</v>
      </c>
      <c r="AL134" s="61">
        <v>45.7</v>
      </c>
      <c r="AM134" s="61">
        <v>22.17</v>
      </c>
      <c r="AN134" s="61">
        <v>26.27</v>
      </c>
      <c r="AO134" s="61">
        <v>4</v>
      </c>
      <c r="AP134" s="62">
        <v>1123.3499999999999</v>
      </c>
      <c r="AQ134" s="61">
        <v>1.1174999999999999</v>
      </c>
      <c r="AR134" s="62">
        <v>1126.8900000000001</v>
      </c>
      <c r="AS134" s="62">
        <v>1536.83</v>
      </c>
      <c r="AT134" s="62">
        <v>4631.1899999999996</v>
      </c>
      <c r="AU134" s="62">
        <v>1175</v>
      </c>
      <c r="AV134" s="61">
        <v>248.71</v>
      </c>
      <c r="AW134" s="62">
        <v>8718.6200000000008</v>
      </c>
      <c r="AX134" s="62">
        <v>3765.58</v>
      </c>
      <c r="AY134" s="61">
        <v>0.41620000000000001</v>
      </c>
      <c r="AZ134" s="62">
        <v>4496.3500000000004</v>
      </c>
      <c r="BA134" s="61">
        <v>0.497</v>
      </c>
      <c r="BB134" s="61">
        <v>785.41</v>
      </c>
      <c r="BC134" s="61">
        <v>8.6800000000000002E-2</v>
      </c>
      <c r="BD134" s="62">
        <v>9047.35</v>
      </c>
      <c r="BE134" s="62">
        <v>3302.26</v>
      </c>
      <c r="BF134" s="61">
        <v>0.72929999999999995</v>
      </c>
      <c r="BG134" s="61">
        <v>0.59750000000000003</v>
      </c>
      <c r="BH134" s="61">
        <v>0.22459999999999999</v>
      </c>
      <c r="BI134" s="61">
        <v>0.12230000000000001</v>
      </c>
      <c r="BJ134" s="61">
        <v>3.4700000000000002E-2</v>
      </c>
      <c r="BK134" s="61">
        <v>2.0899999999999998E-2</v>
      </c>
    </row>
    <row r="135" spans="1:63" x14ac:dyDescent="0.25">
      <c r="A135" s="61" t="s">
        <v>167</v>
      </c>
      <c r="B135" s="61">
        <v>48934</v>
      </c>
      <c r="C135" s="61">
        <v>21</v>
      </c>
      <c r="D135" s="61">
        <v>26.59</v>
      </c>
      <c r="E135" s="61">
        <v>558.41</v>
      </c>
      <c r="F135" s="61">
        <v>567.77</v>
      </c>
      <c r="G135" s="61">
        <v>8.8000000000000005E-3</v>
      </c>
      <c r="H135" s="61">
        <v>0</v>
      </c>
      <c r="I135" s="61">
        <v>0</v>
      </c>
      <c r="J135" s="61">
        <v>5.7000000000000002E-3</v>
      </c>
      <c r="K135" s="61">
        <v>4.4600000000000001E-2</v>
      </c>
      <c r="L135" s="61">
        <v>0.91579999999999995</v>
      </c>
      <c r="M135" s="61">
        <v>2.5100000000000001E-2</v>
      </c>
      <c r="N135" s="61">
        <v>0.4466</v>
      </c>
      <c r="O135" s="61">
        <v>1E-3</v>
      </c>
      <c r="P135" s="61">
        <v>0.16819999999999999</v>
      </c>
      <c r="Q135" s="61">
        <v>36</v>
      </c>
      <c r="R135" s="62">
        <v>68825.63</v>
      </c>
      <c r="S135" s="61">
        <v>0.12770000000000001</v>
      </c>
      <c r="T135" s="61">
        <v>6.3799999999999996E-2</v>
      </c>
      <c r="U135" s="61">
        <v>0.8085</v>
      </c>
      <c r="V135" s="61">
        <v>12.47</v>
      </c>
      <c r="W135" s="61">
        <v>8.5</v>
      </c>
      <c r="X135" s="62">
        <v>77583.759999999995</v>
      </c>
      <c r="Y135" s="61">
        <v>63.72</v>
      </c>
      <c r="Z135" s="62">
        <v>740548.32</v>
      </c>
      <c r="AA135" s="61">
        <v>0.88219999999999998</v>
      </c>
      <c r="AB135" s="61">
        <v>0.1013</v>
      </c>
      <c r="AC135" s="61">
        <v>1.6500000000000001E-2</v>
      </c>
      <c r="AD135" s="61">
        <v>0.1178</v>
      </c>
      <c r="AE135" s="61">
        <v>740.55</v>
      </c>
      <c r="AF135" s="62">
        <v>17054.419999999998</v>
      </c>
      <c r="AG135" s="62">
        <v>1545.58</v>
      </c>
      <c r="AH135" s="62">
        <v>711242.95</v>
      </c>
      <c r="AI135" s="61">
        <v>610</v>
      </c>
      <c r="AJ135" s="62">
        <v>30152</v>
      </c>
      <c r="AK135" s="62">
        <v>50239</v>
      </c>
      <c r="AL135" s="61">
        <v>47.35</v>
      </c>
      <c r="AM135" s="61">
        <v>22.64</v>
      </c>
      <c r="AN135" s="61">
        <v>22.51</v>
      </c>
      <c r="AO135" s="61">
        <v>5.0999999999999996</v>
      </c>
      <c r="AP135" s="61">
        <v>0</v>
      </c>
      <c r="AQ135" s="61">
        <v>2.9327000000000001</v>
      </c>
      <c r="AR135" s="62">
        <v>2329.7399999999998</v>
      </c>
      <c r="AS135" s="62">
        <v>2775.74</v>
      </c>
      <c r="AT135" s="62">
        <v>8248.64</v>
      </c>
      <c r="AU135" s="62">
        <v>1699.53</v>
      </c>
      <c r="AV135" s="61">
        <v>726.9</v>
      </c>
      <c r="AW135" s="62">
        <v>15780.56</v>
      </c>
      <c r="AX135" s="62">
        <v>2874.36</v>
      </c>
      <c r="AY135" s="61">
        <v>0.16089999999999999</v>
      </c>
      <c r="AZ135" s="62">
        <v>14265.85</v>
      </c>
      <c r="BA135" s="61">
        <v>0.79869999999999997</v>
      </c>
      <c r="BB135" s="61">
        <v>721.37</v>
      </c>
      <c r="BC135" s="61">
        <v>4.0399999999999998E-2</v>
      </c>
      <c r="BD135" s="62">
        <v>17861.580000000002</v>
      </c>
      <c r="BE135" s="62">
        <v>1099.51</v>
      </c>
      <c r="BF135" s="61">
        <v>0.17269999999999999</v>
      </c>
      <c r="BG135" s="61">
        <v>0.61</v>
      </c>
      <c r="BH135" s="61">
        <v>0.2024</v>
      </c>
      <c r="BI135" s="61">
        <v>0.1244</v>
      </c>
      <c r="BJ135" s="61">
        <v>4.2200000000000001E-2</v>
      </c>
      <c r="BK135" s="61">
        <v>2.1000000000000001E-2</v>
      </c>
    </row>
    <row r="136" spans="1:63" x14ac:dyDescent="0.25">
      <c r="A136" s="61" t="s">
        <v>168</v>
      </c>
      <c r="B136" s="61">
        <v>47837</v>
      </c>
      <c r="C136" s="61">
        <v>78</v>
      </c>
      <c r="D136" s="61">
        <v>7.84</v>
      </c>
      <c r="E136" s="61">
        <v>611.21</v>
      </c>
      <c r="F136" s="61">
        <v>680.05</v>
      </c>
      <c r="G136" s="61">
        <v>1.5E-3</v>
      </c>
      <c r="H136" s="61">
        <v>0</v>
      </c>
      <c r="I136" s="61">
        <v>0</v>
      </c>
      <c r="J136" s="61">
        <v>4.8999999999999998E-3</v>
      </c>
      <c r="K136" s="61">
        <v>0.01</v>
      </c>
      <c r="L136" s="61">
        <v>0.95520000000000005</v>
      </c>
      <c r="M136" s="61">
        <v>2.8400000000000002E-2</v>
      </c>
      <c r="N136" s="61">
        <v>0.5222</v>
      </c>
      <c r="O136" s="61">
        <v>2.0000000000000001E-4</v>
      </c>
      <c r="P136" s="61">
        <v>0.20219999999999999</v>
      </c>
      <c r="Q136" s="61">
        <v>35</v>
      </c>
      <c r="R136" s="62">
        <v>43605.279999999999</v>
      </c>
      <c r="S136" s="61">
        <v>0.30880000000000002</v>
      </c>
      <c r="T136" s="61">
        <v>0.19120000000000001</v>
      </c>
      <c r="U136" s="61">
        <v>0.5</v>
      </c>
      <c r="V136" s="61">
        <v>16.059999999999999</v>
      </c>
      <c r="W136" s="61">
        <v>4</v>
      </c>
      <c r="X136" s="62">
        <v>78001</v>
      </c>
      <c r="Y136" s="61">
        <v>143.29</v>
      </c>
      <c r="Z136" s="62">
        <v>108833.9</v>
      </c>
      <c r="AA136" s="61">
        <v>0.89339999999999997</v>
      </c>
      <c r="AB136" s="61">
        <v>7.3099999999999998E-2</v>
      </c>
      <c r="AC136" s="61">
        <v>3.3399999999999999E-2</v>
      </c>
      <c r="AD136" s="61">
        <v>0.1066</v>
      </c>
      <c r="AE136" s="61">
        <v>108.83</v>
      </c>
      <c r="AF136" s="62">
        <v>2542.6</v>
      </c>
      <c r="AG136" s="61">
        <v>312.89999999999998</v>
      </c>
      <c r="AH136" s="62">
        <v>85278.54</v>
      </c>
      <c r="AI136" s="61">
        <v>95</v>
      </c>
      <c r="AJ136" s="62">
        <v>27867</v>
      </c>
      <c r="AK136" s="62">
        <v>37960</v>
      </c>
      <c r="AL136" s="61">
        <v>47.4</v>
      </c>
      <c r="AM136" s="61">
        <v>22.39</v>
      </c>
      <c r="AN136" s="61">
        <v>24.28</v>
      </c>
      <c r="AO136" s="61">
        <v>4.0999999999999996</v>
      </c>
      <c r="AP136" s="62">
        <v>1467.65</v>
      </c>
      <c r="AQ136" s="61">
        <v>2.0844</v>
      </c>
      <c r="AR136" s="62">
        <v>1325.27</v>
      </c>
      <c r="AS136" s="62">
        <v>1842.85</v>
      </c>
      <c r="AT136" s="62">
        <v>5052.1499999999996</v>
      </c>
      <c r="AU136" s="61">
        <v>814.29</v>
      </c>
      <c r="AV136" s="61">
        <v>272.41000000000003</v>
      </c>
      <c r="AW136" s="62">
        <v>9306.9599999999991</v>
      </c>
      <c r="AX136" s="62">
        <v>4452.1099999999997</v>
      </c>
      <c r="AY136" s="61">
        <v>0.45169999999999999</v>
      </c>
      <c r="AZ136" s="62">
        <v>4430.21</v>
      </c>
      <c r="BA136" s="61">
        <v>0.44950000000000001</v>
      </c>
      <c r="BB136" s="61">
        <v>973.82</v>
      </c>
      <c r="BC136" s="61">
        <v>9.8799999999999999E-2</v>
      </c>
      <c r="BD136" s="62">
        <v>9856.14</v>
      </c>
      <c r="BE136" s="62">
        <v>5084.28</v>
      </c>
      <c r="BF136" s="61">
        <v>2.3288000000000002</v>
      </c>
      <c r="BG136" s="61">
        <v>0.5544</v>
      </c>
      <c r="BH136" s="61">
        <v>0.20019999999999999</v>
      </c>
      <c r="BI136" s="61">
        <v>0.1908</v>
      </c>
      <c r="BJ136" s="61">
        <v>3.6700000000000003E-2</v>
      </c>
      <c r="BK136" s="61">
        <v>1.7899999999999999E-2</v>
      </c>
    </row>
    <row r="137" spans="1:63" x14ac:dyDescent="0.25">
      <c r="A137" s="61" t="s">
        <v>169</v>
      </c>
      <c r="B137" s="61">
        <v>47928</v>
      </c>
      <c r="C137" s="61">
        <v>48</v>
      </c>
      <c r="D137" s="61">
        <v>23.34</v>
      </c>
      <c r="E137" s="62">
        <v>1120.1199999999999</v>
      </c>
      <c r="F137" s="62">
        <v>1191.5999999999999</v>
      </c>
      <c r="G137" s="61">
        <v>8.0000000000000004E-4</v>
      </c>
      <c r="H137" s="61">
        <v>0</v>
      </c>
      <c r="I137" s="61">
        <v>2.5999999999999999E-3</v>
      </c>
      <c r="J137" s="61">
        <v>0</v>
      </c>
      <c r="K137" s="61">
        <v>5.0000000000000001E-3</v>
      </c>
      <c r="L137" s="61">
        <v>0.98740000000000006</v>
      </c>
      <c r="M137" s="61">
        <v>4.1999999999999997E-3</v>
      </c>
      <c r="N137" s="61">
        <v>0.56330000000000002</v>
      </c>
      <c r="O137" s="61">
        <v>8.0000000000000004E-4</v>
      </c>
      <c r="P137" s="61">
        <v>0.16600000000000001</v>
      </c>
      <c r="Q137" s="61">
        <v>64.5</v>
      </c>
      <c r="R137" s="62">
        <v>44641.19</v>
      </c>
      <c r="S137" s="61">
        <v>0.2747</v>
      </c>
      <c r="T137" s="61">
        <v>0.17580000000000001</v>
      </c>
      <c r="U137" s="61">
        <v>0.54949999999999999</v>
      </c>
      <c r="V137" s="61">
        <v>15.1</v>
      </c>
      <c r="W137" s="61">
        <v>11</v>
      </c>
      <c r="X137" s="62">
        <v>63764.18</v>
      </c>
      <c r="Y137" s="61">
        <v>96.49</v>
      </c>
      <c r="Z137" s="62">
        <v>63290.53</v>
      </c>
      <c r="AA137" s="61">
        <v>0.88319999999999999</v>
      </c>
      <c r="AB137" s="61">
        <v>3.8300000000000001E-2</v>
      </c>
      <c r="AC137" s="61">
        <v>7.85E-2</v>
      </c>
      <c r="AD137" s="61">
        <v>0.1168</v>
      </c>
      <c r="AE137" s="61">
        <v>63.29</v>
      </c>
      <c r="AF137" s="62">
        <v>1408.16</v>
      </c>
      <c r="AG137" s="61">
        <v>236.37</v>
      </c>
      <c r="AH137" s="62">
        <v>52907.17</v>
      </c>
      <c r="AI137" s="61">
        <v>12</v>
      </c>
      <c r="AJ137" s="62">
        <v>26357</v>
      </c>
      <c r="AK137" s="62">
        <v>40313</v>
      </c>
      <c r="AL137" s="61">
        <v>23</v>
      </c>
      <c r="AM137" s="61">
        <v>22.19</v>
      </c>
      <c r="AN137" s="61">
        <v>22.03</v>
      </c>
      <c r="AO137" s="61">
        <v>4.5999999999999996</v>
      </c>
      <c r="AP137" s="61">
        <v>0</v>
      </c>
      <c r="AQ137" s="61">
        <v>0.71430000000000005</v>
      </c>
      <c r="AR137" s="62">
        <v>1270.69</v>
      </c>
      <c r="AS137" s="62">
        <v>2008.28</v>
      </c>
      <c r="AT137" s="62">
        <v>5773.6</v>
      </c>
      <c r="AU137" s="61">
        <v>862.96</v>
      </c>
      <c r="AV137" s="61">
        <v>98.27</v>
      </c>
      <c r="AW137" s="62">
        <v>10013.790000000001</v>
      </c>
      <c r="AX137" s="62">
        <v>7374.3</v>
      </c>
      <c r="AY137" s="61">
        <v>0.71079999999999999</v>
      </c>
      <c r="AZ137" s="62">
        <v>2187.0700000000002</v>
      </c>
      <c r="BA137" s="61">
        <v>0.21079999999999999</v>
      </c>
      <c r="BB137" s="61">
        <v>814.01</v>
      </c>
      <c r="BC137" s="61">
        <v>7.85E-2</v>
      </c>
      <c r="BD137" s="62">
        <v>10375.379999999999</v>
      </c>
      <c r="BE137" s="62">
        <v>7864.98</v>
      </c>
      <c r="BF137" s="61">
        <v>3.6606999999999998</v>
      </c>
      <c r="BG137" s="61">
        <v>0.54690000000000005</v>
      </c>
      <c r="BH137" s="61">
        <v>0.19839999999999999</v>
      </c>
      <c r="BI137" s="61">
        <v>0.18410000000000001</v>
      </c>
      <c r="BJ137" s="61">
        <v>4.8399999999999999E-2</v>
      </c>
      <c r="BK137" s="61">
        <v>2.2200000000000001E-2</v>
      </c>
    </row>
    <row r="138" spans="1:63" x14ac:dyDescent="0.25">
      <c r="A138" s="61" t="s">
        <v>170</v>
      </c>
      <c r="B138" s="61">
        <v>43844</v>
      </c>
      <c r="C138" s="61">
        <v>49</v>
      </c>
      <c r="D138" s="61">
        <v>455.52</v>
      </c>
      <c r="E138" s="62">
        <v>22320.48</v>
      </c>
      <c r="F138" s="62">
        <v>13933.82</v>
      </c>
      <c r="G138" s="61">
        <v>3.8E-3</v>
      </c>
      <c r="H138" s="61">
        <v>2.0000000000000001E-4</v>
      </c>
      <c r="I138" s="61">
        <v>0.65710000000000002</v>
      </c>
      <c r="J138" s="61">
        <v>5.0000000000000001E-4</v>
      </c>
      <c r="K138" s="61">
        <v>3.2099999999999997E-2</v>
      </c>
      <c r="L138" s="61">
        <v>0.25090000000000001</v>
      </c>
      <c r="M138" s="61">
        <v>5.5399999999999998E-2</v>
      </c>
      <c r="N138" s="61">
        <v>0.9405</v>
      </c>
      <c r="O138" s="61">
        <v>3.73E-2</v>
      </c>
      <c r="P138" s="61">
        <v>0.14349999999999999</v>
      </c>
      <c r="Q138" s="61">
        <v>617.35</v>
      </c>
      <c r="R138" s="62">
        <v>53170.65</v>
      </c>
      <c r="S138" s="61">
        <v>0.1249</v>
      </c>
      <c r="T138" s="61">
        <v>0.1484</v>
      </c>
      <c r="U138" s="61">
        <v>0.72670000000000001</v>
      </c>
      <c r="V138" s="61">
        <v>17.88</v>
      </c>
      <c r="W138" s="61">
        <v>124</v>
      </c>
      <c r="X138" s="62">
        <v>69697.919999999998</v>
      </c>
      <c r="Y138" s="61">
        <v>180</v>
      </c>
      <c r="Z138" s="62">
        <v>71267.179999999993</v>
      </c>
      <c r="AA138" s="61">
        <v>0.66269999999999996</v>
      </c>
      <c r="AB138" s="61">
        <v>0.28910000000000002</v>
      </c>
      <c r="AC138" s="61">
        <v>4.8300000000000003E-2</v>
      </c>
      <c r="AD138" s="61">
        <v>0.33729999999999999</v>
      </c>
      <c r="AE138" s="61">
        <v>71.27</v>
      </c>
      <c r="AF138" s="62">
        <v>3144.97</v>
      </c>
      <c r="AG138" s="61">
        <v>432.8</v>
      </c>
      <c r="AH138" s="62">
        <v>80001.3</v>
      </c>
      <c r="AI138" s="61">
        <v>71</v>
      </c>
      <c r="AJ138" s="62">
        <v>22493</v>
      </c>
      <c r="AK138" s="62">
        <v>31879</v>
      </c>
      <c r="AL138" s="61">
        <v>67.55</v>
      </c>
      <c r="AM138" s="61">
        <v>36.6</v>
      </c>
      <c r="AN138" s="61">
        <v>57.47</v>
      </c>
      <c r="AO138" s="61">
        <v>4.4800000000000004</v>
      </c>
      <c r="AP138" s="61">
        <v>0</v>
      </c>
      <c r="AQ138" s="61">
        <v>1.2367999999999999</v>
      </c>
      <c r="AR138" s="62">
        <v>1881.08</v>
      </c>
      <c r="AS138" s="62">
        <v>3659.72</v>
      </c>
      <c r="AT138" s="62">
        <v>6598.38</v>
      </c>
      <c r="AU138" s="62">
        <v>1192.33</v>
      </c>
      <c r="AV138" s="62">
        <v>1043.45</v>
      </c>
      <c r="AW138" s="62">
        <v>14374.95</v>
      </c>
      <c r="AX138" s="62">
        <v>8178.82</v>
      </c>
      <c r="AY138" s="61">
        <v>0.54530000000000001</v>
      </c>
      <c r="AZ138" s="62">
        <v>4623.3900000000003</v>
      </c>
      <c r="BA138" s="61">
        <v>0.30830000000000002</v>
      </c>
      <c r="BB138" s="62">
        <v>2195.81</v>
      </c>
      <c r="BC138" s="61">
        <v>0.1464</v>
      </c>
      <c r="BD138" s="62">
        <v>14998.02</v>
      </c>
      <c r="BE138" s="62">
        <v>3515.56</v>
      </c>
      <c r="BF138" s="61">
        <v>2.1261000000000001</v>
      </c>
      <c r="BG138" s="61">
        <v>0.41810000000000003</v>
      </c>
      <c r="BH138" s="61">
        <v>0.19020000000000001</v>
      </c>
      <c r="BI138" s="61">
        <v>0.35189999999999999</v>
      </c>
      <c r="BJ138" s="61">
        <v>2.0400000000000001E-2</v>
      </c>
      <c r="BK138" s="61">
        <v>1.9400000000000001E-2</v>
      </c>
    </row>
    <row r="139" spans="1:63" x14ac:dyDescent="0.25">
      <c r="A139" s="61" t="s">
        <v>171</v>
      </c>
      <c r="B139" s="61">
        <v>43851</v>
      </c>
      <c r="C139" s="61">
        <v>2</v>
      </c>
      <c r="D139" s="61">
        <v>675.6</v>
      </c>
      <c r="E139" s="62">
        <v>1351.19</v>
      </c>
      <c r="F139" s="62">
        <v>1269.4100000000001</v>
      </c>
      <c r="G139" s="61">
        <v>2.4899999999999999E-2</v>
      </c>
      <c r="H139" s="61">
        <v>8.0000000000000004E-4</v>
      </c>
      <c r="I139" s="61">
        <v>5.6800000000000003E-2</v>
      </c>
      <c r="J139" s="61">
        <v>0</v>
      </c>
      <c r="K139" s="61">
        <v>3.7199999999999997E-2</v>
      </c>
      <c r="L139" s="61">
        <v>0.81</v>
      </c>
      <c r="M139" s="61">
        <v>7.0300000000000001E-2</v>
      </c>
      <c r="N139" s="61">
        <v>0.42570000000000002</v>
      </c>
      <c r="O139" s="61">
        <v>2.0899999999999998E-2</v>
      </c>
      <c r="P139" s="61">
        <v>0.1278</v>
      </c>
      <c r="Q139" s="61">
        <v>66.12</v>
      </c>
      <c r="R139" s="62">
        <v>61475.69</v>
      </c>
      <c r="S139" s="61">
        <v>0.2697</v>
      </c>
      <c r="T139" s="61">
        <v>0.1573</v>
      </c>
      <c r="U139" s="61">
        <v>0.57299999999999995</v>
      </c>
      <c r="V139" s="61">
        <v>16.059999999999999</v>
      </c>
      <c r="W139" s="61">
        <v>10</v>
      </c>
      <c r="X139" s="62">
        <v>78607.399999999994</v>
      </c>
      <c r="Y139" s="61">
        <v>129.84</v>
      </c>
      <c r="Z139" s="62">
        <v>174964.22</v>
      </c>
      <c r="AA139" s="61">
        <v>0.79259999999999997</v>
      </c>
      <c r="AB139" s="61">
        <v>0.17280000000000001</v>
      </c>
      <c r="AC139" s="61">
        <v>3.4599999999999999E-2</v>
      </c>
      <c r="AD139" s="61">
        <v>0.2074</v>
      </c>
      <c r="AE139" s="61">
        <v>174.96</v>
      </c>
      <c r="AF139" s="62">
        <v>7201.81</v>
      </c>
      <c r="AG139" s="61">
        <v>859.27</v>
      </c>
      <c r="AH139" s="62">
        <v>200876.15</v>
      </c>
      <c r="AI139" s="61">
        <v>520</v>
      </c>
      <c r="AJ139" s="62">
        <v>33336</v>
      </c>
      <c r="AK139" s="62">
        <v>44110</v>
      </c>
      <c r="AL139" s="61">
        <v>79.03</v>
      </c>
      <c r="AM139" s="61">
        <v>39.29</v>
      </c>
      <c r="AN139" s="61">
        <v>42.17</v>
      </c>
      <c r="AO139" s="61">
        <v>4.5599999999999996</v>
      </c>
      <c r="AP139" s="61">
        <v>0</v>
      </c>
      <c r="AQ139" s="61">
        <v>1.0948</v>
      </c>
      <c r="AR139" s="62">
        <v>1581.5</v>
      </c>
      <c r="AS139" s="62">
        <v>1980.07</v>
      </c>
      <c r="AT139" s="62">
        <v>5676.93</v>
      </c>
      <c r="AU139" s="62">
        <v>1463.33</v>
      </c>
      <c r="AV139" s="61">
        <v>234.54</v>
      </c>
      <c r="AW139" s="62">
        <v>10936.38</v>
      </c>
      <c r="AX139" s="62">
        <v>3223.21</v>
      </c>
      <c r="AY139" s="61">
        <v>0.29820000000000002</v>
      </c>
      <c r="AZ139" s="62">
        <v>6840.64</v>
      </c>
      <c r="BA139" s="61">
        <v>0.63280000000000003</v>
      </c>
      <c r="BB139" s="61">
        <v>745.89</v>
      </c>
      <c r="BC139" s="61">
        <v>6.9000000000000006E-2</v>
      </c>
      <c r="BD139" s="62">
        <v>10809.74</v>
      </c>
      <c r="BE139" s="62">
        <v>1784.75</v>
      </c>
      <c r="BF139" s="61">
        <v>0.3251</v>
      </c>
      <c r="BG139" s="61">
        <v>0.57030000000000003</v>
      </c>
      <c r="BH139" s="61">
        <v>0.2054</v>
      </c>
      <c r="BI139" s="61">
        <v>0.1774</v>
      </c>
      <c r="BJ139" s="61">
        <v>2.9000000000000001E-2</v>
      </c>
      <c r="BK139" s="61">
        <v>1.7999999999999999E-2</v>
      </c>
    </row>
    <row r="140" spans="1:63" x14ac:dyDescent="0.25">
      <c r="A140" s="61" t="s">
        <v>172</v>
      </c>
      <c r="B140" s="61">
        <v>43869</v>
      </c>
      <c r="C140" s="61">
        <v>34</v>
      </c>
      <c r="D140" s="61">
        <v>79.86</v>
      </c>
      <c r="E140" s="62">
        <v>2715.11</v>
      </c>
      <c r="F140" s="62">
        <v>2428.4899999999998</v>
      </c>
      <c r="G140" s="61">
        <v>7.7999999999999996E-3</v>
      </c>
      <c r="H140" s="61">
        <v>5.9999999999999995E-4</v>
      </c>
      <c r="I140" s="61">
        <v>6.0400000000000002E-2</v>
      </c>
      <c r="J140" s="61">
        <v>2.2000000000000001E-3</v>
      </c>
      <c r="K140" s="61">
        <v>0.20069999999999999</v>
      </c>
      <c r="L140" s="61">
        <v>0.68810000000000004</v>
      </c>
      <c r="M140" s="61">
        <v>4.0300000000000002E-2</v>
      </c>
      <c r="N140" s="61">
        <v>0.54430000000000001</v>
      </c>
      <c r="O140" s="61">
        <v>6.4000000000000003E-3</v>
      </c>
      <c r="P140" s="61">
        <v>0.15079999999999999</v>
      </c>
      <c r="Q140" s="61">
        <v>117.53</v>
      </c>
      <c r="R140" s="62">
        <v>51454.66</v>
      </c>
      <c r="S140" s="61">
        <v>0.32429999999999998</v>
      </c>
      <c r="T140" s="61">
        <v>0.11890000000000001</v>
      </c>
      <c r="U140" s="61">
        <v>0.55679999999999996</v>
      </c>
      <c r="V140" s="61">
        <v>16.21</v>
      </c>
      <c r="W140" s="61">
        <v>31.94</v>
      </c>
      <c r="X140" s="62">
        <v>44024.55</v>
      </c>
      <c r="Y140" s="61">
        <v>82.64</v>
      </c>
      <c r="Z140" s="62">
        <v>86857.41</v>
      </c>
      <c r="AA140" s="61">
        <v>0.79500000000000004</v>
      </c>
      <c r="AB140" s="61">
        <v>0.1608</v>
      </c>
      <c r="AC140" s="61">
        <v>4.4200000000000003E-2</v>
      </c>
      <c r="AD140" s="61">
        <v>0.20499999999999999</v>
      </c>
      <c r="AE140" s="61">
        <v>86.86</v>
      </c>
      <c r="AF140" s="62">
        <v>2703.61</v>
      </c>
      <c r="AG140" s="61">
        <v>378.97</v>
      </c>
      <c r="AH140" s="62">
        <v>91225.54</v>
      </c>
      <c r="AI140" s="61">
        <v>126</v>
      </c>
      <c r="AJ140" s="62">
        <v>28268</v>
      </c>
      <c r="AK140" s="62">
        <v>41849</v>
      </c>
      <c r="AL140" s="61">
        <v>47.2</v>
      </c>
      <c r="AM140" s="61">
        <v>29.83</v>
      </c>
      <c r="AN140" s="61">
        <v>33.1</v>
      </c>
      <c r="AO140" s="61">
        <v>4</v>
      </c>
      <c r="AP140" s="61">
        <v>557.42999999999995</v>
      </c>
      <c r="AQ140" s="61">
        <v>1.0907</v>
      </c>
      <c r="AR140" s="61">
        <v>864.4</v>
      </c>
      <c r="AS140" s="62">
        <v>1816.05</v>
      </c>
      <c r="AT140" s="62">
        <v>4826.34</v>
      </c>
      <c r="AU140" s="62">
        <v>1014.48</v>
      </c>
      <c r="AV140" s="61">
        <v>324.69</v>
      </c>
      <c r="AW140" s="62">
        <v>8845.9599999999991</v>
      </c>
      <c r="AX140" s="62">
        <v>5430.57</v>
      </c>
      <c r="AY140" s="61">
        <v>0.54330000000000001</v>
      </c>
      <c r="AZ140" s="62">
        <v>3618.78</v>
      </c>
      <c r="BA140" s="61">
        <v>0.36209999999999998</v>
      </c>
      <c r="BB140" s="61">
        <v>945.53</v>
      </c>
      <c r="BC140" s="61">
        <v>9.4600000000000004E-2</v>
      </c>
      <c r="BD140" s="62">
        <v>9994.8799999999992</v>
      </c>
      <c r="BE140" s="62">
        <v>4044.92</v>
      </c>
      <c r="BF140" s="61">
        <v>1.3475999999999999</v>
      </c>
      <c r="BG140" s="61">
        <v>0.57520000000000004</v>
      </c>
      <c r="BH140" s="61">
        <v>0.19089999999999999</v>
      </c>
      <c r="BI140" s="61">
        <v>0.18340000000000001</v>
      </c>
      <c r="BJ140" s="61">
        <v>3.39E-2</v>
      </c>
      <c r="BK140" s="61">
        <v>1.67E-2</v>
      </c>
    </row>
    <row r="141" spans="1:63" x14ac:dyDescent="0.25">
      <c r="A141" s="61" t="s">
        <v>173</v>
      </c>
      <c r="B141" s="61">
        <v>43877</v>
      </c>
      <c r="C141" s="61">
        <v>36</v>
      </c>
      <c r="D141" s="61">
        <v>148.63</v>
      </c>
      <c r="E141" s="62">
        <v>5350.82</v>
      </c>
      <c r="F141" s="62">
        <v>4933.6400000000003</v>
      </c>
      <c r="G141" s="61">
        <v>9.1999999999999998E-3</v>
      </c>
      <c r="H141" s="61">
        <v>2.9999999999999997E-4</v>
      </c>
      <c r="I141" s="61">
        <v>4.48E-2</v>
      </c>
      <c r="J141" s="61">
        <v>1.5E-3</v>
      </c>
      <c r="K141" s="61">
        <v>3.3399999999999999E-2</v>
      </c>
      <c r="L141" s="61">
        <v>0.85260000000000002</v>
      </c>
      <c r="M141" s="61">
        <v>5.8200000000000002E-2</v>
      </c>
      <c r="N141" s="61">
        <v>0.37019999999999997</v>
      </c>
      <c r="O141" s="61">
        <v>1.0500000000000001E-2</v>
      </c>
      <c r="P141" s="61">
        <v>0.1303</v>
      </c>
      <c r="Q141" s="61">
        <v>194.15</v>
      </c>
      <c r="R141" s="62">
        <v>56543.12</v>
      </c>
      <c r="S141" s="61">
        <v>0.26090000000000002</v>
      </c>
      <c r="T141" s="61">
        <v>0.15720000000000001</v>
      </c>
      <c r="U141" s="61">
        <v>0.58189999999999997</v>
      </c>
      <c r="V141" s="61">
        <v>19.73</v>
      </c>
      <c r="W141" s="61">
        <v>24</v>
      </c>
      <c r="X141" s="62">
        <v>86381.04</v>
      </c>
      <c r="Y141" s="61">
        <v>218.09</v>
      </c>
      <c r="Z141" s="62">
        <v>129770.51</v>
      </c>
      <c r="AA141" s="61">
        <v>0.73360000000000003</v>
      </c>
      <c r="AB141" s="61">
        <v>0.23180000000000001</v>
      </c>
      <c r="AC141" s="61">
        <v>3.4599999999999999E-2</v>
      </c>
      <c r="AD141" s="61">
        <v>0.26640000000000003</v>
      </c>
      <c r="AE141" s="61">
        <v>129.77000000000001</v>
      </c>
      <c r="AF141" s="62">
        <v>6101.32</v>
      </c>
      <c r="AG141" s="61">
        <v>649.15</v>
      </c>
      <c r="AH141" s="62">
        <v>147711.01999999999</v>
      </c>
      <c r="AI141" s="61">
        <v>417</v>
      </c>
      <c r="AJ141" s="62">
        <v>35604</v>
      </c>
      <c r="AK141" s="62">
        <v>49450</v>
      </c>
      <c r="AL141" s="61">
        <v>71.33</v>
      </c>
      <c r="AM141" s="61">
        <v>45.4</v>
      </c>
      <c r="AN141" s="61">
        <v>48.5</v>
      </c>
      <c r="AO141" s="61">
        <v>4.4000000000000004</v>
      </c>
      <c r="AP141" s="61">
        <v>0</v>
      </c>
      <c r="AQ141" s="61">
        <v>0.89439999999999997</v>
      </c>
      <c r="AR141" s="61">
        <v>906.68</v>
      </c>
      <c r="AS141" s="62">
        <v>1940.05</v>
      </c>
      <c r="AT141" s="62">
        <v>5599.2</v>
      </c>
      <c r="AU141" s="62">
        <v>1066.18</v>
      </c>
      <c r="AV141" s="61">
        <v>169.1</v>
      </c>
      <c r="AW141" s="62">
        <v>9681.2199999999993</v>
      </c>
      <c r="AX141" s="62">
        <v>3351.88</v>
      </c>
      <c r="AY141" s="61">
        <v>0.36259999999999998</v>
      </c>
      <c r="AZ141" s="62">
        <v>5304.75</v>
      </c>
      <c r="BA141" s="61">
        <v>0.57379999999999998</v>
      </c>
      <c r="BB141" s="61">
        <v>587.72</v>
      </c>
      <c r="BC141" s="61">
        <v>6.3600000000000004E-2</v>
      </c>
      <c r="BD141" s="62">
        <v>9244.35</v>
      </c>
      <c r="BE141" s="62">
        <v>1804.74</v>
      </c>
      <c r="BF141" s="61">
        <v>0.44850000000000001</v>
      </c>
      <c r="BG141" s="61">
        <v>0.60499999999999998</v>
      </c>
      <c r="BH141" s="61">
        <v>0.21820000000000001</v>
      </c>
      <c r="BI141" s="61">
        <v>0.1236</v>
      </c>
      <c r="BJ141" s="61">
        <v>3.39E-2</v>
      </c>
      <c r="BK141" s="61">
        <v>1.9300000000000001E-2</v>
      </c>
    </row>
    <row r="142" spans="1:63" x14ac:dyDescent="0.25">
      <c r="A142" s="61" t="s">
        <v>174</v>
      </c>
      <c r="B142" s="61">
        <v>43885</v>
      </c>
      <c r="C142" s="61">
        <v>53</v>
      </c>
      <c r="D142" s="61">
        <v>20.93</v>
      </c>
      <c r="E142" s="62">
        <v>1109.31</v>
      </c>
      <c r="F142" s="62">
        <v>1102.67</v>
      </c>
      <c r="G142" s="61">
        <v>8.9999999999999998E-4</v>
      </c>
      <c r="H142" s="61">
        <v>8.9999999999999998E-4</v>
      </c>
      <c r="I142" s="61">
        <v>7.9000000000000008E-3</v>
      </c>
      <c r="J142" s="61">
        <v>8.9999999999999998E-4</v>
      </c>
      <c r="K142" s="61">
        <v>1.9800000000000002E-2</v>
      </c>
      <c r="L142" s="61">
        <v>0.93620000000000003</v>
      </c>
      <c r="M142" s="61">
        <v>3.3399999999999999E-2</v>
      </c>
      <c r="N142" s="61">
        <v>0.46060000000000001</v>
      </c>
      <c r="O142" s="61">
        <v>0</v>
      </c>
      <c r="P142" s="61">
        <v>0.14299999999999999</v>
      </c>
      <c r="Q142" s="61">
        <v>48.85</v>
      </c>
      <c r="R142" s="62">
        <v>51985.19</v>
      </c>
      <c r="S142" s="61">
        <v>0.2</v>
      </c>
      <c r="T142" s="61">
        <v>0.1333</v>
      </c>
      <c r="U142" s="61">
        <v>0.66669999999999996</v>
      </c>
      <c r="V142" s="61">
        <v>18.59</v>
      </c>
      <c r="W142" s="61">
        <v>10.5</v>
      </c>
      <c r="X142" s="62">
        <v>59508.67</v>
      </c>
      <c r="Y142" s="61">
        <v>105.64</v>
      </c>
      <c r="Z142" s="62">
        <v>155578.51</v>
      </c>
      <c r="AA142" s="61">
        <v>0.7923</v>
      </c>
      <c r="AB142" s="61">
        <v>0.18110000000000001</v>
      </c>
      <c r="AC142" s="61">
        <v>2.6599999999999999E-2</v>
      </c>
      <c r="AD142" s="61">
        <v>0.2077</v>
      </c>
      <c r="AE142" s="61">
        <v>155.58000000000001</v>
      </c>
      <c r="AF142" s="62">
        <v>3980.48</v>
      </c>
      <c r="AG142" s="61">
        <v>506.42</v>
      </c>
      <c r="AH142" s="62">
        <v>150480.04</v>
      </c>
      <c r="AI142" s="61">
        <v>425</v>
      </c>
      <c r="AJ142" s="62">
        <v>29977</v>
      </c>
      <c r="AK142" s="62">
        <v>44514</v>
      </c>
      <c r="AL142" s="61">
        <v>45.15</v>
      </c>
      <c r="AM142" s="61">
        <v>23.62</v>
      </c>
      <c r="AN142" s="61">
        <v>31.3</v>
      </c>
      <c r="AO142" s="61">
        <v>4.7</v>
      </c>
      <c r="AP142" s="61">
        <v>0</v>
      </c>
      <c r="AQ142" s="61">
        <v>0.66979999999999995</v>
      </c>
      <c r="AR142" s="62">
        <v>1133.82</v>
      </c>
      <c r="AS142" s="62">
        <v>1284.29</v>
      </c>
      <c r="AT142" s="62">
        <v>4517.4799999999996</v>
      </c>
      <c r="AU142" s="61">
        <v>710.65</v>
      </c>
      <c r="AV142" s="61">
        <v>26.89</v>
      </c>
      <c r="AW142" s="62">
        <v>7673.15</v>
      </c>
      <c r="AX142" s="62">
        <v>4092</v>
      </c>
      <c r="AY142" s="61">
        <v>0.44929999999999998</v>
      </c>
      <c r="AZ142" s="62">
        <v>4221.38</v>
      </c>
      <c r="BA142" s="61">
        <v>0.46350000000000002</v>
      </c>
      <c r="BB142" s="61">
        <v>793.94</v>
      </c>
      <c r="BC142" s="61">
        <v>8.72E-2</v>
      </c>
      <c r="BD142" s="62">
        <v>9107.32</v>
      </c>
      <c r="BE142" s="62">
        <v>1922.22</v>
      </c>
      <c r="BF142" s="61">
        <v>0.38190000000000002</v>
      </c>
      <c r="BG142" s="61">
        <v>0.54349999999999998</v>
      </c>
      <c r="BH142" s="61">
        <v>0.21629999999999999</v>
      </c>
      <c r="BI142" s="61">
        <v>0.1956</v>
      </c>
      <c r="BJ142" s="61">
        <v>2.53E-2</v>
      </c>
      <c r="BK142" s="61">
        <v>1.9300000000000001E-2</v>
      </c>
    </row>
    <row r="143" spans="1:63" x14ac:dyDescent="0.25">
      <c r="A143" s="61" t="s">
        <v>175</v>
      </c>
      <c r="B143" s="61">
        <v>43893</v>
      </c>
      <c r="C143" s="61">
        <v>36</v>
      </c>
      <c r="D143" s="61">
        <v>74.709999999999994</v>
      </c>
      <c r="E143" s="62">
        <v>2689.39</v>
      </c>
      <c r="F143" s="62">
        <v>2648.37</v>
      </c>
      <c r="G143" s="61">
        <v>5.7999999999999996E-3</v>
      </c>
      <c r="H143" s="61">
        <v>1.5E-3</v>
      </c>
      <c r="I143" s="61">
        <v>1.6199999999999999E-2</v>
      </c>
      <c r="J143" s="61">
        <v>8.0000000000000004E-4</v>
      </c>
      <c r="K143" s="61">
        <v>3.3700000000000001E-2</v>
      </c>
      <c r="L143" s="61">
        <v>0.92259999999999998</v>
      </c>
      <c r="M143" s="61">
        <v>1.95E-2</v>
      </c>
      <c r="N143" s="61">
        <v>0.3367</v>
      </c>
      <c r="O143" s="61">
        <v>2.3400000000000001E-2</v>
      </c>
      <c r="P143" s="61">
        <v>0.14019999999999999</v>
      </c>
      <c r="Q143" s="61">
        <v>116.24</v>
      </c>
      <c r="R143" s="62">
        <v>54966.46</v>
      </c>
      <c r="S143" s="61">
        <v>0.1404</v>
      </c>
      <c r="T143" s="61">
        <v>0.17979999999999999</v>
      </c>
      <c r="U143" s="61">
        <v>0.67979999999999996</v>
      </c>
      <c r="V143" s="61">
        <v>18.489999999999998</v>
      </c>
      <c r="W143" s="61">
        <v>14.5</v>
      </c>
      <c r="X143" s="62">
        <v>76897.17</v>
      </c>
      <c r="Y143" s="61">
        <v>180.12</v>
      </c>
      <c r="Z143" s="62">
        <v>123661.1</v>
      </c>
      <c r="AA143" s="61">
        <v>0.76129999999999998</v>
      </c>
      <c r="AB143" s="61">
        <v>0.2266</v>
      </c>
      <c r="AC143" s="61">
        <v>1.21E-2</v>
      </c>
      <c r="AD143" s="61">
        <v>0.2387</v>
      </c>
      <c r="AE143" s="61">
        <v>123.66</v>
      </c>
      <c r="AF143" s="62">
        <v>4902.2</v>
      </c>
      <c r="AG143" s="61">
        <v>583.34</v>
      </c>
      <c r="AH143" s="62">
        <v>145031.48000000001</v>
      </c>
      <c r="AI143" s="61">
        <v>406</v>
      </c>
      <c r="AJ143" s="62">
        <v>30172</v>
      </c>
      <c r="AK143" s="62">
        <v>46497</v>
      </c>
      <c r="AL143" s="61">
        <v>60.37</v>
      </c>
      <c r="AM143" s="61">
        <v>37.68</v>
      </c>
      <c r="AN143" s="61">
        <v>45.12</v>
      </c>
      <c r="AO143" s="61">
        <v>4.4000000000000004</v>
      </c>
      <c r="AP143" s="61">
        <v>0</v>
      </c>
      <c r="AQ143" s="61">
        <v>1.1554</v>
      </c>
      <c r="AR143" s="61">
        <v>994.53</v>
      </c>
      <c r="AS143" s="62">
        <v>1318.01</v>
      </c>
      <c r="AT143" s="62">
        <v>4976.97</v>
      </c>
      <c r="AU143" s="61">
        <v>953.54</v>
      </c>
      <c r="AV143" s="61">
        <v>313.47000000000003</v>
      </c>
      <c r="AW143" s="62">
        <v>8556.52</v>
      </c>
      <c r="AX143" s="62">
        <v>3578.54</v>
      </c>
      <c r="AY143" s="61">
        <v>0.41949999999999998</v>
      </c>
      <c r="AZ143" s="62">
        <v>4392.1899999999996</v>
      </c>
      <c r="BA143" s="61">
        <v>0.51490000000000002</v>
      </c>
      <c r="BB143" s="61">
        <v>559.28</v>
      </c>
      <c r="BC143" s="61">
        <v>6.5600000000000006E-2</v>
      </c>
      <c r="BD143" s="62">
        <v>8530.01</v>
      </c>
      <c r="BE143" s="62">
        <v>2171.5100000000002</v>
      </c>
      <c r="BF143" s="61">
        <v>0.56459999999999999</v>
      </c>
      <c r="BG143" s="61">
        <v>0.63109999999999999</v>
      </c>
      <c r="BH143" s="61">
        <v>0.24149999999999999</v>
      </c>
      <c r="BI143" s="61">
        <v>6.4299999999999996E-2</v>
      </c>
      <c r="BJ143" s="61">
        <v>3.3300000000000003E-2</v>
      </c>
      <c r="BK143" s="61">
        <v>2.98E-2</v>
      </c>
    </row>
    <row r="144" spans="1:63" x14ac:dyDescent="0.25">
      <c r="A144" s="61" t="s">
        <v>176</v>
      </c>
      <c r="B144" s="61">
        <v>47027</v>
      </c>
      <c r="C144" s="61">
        <v>42</v>
      </c>
      <c r="D144" s="61">
        <v>343.13</v>
      </c>
      <c r="E144" s="62">
        <v>14411.28</v>
      </c>
      <c r="F144" s="62">
        <v>13833.08</v>
      </c>
      <c r="G144" s="61">
        <v>0.1663</v>
      </c>
      <c r="H144" s="61">
        <v>2.0000000000000001E-4</v>
      </c>
      <c r="I144" s="61">
        <v>4.3200000000000002E-2</v>
      </c>
      <c r="J144" s="61">
        <v>8.0000000000000004E-4</v>
      </c>
      <c r="K144" s="61">
        <v>4.4400000000000002E-2</v>
      </c>
      <c r="L144" s="61">
        <v>0.69369999999999998</v>
      </c>
      <c r="M144" s="61">
        <v>5.1400000000000001E-2</v>
      </c>
      <c r="N144" s="61">
        <v>0.14979999999999999</v>
      </c>
      <c r="O144" s="61">
        <v>8.9099999999999999E-2</v>
      </c>
      <c r="P144" s="61">
        <v>8.4699999999999998E-2</v>
      </c>
      <c r="Q144" s="61">
        <v>658.7</v>
      </c>
      <c r="R144" s="62">
        <v>70300.509999999995</v>
      </c>
      <c r="S144" s="61">
        <v>0.13730000000000001</v>
      </c>
      <c r="T144" s="61">
        <v>0.2379</v>
      </c>
      <c r="U144" s="61">
        <v>0.62470000000000003</v>
      </c>
      <c r="V144" s="61">
        <v>17.89</v>
      </c>
      <c r="W144" s="61">
        <v>61</v>
      </c>
      <c r="X144" s="62">
        <v>103686.36</v>
      </c>
      <c r="Y144" s="61">
        <v>234.96</v>
      </c>
      <c r="Z144" s="62">
        <v>201279.07</v>
      </c>
      <c r="AA144" s="61">
        <v>0.70609999999999995</v>
      </c>
      <c r="AB144" s="61">
        <v>0.27350000000000002</v>
      </c>
      <c r="AC144" s="61">
        <v>2.0500000000000001E-2</v>
      </c>
      <c r="AD144" s="61">
        <v>0.29389999999999999</v>
      </c>
      <c r="AE144" s="61">
        <v>201.28</v>
      </c>
      <c r="AF144" s="62">
        <v>9392.34</v>
      </c>
      <c r="AG144" s="61">
        <v>943</v>
      </c>
      <c r="AH144" s="62">
        <v>229702.63</v>
      </c>
      <c r="AI144" s="61">
        <v>565</v>
      </c>
      <c r="AJ144" s="62">
        <v>49483</v>
      </c>
      <c r="AK144" s="62">
        <v>89815</v>
      </c>
      <c r="AL144" s="61">
        <v>74.8</v>
      </c>
      <c r="AM144" s="61">
        <v>44.56</v>
      </c>
      <c r="AN144" s="61">
        <v>49.98</v>
      </c>
      <c r="AO144" s="61">
        <v>4.4000000000000004</v>
      </c>
      <c r="AP144" s="61">
        <v>0</v>
      </c>
      <c r="AQ144" s="61">
        <v>0.72070000000000001</v>
      </c>
      <c r="AR144" s="62">
        <v>1155.21</v>
      </c>
      <c r="AS144" s="62">
        <v>1945.01</v>
      </c>
      <c r="AT144" s="62">
        <v>7312.33</v>
      </c>
      <c r="AU144" s="62">
        <v>1514.66</v>
      </c>
      <c r="AV144" s="61">
        <v>781.59</v>
      </c>
      <c r="AW144" s="62">
        <v>12708.8</v>
      </c>
      <c r="AX144" s="62">
        <v>2518.42</v>
      </c>
      <c r="AY144" s="61">
        <v>0.20610000000000001</v>
      </c>
      <c r="AZ144" s="62">
        <v>9325.91</v>
      </c>
      <c r="BA144" s="61">
        <v>0.76319999999999999</v>
      </c>
      <c r="BB144" s="61">
        <v>375.44</v>
      </c>
      <c r="BC144" s="61">
        <v>3.0700000000000002E-2</v>
      </c>
      <c r="BD144" s="62">
        <v>12219.77</v>
      </c>
      <c r="BE144" s="61">
        <v>879.57</v>
      </c>
      <c r="BF144" s="61">
        <v>9.5299999999999996E-2</v>
      </c>
      <c r="BG144" s="61">
        <v>0.67810000000000004</v>
      </c>
      <c r="BH144" s="61">
        <v>0.23430000000000001</v>
      </c>
      <c r="BI144" s="61">
        <v>4.6600000000000003E-2</v>
      </c>
      <c r="BJ144" s="61">
        <v>2.4500000000000001E-2</v>
      </c>
      <c r="BK144" s="61">
        <v>1.6500000000000001E-2</v>
      </c>
    </row>
    <row r="145" spans="1:63" x14ac:dyDescent="0.25">
      <c r="A145" s="61" t="s">
        <v>177</v>
      </c>
      <c r="B145" s="61">
        <v>43901</v>
      </c>
      <c r="C145" s="61">
        <v>4</v>
      </c>
      <c r="D145" s="61">
        <v>815.86</v>
      </c>
      <c r="E145" s="62">
        <v>3263.45</v>
      </c>
      <c r="F145" s="62">
        <v>2979.13</v>
      </c>
      <c r="G145" s="61">
        <v>1E-4</v>
      </c>
      <c r="H145" s="61">
        <v>0</v>
      </c>
      <c r="I145" s="61">
        <v>0.98780000000000001</v>
      </c>
      <c r="J145" s="61">
        <v>1E-4</v>
      </c>
      <c r="K145" s="61">
        <v>4.3E-3</v>
      </c>
      <c r="L145" s="61">
        <v>2.2000000000000001E-3</v>
      </c>
      <c r="M145" s="61">
        <v>5.4000000000000003E-3</v>
      </c>
      <c r="N145" s="61">
        <v>0.91810000000000003</v>
      </c>
      <c r="O145" s="61">
        <v>2.3999999999999998E-3</v>
      </c>
      <c r="P145" s="61">
        <v>0.1716</v>
      </c>
      <c r="Q145" s="61">
        <v>151.51</v>
      </c>
      <c r="R145" s="62">
        <v>61796.02</v>
      </c>
      <c r="S145" s="61">
        <v>0.35060000000000002</v>
      </c>
      <c r="T145" s="61">
        <v>0.23250000000000001</v>
      </c>
      <c r="U145" s="61">
        <v>0.41699999999999998</v>
      </c>
      <c r="V145" s="61">
        <v>18.82</v>
      </c>
      <c r="W145" s="61">
        <v>27.7</v>
      </c>
      <c r="X145" s="62">
        <v>87304.04</v>
      </c>
      <c r="Y145" s="61">
        <v>117.81</v>
      </c>
      <c r="Z145" s="62">
        <v>71129.78</v>
      </c>
      <c r="AA145" s="61">
        <v>0.73550000000000004</v>
      </c>
      <c r="AB145" s="61">
        <v>0.223</v>
      </c>
      <c r="AC145" s="61">
        <v>4.1500000000000002E-2</v>
      </c>
      <c r="AD145" s="61">
        <v>0.26450000000000001</v>
      </c>
      <c r="AE145" s="61">
        <v>71.13</v>
      </c>
      <c r="AF145" s="62">
        <v>3030.98</v>
      </c>
      <c r="AG145" s="61">
        <v>394.22</v>
      </c>
      <c r="AH145" s="62">
        <v>58082.69</v>
      </c>
      <c r="AI145" s="61">
        <v>19</v>
      </c>
      <c r="AJ145" s="62">
        <v>20031</v>
      </c>
      <c r="AK145" s="62">
        <v>28734</v>
      </c>
      <c r="AL145" s="61">
        <v>88.38</v>
      </c>
      <c r="AM145" s="61">
        <v>35.619999999999997</v>
      </c>
      <c r="AN145" s="61">
        <v>57.17</v>
      </c>
      <c r="AO145" s="61">
        <v>4.78</v>
      </c>
      <c r="AP145" s="61">
        <v>0</v>
      </c>
      <c r="AQ145" s="61">
        <v>2.0503999999999998</v>
      </c>
      <c r="AR145" s="62">
        <v>3240.61</v>
      </c>
      <c r="AS145" s="62">
        <v>2593.9699999999998</v>
      </c>
      <c r="AT145" s="62">
        <v>8261.6</v>
      </c>
      <c r="AU145" s="62">
        <v>1485.08</v>
      </c>
      <c r="AV145" s="62">
        <v>1785.8</v>
      </c>
      <c r="AW145" s="62">
        <v>17367.07</v>
      </c>
      <c r="AX145" s="62">
        <v>10743.05</v>
      </c>
      <c r="AY145" s="61">
        <v>0.61170000000000002</v>
      </c>
      <c r="AZ145" s="62">
        <v>3863.48</v>
      </c>
      <c r="BA145" s="61">
        <v>0.22</v>
      </c>
      <c r="BB145" s="62">
        <v>2955.19</v>
      </c>
      <c r="BC145" s="61">
        <v>0.16830000000000001</v>
      </c>
      <c r="BD145" s="62">
        <v>17561.71</v>
      </c>
      <c r="BE145" s="62">
        <v>9682.18</v>
      </c>
      <c r="BF145" s="61">
        <v>8.6469000000000005</v>
      </c>
      <c r="BG145" s="61">
        <v>0.4476</v>
      </c>
      <c r="BH145" s="61">
        <v>0.1832</v>
      </c>
      <c r="BI145" s="61">
        <v>0.31019999999999998</v>
      </c>
      <c r="BJ145" s="61">
        <v>3.8300000000000001E-2</v>
      </c>
      <c r="BK145" s="61">
        <v>2.07E-2</v>
      </c>
    </row>
    <row r="146" spans="1:63" x14ac:dyDescent="0.25">
      <c r="A146" s="61" t="s">
        <v>178</v>
      </c>
      <c r="B146" s="61">
        <v>46409</v>
      </c>
      <c r="C146" s="61">
        <v>129</v>
      </c>
      <c r="D146" s="61">
        <v>11.26</v>
      </c>
      <c r="E146" s="62">
        <v>1451.91</v>
      </c>
      <c r="F146" s="62">
        <v>1428.59</v>
      </c>
      <c r="G146" s="61">
        <v>2.8E-3</v>
      </c>
      <c r="H146" s="61">
        <v>0</v>
      </c>
      <c r="I146" s="61">
        <v>5.4999999999999997E-3</v>
      </c>
      <c r="J146" s="61">
        <v>0</v>
      </c>
      <c r="K146" s="61">
        <v>1.5100000000000001E-2</v>
      </c>
      <c r="L146" s="61">
        <v>0.95030000000000003</v>
      </c>
      <c r="M146" s="61">
        <v>2.63E-2</v>
      </c>
      <c r="N146" s="61">
        <v>0.55130000000000001</v>
      </c>
      <c r="O146" s="61">
        <v>0</v>
      </c>
      <c r="P146" s="61">
        <v>0.16120000000000001</v>
      </c>
      <c r="Q146" s="61">
        <v>67</v>
      </c>
      <c r="R146" s="62">
        <v>46751.69</v>
      </c>
      <c r="S146" s="61">
        <v>0.25259999999999999</v>
      </c>
      <c r="T146" s="61">
        <v>0.26319999999999999</v>
      </c>
      <c r="U146" s="61">
        <v>0.48420000000000002</v>
      </c>
      <c r="V146" s="61">
        <v>17.75</v>
      </c>
      <c r="W146" s="61">
        <v>9.27</v>
      </c>
      <c r="X146" s="62">
        <v>70333.14</v>
      </c>
      <c r="Y146" s="61">
        <v>149.85</v>
      </c>
      <c r="Z146" s="62">
        <v>95142.36</v>
      </c>
      <c r="AA146" s="61">
        <v>0.8821</v>
      </c>
      <c r="AB146" s="61">
        <v>8.4599999999999995E-2</v>
      </c>
      <c r="AC146" s="61">
        <v>3.3300000000000003E-2</v>
      </c>
      <c r="AD146" s="61">
        <v>0.1179</v>
      </c>
      <c r="AE146" s="61">
        <v>95.14</v>
      </c>
      <c r="AF146" s="62">
        <v>2165.5</v>
      </c>
      <c r="AG146" s="61">
        <v>295.27999999999997</v>
      </c>
      <c r="AH146" s="62">
        <v>90531.39</v>
      </c>
      <c r="AI146" s="61">
        <v>117</v>
      </c>
      <c r="AJ146" s="62">
        <v>28841</v>
      </c>
      <c r="AK146" s="62">
        <v>39145</v>
      </c>
      <c r="AL146" s="61">
        <v>32.200000000000003</v>
      </c>
      <c r="AM146" s="61">
        <v>22.2</v>
      </c>
      <c r="AN146" s="61">
        <v>24.9</v>
      </c>
      <c r="AO146" s="61">
        <v>4.2</v>
      </c>
      <c r="AP146" s="61">
        <v>0</v>
      </c>
      <c r="AQ146" s="61">
        <v>0.85040000000000004</v>
      </c>
      <c r="AR146" s="62">
        <v>1003.54</v>
      </c>
      <c r="AS146" s="62">
        <v>2009.09</v>
      </c>
      <c r="AT146" s="62">
        <v>4564.79</v>
      </c>
      <c r="AU146" s="61">
        <v>610.39</v>
      </c>
      <c r="AV146" s="61">
        <v>607.87</v>
      </c>
      <c r="AW146" s="62">
        <v>8795.67</v>
      </c>
      <c r="AX146" s="62">
        <v>5786.78</v>
      </c>
      <c r="AY146" s="61">
        <v>0.64629999999999999</v>
      </c>
      <c r="AZ146" s="62">
        <v>2323.5100000000002</v>
      </c>
      <c r="BA146" s="61">
        <v>0.25950000000000001</v>
      </c>
      <c r="BB146" s="61">
        <v>843.27</v>
      </c>
      <c r="BC146" s="61">
        <v>9.4200000000000006E-2</v>
      </c>
      <c r="BD146" s="62">
        <v>8953.56</v>
      </c>
      <c r="BE146" s="62">
        <v>5355.57</v>
      </c>
      <c r="BF146" s="61">
        <v>2.2320000000000002</v>
      </c>
      <c r="BG146" s="61">
        <v>0.56769999999999998</v>
      </c>
      <c r="BH146" s="61">
        <v>0.1983</v>
      </c>
      <c r="BI146" s="61">
        <v>0.1709</v>
      </c>
      <c r="BJ146" s="61">
        <v>4.7500000000000001E-2</v>
      </c>
      <c r="BK146" s="61">
        <v>1.5699999999999999E-2</v>
      </c>
    </row>
    <row r="147" spans="1:63" x14ac:dyDescent="0.25">
      <c r="A147" s="61" t="s">
        <v>179</v>
      </c>
      <c r="B147" s="61">
        <v>69682</v>
      </c>
      <c r="C147" s="61">
        <v>239</v>
      </c>
      <c r="D147" s="61">
        <v>4.5199999999999996</v>
      </c>
      <c r="E147" s="62">
        <v>1080.52</v>
      </c>
      <c r="F147" s="62">
        <v>1144.76</v>
      </c>
      <c r="G147" s="61">
        <v>1.8E-3</v>
      </c>
      <c r="H147" s="61">
        <v>8.9999999999999998E-4</v>
      </c>
      <c r="I147" s="61">
        <v>1.2999999999999999E-3</v>
      </c>
      <c r="J147" s="61">
        <v>1.2999999999999999E-3</v>
      </c>
      <c r="K147" s="61">
        <v>1.55E-2</v>
      </c>
      <c r="L147" s="61">
        <v>0.95440000000000003</v>
      </c>
      <c r="M147" s="61">
        <v>2.47E-2</v>
      </c>
      <c r="N147" s="61">
        <v>0.54930000000000001</v>
      </c>
      <c r="O147" s="61">
        <v>0</v>
      </c>
      <c r="P147" s="61">
        <v>0.1636</v>
      </c>
      <c r="Q147" s="61">
        <v>46.48</v>
      </c>
      <c r="R147" s="62">
        <v>45790.26</v>
      </c>
      <c r="S147" s="61">
        <v>0.1807</v>
      </c>
      <c r="T147" s="61">
        <v>7.2300000000000003E-2</v>
      </c>
      <c r="U147" s="61">
        <v>0.747</v>
      </c>
      <c r="V147" s="61">
        <v>22.01</v>
      </c>
      <c r="W147" s="61">
        <v>9.1999999999999993</v>
      </c>
      <c r="X147" s="62">
        <v>55979.78</v>
      </c>
      <c r="Y147" s="61">
        <v>111.25</v>
      </c>
      <c r="Z147" s="62">
        <v>108219.87</v>
      </c>
      <c r="AA147" s="61">
        <v>0.85309999999999997</v>
      </c>
      <c r="AB147" s="61">
        <v>6.1499999999999999E-2</v>
      </c>
      <c r="AC147" s="61">
        <v>8.5400000000000004E-2</v>
      </c>
      <c r="AD147" s="61">
        <v>0.1469</v>
      </c>
      <c r="AE147" s="61">
        <v>108.22</v>
      </c>
      <c r="AF147" s="62">
        <v>2462.9299999999998</v>
      </c>
      <c r="AG147" s="61">
        <v>395.13</v>
      </c>
      <c r="AH147" s="62">
        <v>96239.69</v>
      </c>
      <c r="AI147" s="61">
        <v>156</v>
      </c>
      <c r="AJ147" s="62">
        <v>26811</v>
      </c>
      <c r="AK147" s="62">
        <v>40041</v>
      </c>
      <c r="AL147" s="61">
        <v>29.8</v>
      </c>
      <c r="AM147" s="61">
        <v>22.1</v>
      </c>
      <c r="AN147" s="61">
        <v>22.06</v>
      </c>
      <c r="AO147" s="61">
        <v>3.3</v>
      </c>
      <c r="AP147" s="61">
        <v>0</v>
      </c>
      <c r="AQ147" s="61">
        <v>0.86560000000000004</v>
      </c>
      <c r="AR147" s="62">
        <v>1046.8</v>
      </c>
      <c r="AS147" s="62">
        <v>2331.85</v>
      </c>
      <c r="AT147" s="62">
        <v>4531.5</v>
      </c>
      <c r="AU147" s="61">
        <v>931.99</v>
      </c>
      <c r="AV147" s="61">
        <v>369.85</v>
      </c>
      <c r="AW147" s="62">
        <v>9211.98</v>
      </c>
      <c r="AX147" s="62">
        <v>5715.94</v>
      </c>
      <c r="AY147" s="61">
        <v>0.56440000000000001</v>
      </c>
      <c r="AZ147" s="62">
        <v>3319.05</v>
      </c>
      <c r="BA147" s="61">
        <v>0.32769999999999999</v>
      </c>
      <c r="BB147" s="62">
        <v>1092.22</v>
      </c>
      <c r="BC147" s="61">
        <v>0.1079</v>
      </c>
      <c r="BD147" s="62">
        <v>10127.219999999999</v>
      </c>
      <c r="BE147" s="62">
        <v>6093.14</v>
      </c>
      <c r="BF147" s="61">
        <v>2.0960000000000001</v>
      </c>
      <c r="BG147" s="61">
        <v>0.4859</v>
      </c>
      <c r="BH147" s="61">
        <v>0.2467</v>
      </c>
      <c r="BI147" s="61">
        <v>0.2029</v>
      </c>
      <c r="BJ147" s="61">
        <v>4.65E-2</v>
      </c>
      <c r="BK147" s="61">
        <v>1.7999999999999999E-2</v>
      </c>
    </row>
    <row r="148" spans="1:63" x14ac:dyDescent="0.25">
      <c r="A148" s="61" t="s">
        <v>180</v>
      </c>
      <c r="B148" s="61">
        <v>47688</v>
      </c>
      <c r="C148" s="61">
        <v>149</v>
      </c>
      <c r="D148" s="61">
        <v>12.06</v>
      </c>
      <c r="E148" s="62">
        <v>1797.12</v>
      </c>
      <c r="F148" s="62">
        <v>1868.47</v>
      </c>
      <c r="G148" s="61">
        <v>4.7999999999999996E-3</v>
      </c>
      <c r="H148" s="61">
        <v>0</v>
      </c>
      <c r="I148" s="61">
        <v>3.5999999999999999E-3</v>
      </c>
      <c r="J148" s="61">
        <v>0</v>
      </c>
      <c r="K148" s="61">
        <v>5.7000000000000002E-3</v>
      </c>
      <c r="L148" s="61">
        <v>0.97860000000000003</v>
      </c>
      <c r="M148" s="61">
        <v>7.3000000000000001E-3</v>
      </c>
      <c r="N148" s="61">
        <v>0.3513</v>
      </c>
      <c r="O148" s="61">
        <v>0.56459999999999999</v>
      </c>
      <c r="P148" s="61">
        <v>9.0899999999999995E-2</v>
      </c>
      <c r="Q148" s="61">
        <v>100</v>
      </c>
      <c r="R148" s="62">
        <v>53808.95</v>
      </c>
      <c r="S148" s="61">
        <v>0.15540000000000001</v>
      </c>
      <c r="T148" s="61">
        <v>0.1081</v>
      </c>
      <c r="U148" s="61">
        <v>0.73650000000000004</v>
      </c>
      <c r="V148" s="61">
        <v>16.28</v>
      </c>
      <c r="W148" s="61">
        <v>10.199999999999999</v>
      </c>
      <c r="X148" s="62">
        <v>75231.199999999997</v>
      </c>
      <c r="Y148" s="61">
        <v>173.55</v>
      </c>
      <c r="Z148" s="62">
        <v>221563.33</v>
      </c>
      <c r="AA148" s="61">
        <v>0.78380000000000005</v>
      </c>
      <c r="AB148" s="61">
        <v>0.19670000000000001</v>
      </c>
      <c r="AC148" s="61">
        <v>1.9599999999999999E-2</v>
      </c>
      <c r="AD148" s="61">
        <v>0.2162</v>
      </c>
      <c r="AE148" s="61">
        <v>221.56</v>
      </c>
      <c r="AF148" s="62">
        <v>5237.26</v>
      </c>
      <c r="AG148" s="61">
        <v>496.62</v>
      </c>
      <c r="AH148" s="62">
        <v>208257.43</v>
      </c>
      <c r="AI148" s="61">
        <v>531</v>
      </c>
      <c r="AJ148" s="62">
        <v>26345</v>
      </c>
      <c r="AK148" s="62">
        <v>40868</v>
      </c>
      <c r="AL148" s="61">
        <v>26.7</v>
      </c>
      <c r="AM148" s="61">
        <v>23.42</v>
      </c>
      <c r="AN148" s="61">
        <v>24.2</v>
      </c>
      <c r="AO148" s="61">
        <v>4.5</v>
      </c>
      <c r="AP148" s="61">
        <v>0</v>
      </c>
      <c r="AQ148" s="61">
        <v>1.2263999999999999</v>
      </c>
      <c r="AR148" s="62">
        <v>1196.69</v>
      </c>
      <c r="AS148" s="62">
        <v>1815.36</v>
      </c>
      <c r="AT148" s="62">
        <v>5442.18</v>
      </c>
      <c r="AU148" s="61">
        <v>989.95</v>
      </c>
      <c r="AV148" s="61">
        <v>188.76</v>
      </c>
      <c r="AW148" s="62">
        <v>9632.94</v>
      </c>
      <c r="AX148" s="62">
        <v>3249.02</v>
      </c>
      <c r="AY148" s="61">
        <v>0.36030000000000001</v>
      </c>
      <c r="AZ148" s="62">
        <v>4627.82</v>
      </c>
      <c r="BA148" s="61">
        <v>0.51319999999999999</v>
      </c>
      <c r="BB148" s="62">
        <v>1140.18</v>
      </c>
      <c r="BC148" s="61">
        <v>0.12640000000000001</v>
      </c>
      <c r="BD148" s="62">
        <v>9017.01</v>
      </c>
      <c r="BE148" s="62">
        <v>2435.75</v>
      </c>
      <c r="BF148" s="61">
        <v>0.51500000000000001</v>
      </c>
      <c r="BG148" s="61">
        <v>0.60240000000000005</v>
      </c>
      <c r="BH148" s="61">
        <v>0.2296</v>
      </c>
      <c r="BI148" s="61">
        <v>0.1057</v>
      </c>
      <c r="BJ148" s="61">
        <v>3.7600000000000001E-2</v>
      </c>
      <c r="BK148" s="61">
        <v>2.47E-2</v>
      </c>
    </row>
    <row r="149" spans="1:63" x14ac:dyDescent="0.25">
      <c r="A149" s="61" t="s">
        <v>181</v>
      </c>
      <c r="B149" s="61">
        <v>47845</v>
      </c>
      <c r="C149" s="61">
        <v>107</v>
      </c>
      <c r="D149" s="61">
        <v>13.12</v>
      </c>
      <c r="E149" s="62">
        <v>1404.34</v>
      </c>
      <c r="F149" s="62">
        <v>1148.44</v>
      </c>
      <c r="G149" s="61">
        <v>8.9999999999999998E-4</v>
      </c>
      <c r="H149" s="61">
        <v>0</v>
      </c>
      <c r="I149" s="61">
        <v>7.4999999999999997E-3</v>
      </c>
      <c r="J149" s="61">
        <v>2.8999999999999998E-3</v>
      </c>
      <c r="K149" s="61">
        <v>1.24E-2</v>
      </c>
      <c r="L149" s="61">
        <v>0.93269999999999997</v>
      </c>
      <c r="M149" s="61">
        <v>4.36E-2</v>
      </c>
      <c r="N149" s="61">
        <v>0.41249999999999998</v>
      </c>
      <c r="O149" s="61">
        <v>0</v>
      </c>
      <c r="P149" s="61">
        <v>9.8100000000000007E-2</v>
      </c>
      <c r="Q149" s="61">
        <v>52.68</v>
      </c>
      <c r="R149" s="62">
        <v>47379.040000000001</v>
      </c>
      <c r="S149" s="61">
        <v>0.28570000000000001</v>
      </c>
      <c r="T149" s="61">
        <v>0.2208</v>
      </c>
      <c r="U149" s="61">
        <v>0.49349999999999999</v>
      </c>
      <c r="V149" s="61">
        <v>17.690000000000001</v>
      </c>
      <c r="W149" s="61">
        <v>6</v>
      </c>
      <c r="X149" s="62">
        <v>77841.33</v>
      </c>
      <c r="Y149" s="61">
        <v>223.47</v>
      </c>
      <c r="Z149" s="62">
        <v>170792.86</v>
      </c>
      <c r="AA149" s="61">
        <v>0.9466</v>
      </c>
      <c r="AB149" s="61">
        <v>2.7E-2</v>
      </c>
      <c r="AC149" s="61">
        <v>2.64E-2</v>
      </c>
      <c r="AD149" s="61">
        <v>5.3400000000000003E-2</v>
      </c>
      <c r="AE149" s="61">
        <v>170.79</v>
      </c>
      <c r="AF149" s="62">
        <v>3990.76</v>
      </c>
      <c r="AG149" s="61">
        <v>634.07000000000005</v>
      </c>
      <c r="AH149" s="62">
        <v>171419.89</v>
      </c>
      <c r="AI149" s="61">
        <v>476</v>
      </c>
      <c r="AJ149" s="62">
        <v>33100</v>
      </c>
      <c r="AK149" s="62">
        <v>47897</v>
      </c>
      <c r="AL149" s="61">
        <v>41.6</v>
      </c>
      <c r="AM149" s="61">
        <v>22.83</v>
      </c>
      <c r="AN149" s="61">
        <v>24.27</v>
      </c>
      <c r="AO149" s="61">
        <v>4.5</v>
      </c>
      <c r="AP149" s="61">
        <v>0</v>
      </c>
      <c r="AQ149" s="61">
        <v>1.0683</v>
      </c>
      <c r="AR149" s="62">
        <v>1242.3900000000001</v>
      </c>
      <c r="AS149" s="62">
        <v>1968.96</v>
      </c>
      <c r="AT149" s="62">
        <v>4724.97</v>
      </c>
      <c r="AU149" s="61">
        <v>851.82</v>
      </c>
      <c r="AV149" s="61">
        <v>301.3</v>
      </c>
      <c r="AW149" s="62">
        <v>9089.44</v>
      </c>
      <c r="AX149" s="62">
        <v>3742.55</v>
      </c>
      <c r="AY149" s="61">
        <v>0.40139999999999998</v>
      </c>
      <c r="AZ149" s="62">
        <v>4288.29</v>
      </c>
      <c r="BA149" s="61">
        <v>0.45989999999999998</v>
      </c>
      <c r="BB149" s="62">
        <v>1293.6300000000001</v>
      </c>
      <c r="BC149" s="61">
        <v>0.13869999999999999</v>
      </c>
      <c r="BD149" s="62">
        <v>9324.4699999999993</v>
      </c>
      <c r="BE149" s="62">
        <v>1492.57</v>
      </c>
      <c r="BF149" s="61">
        <v>0.39290000000000003</v>
      </c>
      <c r="BG149" s="61">
        <v>0.47370000000000001</v>
      </c>
      <c r="BH149" s="61">
        <v>0.18540000000000001</v>
      </c>
      <c r="BI149" s="61">
        <v>0.28260000000000002</v>
      </c>
      <c r="BJ149" s="61">
        <v>3.78E-2</v>
      </c>
      <c r="BK149" s="61">
        <v>2.0400000000000001E-2</v>
      </c>
    </row>
    <row r="150" spans="1:63" x14ac:dyDescent="0.25">
      <c r="A150" s="61" t="s">
        <v>182</v>
      </c>
      <c r="B150" s="61">
        <v>43919</v>
      </c>
      <c r="C150" s="61">
        <v>14</v>
      </c>
      <c r="D150" s="61">
        <v>180.96</v>
      </c>
      <c r="E150" s="62">
        <v>2533.41</v>
      </c>
      <c r="F150" s="62">
        <v>2189.35</v>
      </c>
      <c r="G150" s="61">
        <v>1.4E-3</v>
      </c>
      <c r="H150" s="61">
        <v>5.0000000000000001E-4</v>
      </c>
      <c r="I150" s="61">
        <v>4.9000000000000002E-2</v>
      </c>
      <c r="J150" s="61">
        <v>1.8E-3</v>
      </c>
      <c r="K150" s="61">
        <v>6.1000000000000004E-3</v>
      </c>
      <c r="L150" s="61">
        <v>0.88300000000000001</v>
      </c>
      <c r="M150" s="61">
        <v>5.8200000000000002E-2</v>
      </c>
      <c r="N150" s="61">
        <v>0.71030000000000004</v>
      </c>
      <c r="O150" s="61">
        <v>0</v>
      </c>
      <c r="P150" s="61">
        <v>0.1812</v>
      </c>
      <c r="Q150" s="61">
        <v>100.57</v>
      </c>
      <c r="R150" s="62">
        <v>49188.3</v>
      </c>
      <c r="S150" s="61">
        <v>0.2651</v>
      </c>
      <c r="T150" s="61">
        <v>3.61E-2</v>
      </c>
      <c r="U150" s="61">
        <v>0.69879999999999998</v>
      </c>
      <c r="V150" s="61">
        <v>16.399999999999999</v>
      </c>
      <c r="W150" s="61">
        <v>15.45</v>
      </c>
      <c r="X150" s="62">
        <v>66686.42</v>
      </c>
      <c r="Y150" s="61">
        <v>163.93</v>
      </c>
      <c r="Z150" s="62">
        <v>62294.18</v>
      </c>
      <c r="AA150" s="61">
        <v>0.77110000000000001</v>
      </c>
      <c r="AB150" s="61">
        <v>0.1646</v>
      </c>
      <c r="AC150" s="61">
        <v>6.4299999999999996E-2</v>
      </c>
      <c r="AD150" s="61">
        <v>0.22889999999999999</v>
      </c>
      <c r="AE150" s="61">
        <v>62.29</v>
      </c>
      <c r="AF150" s="62">
        <v>1740.26</v>
      </c>
      <c r="AG150" s="61">
        <v>285.19</v>
      </c>
      <c r="AH150" s="62">
        <v>57065.31</v>
      </c>
      <c r="AI150" s="61">
        <v>17</v>
      </c>
      <c r="AJ150" s="62">
        <v>24992</v>
      </c>
      <c r="AK150" s="62">
        <v>36504</v>
      </c>
      <c r="AL150" s="61">
        <v>34.1</v>
      </c>
      <c r="AM150" s="61">
        <v>26.91</v>
      </c>
      <c r="AN150" s="61">
        <v>30.35</v>
      </c>
      <c r="AO150" s="61">
        <v>4.2</v>
      </c>
      <c r="AP150" s="61">
        <v>0</v>
      </c>
      <c r="AQ150" s="61">
        <v>0.7016</v>
      </c>
      <c r="AR150" s="62">
        <v>1121.3</v>
      </c>
      <c r="AS150" s="62">
        <v>2588.27</v>
      </c>
      <c r="AT150" s="62">
        <v>6351.53</v>
      </c>
      <c r="AU150" s="61">
        <v>986.67</v>
      </c>
      <c r="AV150" s="61">
        <v>484.8</v>
      </c>
      <c r="AW150" s="62">
        <v>11532.57</v>
      </c>
      <c r="AX150" s="62">
        <v>8004.53</v>
      </c>
      <c r="AY150" s="61">
        <v>0.68820000000000003</v>
      </c>
      <c r="AZ150" s="62">
        <v>2101.61</v>
      </c>
      <c r="BA150" s="61">
        <v>0.1807</v>
      </c>
      <c r="BB150" s="62">
        <v>1524.32</v>
      </c>
      <c r="BC150" s="61">
        <v>0.13109999999999999</v>
      </c>
      <c r="BD150" s="62">
        <v>11630.46</v>
      </c>
      <c r="BE150" s="62">
        <v>6021.61</v>
      </c>
      <c r="BF150" s="61">
        <v>2.8588</v>
      </c>
      <c r="BG150" s="61">
        <v>0.48599999999999999</v>
      </c>
      <c r="BH150" s="61">
        <v>0.24490000000000001</v>
      </c>
      <c r="BI150" s="61">
        <v>0.2142</v>
      </c>
      <c r="BJ150" s="61">
        <v>3.8699999999999998E-2</v>
      </c>
      <c r="BK150" s="61">
        <v>1.6299999999999999E-2</v>
      </c>
    </row>
    <row r="151" spans="1:63" x14ac:dyDescent="0.25">
      <c r="A151" s="61" t="s">
        <v>183</v>
      </c>
      <c r="B151" s="61">
        <v>48835</v>
      </c>
      <c r="C151" s="61">
        <v>192</v>
      </c>
      <c r="D151" s="61">
        <v>10.68</v>
      </c>
      <c r="E151" s="62">
        <v>2050.12</v>
      </c>
      <c r="F151" s="62">
        <v>2174.7199999999998</v>
      </c>
      <c r="G151" s="61">
        <v>6.7000000000000002E-3</v>
      </c>
      <c r="H151" s="61">
        <v>0</v>
      </c>
      <c r="I151" s="61">
        <v>6.1000000000000004E-3</v>
      </c>
      <c r="J151" s="61">
        <v>8.9999999999999998E-4</v>
      </c>
      <c r="K151" s="61">
        <v>5.1999999999999998E-3</v>
      </c>
      <c r="L151" s="61">
        <v>0.96650000000000003</v>
      </c>
      <c r="M151" s="61">
        <v>1.4500000000000001E-2</v>
      </c>
      <c r="N151" s="61">
        <v>0.34689999999999999</v>
      </c>
      <c r="O151" s="61">
        <v>5.0000000000000001E-4</v>
      </c>
      <c r="P151" s="61">
        <v>0.13270000000000001</v>
      </c>
      <c r="Q151" s="61">
        <v>89</v>
      </c>
      <c r="R151" s="62">
        <v>51922.38</v>
      </c>
      <c r="S151" s="61">
        <v>0.1739</v>
      </c>
      <c r="T151" s="61">
        <v>0.1449</v>
      </c>
      <c r="U151" s="61">
        <v>0.68120000000000003</v>
      </c>
      <c r="V151" s="61">
        <v>20.03</v>
      </c>
      <c r="W151" s="61">
        <v>20.02</v>
      </c>
      <c r="X151" s="62">
        <v>60437.66</v>
      </c>
      <c r="Y151" s="61">
        <v>99.53</v>
      </c>
      <c r="Z151" s="62">
        <v>132443.07</v>
      </c>
      <c r="AA151" s="61">
        <v>0.71140000000000003</v>
      </c>
      <c r="AB151" s="61">
        <v>0.15190000000000001</v>
      </c>
      <c r="AC151" s="61">
        <v>0.13669999999999999</v>
      </c>
      <c r="AD151" s="61">
        <v>0.28860000000000002</v>
      </c>
      <c r="AE151" s="61">
        <v>132.44</v>
      </c>
      <c r="AF151" s="62">
        <v>3367.37</v>
      </c>
      <c r="AG151" s="61">
        <v>358</v>
      </c>
      <c r="AH151" s="62">
        <v>122337.76</v>
      </c>
      <c r="AI151" s="61">
        <v>306</v>
      </c>
      <c r="AJ151" s="62">
        <v>32918</v>
      </c>
      <c r="AK151" s="62">
        <v>48476</v>
      </c>
      <c r="AL151" s="61">
        <v>34.86</v>
      </c>
      <c r="AM151" s="61">
        <v>23.53</v>
      </c>
      <c r="AN151" s="61">
        <v>25.8</v>
      </c>
      <c r="AO151" s="61">
        <v>4.1500000000000004</v>
      </c>
      <c r="AP151" s="61">
        <v>0</v>
      </c>
      <c r="AQ151" s="61">
        <v>0.68930000000000002</v>
      </c>
      <c r="AR151" s="62">
        <v>1053.24</v>
      </c>
      <c r="AS151" s="62">
        <v>1870.95</v>
      </c>
      <c r="AT151" s="62">
        <v>4611.4799999999996</v>
      </c>
      <c r="AU151" s="61">
        <v>563.35</v>
      </c>
      <c r="AV151" s="61">
        <v>559.33000000000004</v>
      </c>
      <c r="AW151" s="62">
        <v>8658.35</v>
      </c>
      <c r="AX151" s="62">
        <v>4488.54</v>
      </c>
      <c r="AY151" s="61">
        <v>0.53069999999999995</v>
      </c>
      <c r="AZ151" s="62">
        <v>3410.05</v>
      </c>
      <c r="BA151" s="61">
        <v>0.4032</v>
      </c>
      <c r="BB151" s="61">
        <v>559.36</v>
      </c>
      <c r="BC151" s="61">
        <v>6.6100000000000006E-2</v>
      </c>
      <c r="BD151" s="62">
        <v>8457.9500000000007</v>
      </c>
      <c r="BE151" s="62">
        <v>4345.21</v>
      </c>
      <c r="BF151" s="61">
        <v>1.1860999999999999</v>
      </c>
      <c r="BG151" s="61">
        <v>0.58550000000000002</v>
      </c>
      <c r="BH151" s="61">
        <v>0.2051</v>
      </c>
      <c r="BI151" s="61">
        <v>0.1163</v>
      </c>
      <c r="BJ151" s="61">
        <v>3.0700000000000002E-2</v>
      </c>
      <c r="BK151" s="61">
        <v>6.2399999999999997E-2</v>
      </c>
    </row>
    <row r="152" spans="1:63" x14ac:dyDescent="0.25">
      <c r="A152" s="61" t="s">
        <v>184</v>
      </c>
      <c r="B152" s="61">
        <v>43927</v>
      </c>
      <c r="C152" s="61">
        <v>31</v>
      </c>
      <c r="D152" s="61">
        <v>43.54</v>
      </c>
      <c r="E152" s="62">
        <v>1349.69</v>
      </c>
      <c r="F152" s="62">
        <v>1219.8800000000001</v>
      </c>
      <c r="G152" s="61">
        <v>2.7000000000000001E-3</v>
      </c>
      <c r="H152" s="61">
        <v>0</v>
      </c>
      <c r="I152" s="61">
        <v>9.4999999999999998E-3</v>
      </c>
      <c r="J152" s="61">
        <v>1.6000000000000001E-3</v>
      </c>
      <c r="K152" s="61">
        <v>8.6999999999999994E-3</v>
      </c>
      <c r="L152" s="61">
        <v>0.97270000000000001</v>
      </c>
      <c r="M152" s="61">
        <v>4.7999999999999996E-3</v>
      </c>
      <c r="N152" s="61">
        <v>0.51</v>
      </c>
      <c r="O152" s="61">
        <v>0</v>
      </c>
      <c r="P152" s="61">
        <v>0.12759999999999999</v>
      </c>
      <c r="Q152" s="61">
        <v>60.45</v>
      </c>
      <c r="R152" s="62">
        <v>48835.41</v>
      </c>
      <c r="S152" s="61">
        <v>0.30120000000000002</v>
      </c>
      <c r="T152" s="61">
        <v>9.64E-2</v>
      </c>
      <c r="U152" s="61">
        <v>0.60240000000000005</v>
      </c>
      <c r="V152" s="61">
        <v>18.149999999999999</v>
      </c>
      <c r="W152" s="61">
        <v>13</v>
      </c>
      <c r="X152" s="62">
        <v>44259</v>
      </c>
      <c r="Y152" s="61">
        <v>100.81</v>
      </c>
      <c r="Z152" s="62">
        <v>90728.76</v>
      </c>
      <c r="AA152" s="61">
        <v>0.83479999999999999</v>
      </c>
      <c r="AB152" s="61">
        <v>0.1147</v>
      </c>
      <c r="AC152" s="61">
        <v>5.0500000000000003E-2</v>
      </c>
      <c r="AD152" s="61">
        <v>0.16520000000000001</v>
      </c>
      <c r="AE152" s="61">
        <v>90.73</v>
      </c>
      <c r="AF152" s="62">
        <v>2044.73</v>
      </c>
      <c r="AG152" s="61">
        <v>338.84</v>
      </c>
      <c r="AH152" s="62">
        <v>88517.42</v>
      </c>
      <c r="AI152" s="61">
        <v>105</v>
      </c>
      <c r="AJ152" s="62">
        <v>28743</v>
      </c>
      <c r="AK152" s="62">
        <v>39578</v>
      </c>
      <c r="AL152" s="61">
        <v>24</v>
      </c>
      <c r="AM152" s="61">
        <v>22.52</v>
      </c>
      <c r="AN152" s="61">
        <v>22.02</v>
      </c>
      <c r="AO152" s="61">
        <v>0</v>
      </c>
      <c r="AP152" s="61">
        <v>0</v>
      </c>
      <c r="AQ152" s="61">
        <v>0.69230000000000003</v>
      </c>
      <c r="AR152" s="61">
        <v>804.94</v>
      </c>
      <c r="AS152" s="62">
        <v>1841.56</v>
      </c>
      <c r="AT152" s="62">
        <v>4330.22</v>
      </c>
      <c r="AU152" s="61">
        <v>970.76</v>
      </c>
      <c r="AV152" s="61">
        <v>14.54</v>
      </c>
      <c r="AW152" s="62">
        <v>7962.03</v>
      </c>
      <c r="AX152" s="62">
        <v>5885.19</v>
      </c>
      <c r="AY152" s="61">
        <v>0.65610000000000002</v>
      </c>
      <c r="AZ152" s="62">
        <v>2225.87</v>
      </c>
      <c r="BA152" s="61">
        <v>0.24809999999999999</v>
      </c>
      <c r="BB152" s="61">
        <v>859.38</v>
      </c>
      <c r="BC152" s="61">
        <v>9.5799999999999996E-2</v>
      </c>
      <c r="BD152" s="62">
        <v>8970.44</v>
      </c>
      <c r="BE152" s="62">
        <v>4521.04</v>
      </c>
      <c r="BF152" s="61">
        <v>1.6606000000000001</v>
      </c>
      <c r="BG152" s="61">
        <v>0.49230000000000002</v>
      </c>
      <c r="BH152" s="61">
        <v>0.21709999999999999</v>
      </c>
      <c r="BI152" s="61">
        <v>0.23050000000000001</v>
      </c>
      <c r="BJ152" s="61">
        <v>2.93E-2</v>
      </c>
      <c r="BK152" s="61">
        <v>3.0800000000000001E-2</v>
      </c>
    </row>
    <row r="153" spans="1:63" x14ac:dyDescent="0.25">
      <c r="A153" s="61" t="s">
        <v>185</v>
      </c>
      <c r="B153" s="61">
        <v>46037</v>
      </c>
      <c r="C153" s="61">
        <v>143</v>
      </c>
      <c r="D153" s="61">
        <v>9.6199999999999992</v>
      </c>
      <c r="E153" s="62">
        <v>1375.54</v>
      </c>
      <c r="F153" s="62">
        <v>1310.73</v>
      </c>
      <c r="G153" s="61">
        <v>0</v>
      </c>
      <c r="H153" s="61">
        <v>2.3E-3</v>
      </c>
      <c r="I153" s="61">
        <v>4.0000000000000001E-3</v>
      </c>
      <c r="J153" s="61">
        <v>0</v>
      </c>
      <c r="K153" s="61">
        <v>1.0500000000000001E-2</v>
      </c>
      <c r="L153" s="61">
        <v>0.96779999999999999</v>
      </c>
      <c r="M153" s="61">
        <v>1.54E-2</v>
      </c>
      <c r="N153" s="61">
        <v>0.53949999999999998</v>
      </c>
      <c r="O153" s="61">
        <v>0</v>
      </c>
      <c r="P153" s="61">
        <v>0.12770000000000001</v>
      </c>
      <c r="Q153" s="61">
        <v>60.5</v>
      </c>
      <c r="R153" s="62">
        <v>53443.37</v>
      </c>
      <c r="S153" s="61">
        <v>6.25E-2</v>
      </c>
      <c r="T153" s="61">
        <v>0.1</v>
      </c>
      <c r="U153" s="61">
        <v>0.83750000000000002</v>
      </c>
      <c r="V153" s="61">
        <v>19.27</v>
      </c>
      <c r="W153" s="61">
        <v>9</v>
      </c>
      <c r="X153" s="62">
        <v>80643.33</v>
      </c>
      <c r="Y153" s="61">
        <v>147.91999999999999</v>
      </c>
      <c r="Z153" s="62">
        <v>122080.31</v>
      </c>
      <c r="AA153" s="61">
        <v>0.88439999999999996</v>
      </c>
      <c r="AB153" s="61">
        <v>3.78E-2</v>
      </c>
      <c r="AC153" s="61">
        <v>7.7799999999999994E-2</v>
      </c>
      <c r="AD153" s="61">
        <v>0.11559999999999999</v>
      </c>
      <c r="AE153" s="61">
        <v>122.08</v>
      </c>
      <c r="AF153" s="62">
        <v>2870.58</v>
      </c>
      <c r="AG153" s="61">
        <v>421.82</v>
      </c>
      <c r="AH153" s="62">
        <v>110668.89</v>
      </c>
      <c r="AI153" s="61">
        <v>234</v>
      </c>
      <c r="AJ153" s="62">
        <v>29919</v>
      </c>
      <c r="AK153" s="62">
        <v>41172</v>
      </c>
      <c r="AL153" s="61">
        <v>38.200000000000003</v>
      </c>
      <c r="AM153" s="61">
        <v>22.09</v>
      </c>
      <c r="AN153" s="61">
        <v>26.48</v>
      </c>
      <c r="AO153" s="61">
        <v>4.5</v>
      </c>
      <c r="AP153" s="61">
        <v>0</v>
      </c>
      <c r="AQ153" s="61">
        <v>0.96030000000000004</v>
      </c>
      <c r="AR153" s="62">
        <v>1144.68</v>
      </c>
      <c r="AS153" s="62">
        <v>2152.62</v>
      </c>
      <c r="AT153" s="62">
        <v>5116.54</v>
      </c>
      <c r="AU153" s="61">
        <v>818.3</v>
      </c>
      <c r="AV153" s="61">
        <v>339.47</v>
      </c>
      <c r="AW153" s="62">
        <v>9571.61</v>
      </c>
      <c r="AX153" s="62">
        <v>5756.74</v>
      </c>
      <c r="AY153" s="61">
        <v>0.58520000000000005</v>
      </c>
      <c r="AZ153" s="62">
        <v>3036.62</v>
      </c>
      <c r="BA153" s="61">
        <v>0.30869999999999997</v>
      </c>
      <c r="BB153" s="62">
        <v>1044.58</v>
      </c>
      <c r="BC153" s="61">
        <v>0.1062</v>
      </c>
      <c r="BD153" s="62">
        <v>9837.94</v>
      </c>
      <c r="BE153" s="62">
        <v>4625.22</v>
      </c>
      <c r="BF153" s="61">
        <v>1.7566999999999999</v>
      </c>
      <c r="BG153" s="61">
        <v>0.49959999999999999</v>
      </c>
      <c r="BH153" s="61">
        <v>0.23780000000000001</v>
      </c>
      <c r="BI153" s="61">
        <v>0.21160000000000001</v>
      </c>
      <c r="BJ153" s="61">
        <v>3.56E-2</v>
      </c>
      <c r="BK153" s="61">
        <v>1.5299999999999999E-2</v>
      </c>
    </row>
    <row r="154" spans="1:63" x14ac:dyDescent="0.25">
      <c r="A154" s="61" t="s">
        <v>186</v>
      </c>
      <c r="B154" s="61">
        <v>48512</v>
      </c>
      <c r="C154" s="61">
        <v>116</v>
      </c>
      <c r="D154" s="61">
        <v>6.94</v>
      </c>
      <c r="E154" s="61">
        <v>804.65</v>
      </c>
      <c r="F154" s="62">
        <v>1342.86</v>
      </c>
      <c r="G154" s="61">
        <v>1.0699999999999999E-2</v>
      </c>
      <c r="H154" s="61">
        <v>0</v>
      </c>
      <c r="I154" s="61">
        <v>2.8999999999999998E-3</v>
      </c>
      <c r="J154" s="61">
        <v>2.7000000000000001E-3</v>
      </c>
      <c r="K154" s="61">
        <v>8.0999999999999996E-3</v>
      </c>
      <c r="L154" s="61">
        <v>0.96950000000000003</v>
      </c>
      <c r="M154" s="61">
        <v>6.1000000000000004E-3</v>
      </c>
      <c r="N154" s="61">
        <v>0.49180000000000001</v>
      </c>
      <c r="O154" s="61">
        <v>2.2000000000000001E-3</v>
      </c>
      <c r="P154" s="61">
        <v>0.11310000000000001</v>
      </c>
      <c r="Q154" s="61">
        <v>43</v>
      </c>
      <c r="R154" s="62">
        <v>44695.12</v>
      </c>
      <c r="S154" s="61">
        <v>0.17860000000000001</v>
      </c>
      <c r="T154" s="61">
        <v>5.3600000000000002E-2</v>
      </c>
      <c r="U154" s="61">
        <v>0.76790000000000003</v>
      </c>
      <c r="V154" s="61">
        <v>17.559999999999999</v>
      </c>
      <c r="W154" s="61">
        <v>7.11</v>
      </c>
      <c r="X154" s="62">
        <v>50573.53</v>
      </c>
      <c r="Y154" s="61">
        <v>113.17</v>
      </c>
      <c r="Z154" s="62">
        <v>86039.38</v>
      </c>
      <c r="AA154" s="61">
        <v>0.85580000000000001</v>
      </c>
      <c r="AB154" s="61">
        <v>4.0800000000000003E-2</v>
      </c>
      <c r="AC154" s="61">
        <v>0.10340000000000001</v>
      </c>
      <c r="AD154" s="61">
        <v>0.14419999999999999</v>
      </c>
      <c r="AE154" s="61">
        <v>86.04</v>
      </c>
      <c r="AF154" s="62">
        <v>1720.79</v>
      </c>
      <c r="AG154" s="61">
        <v>292.99</v>
      </c>
      <c r="AH154" s="62">
        <v>74313.649999999994</v>
      </c>
      <c r="AI154" s="61">
        <v>55</v>
      </c>
      <c r="AJ154" s="62">
        <v>30409</v>
      </c>
      <c r="AK154" s="62">
        <v>41980</v>
      </c>
      <c r="AL154" s="61">
        <v>20</v>
      </c>
      <c r="AM154" s="61">
        <v>20</v>
      </c>
      <c r="AN154" s="61">
        <v>20</v>
      </c>
      <c r="AO154" s="61">
        <v>4</v>
      </c>
      <c r="AP154" s="61">
        <v>0</v>
      </c>
      <c r="AQ154" s="61">
        <v>0.57740000000000002</v>
      </c>
      <c r="AR154" s="61">
        <v>599.15</v>
      </c>
      <c r="AS154" s="62">
        <v>1340.74</v>
      </c>
      <c r="AT154" s="62">
        <v>2962.2</v>
      </c>
      <c r="AU154" s="61">
        <v>411.4</v>
      </c>
      <c r="AV154" s="61">
        <v>260.47000000000003</v>
      </c>
      <c r="AW154" s="62">
        <v>5573.95</v>
      </c>
      <c r="AX154" s="62">
        <v>4013.22</v>
      </c>
      <c r="AY154" s="61">
        <v>0.65329999999999999</v>
      </c>
      <c r="AZ154" s="62">
        <v>1492.57</v>
      </c>
      <c r="BA154" s="61">
        <v>0.24299999999999999</v>
      </c>
      <c r="BB154" s="61">
        <v>637.66999999999996</v>
      </c>
      <c r="BC154" s="61">
        <v>0.1038</v>
      </c>
      <c r="BD154" s="62">
        <v>6143.46</v>
      </c>
      <c r="BE154" s="62">
        <v>6543.69</v>
      </c>
      <c r="BF154" s="61">
        <v>2.5798999999999999</v>
      </c>
      <c r="BG154" s="61">
        <v>0.52459999999999996</v>
      </c>
      <c r="BH154" s="61">
        <v>0.26750000000000002</v>
      </c>
      <c r="BI154" s="61">
        <v>0.15540000000000001</v>
      </c>
      <c r="BJ154" s="61">
        <v>3.6499999999999998E-2</v>
      </c>
      <c r="BK154" s="61">
        <v>1.6E-2</v>
      </c>
    </row>
    <row r="155" spans="1:63" x14ac:dyDescent="0.25">
      <c r="A155" s="61" t="s">
        <v>187</v>
      </c>
      <c r="B155" s="61">
        <v>49122</v>
      </c>
      <c r="C155" s="61">
        <v>85</v>
      </c>
      <c r="D155" s="61">
        <v>10.61</v>
      </c>
      <c r="E155" s="61">
        <v>902.14</v>
      </c>
      <c r="F155" s="61">
        <v>796</v>
      </c>
      <c r="G155" s="61">
        <v>1E-3</v>
      </c>
      <c r="H155" s="61">
        <v>0</v>
      </c>
      <c r="I155" s="61">
        <v>1.9300000000000001E-2</v>
      </c>
      <c r="J155" s="61">
        <v>0</v>
      </c>
      <c r="K155" s="61">
        <v>0.01</v>
      </c>
      <c r="L155" s="61">
        <v>0.95750000000000002</v>
      </c>
      <c r="M155" s="61">
        <v>1.21E-2</v>
      </c>
      <c r="N155" s="61">
        <v>0.76300000000000001</v>
      </c>
      <c r="O155" s="61">
        <v>0</v>
      </c>
      <c r="P155" s="61">
        <v>0.13519999999999999</v>
      </c>
      <c r="Q155" s="61">
        <v>35</v>
      </c>
      <c r="R155" s="62">
        <v>48555.09</v>
      </c>
      <c r="S155" s="61">
        <v>0.31030000000000002</v>
      </c>
      <c r="T155" s="61">
        <v>0.1724</v>
      </c>
      <c r="U155" s="61">
        <v>0.51719999999999999</v>
      </c>
      <c r="V155" s="61">
        <v>17.14</v>
      </c>
      <c r="W155" s="61">
        <v>7</v>
      </c>
      <c r="X155" s="62">
        <v>62110.86</v>
      </c>
      <c r="Y155" s="61">
        <v>122.93</v>
      </c>
      <c r="Z155" s="62">
        <v>62155.12</v>
      </c>
      <c r="AA155" s="61">
        <v>0.88839999999999997</v>
      </c>
      <c r="AB155" s="61">
        <v>2.9600000000000001E-2</v>
      </c>
      <c r="AC155" s="61">
        <v>8.2000000000000003E-2</v>
      </c>
      <c r="AD155" s="61">
        <v>0.1116</v>
      </c>
      <c r="AE155" s="61">
        <v>62.16</v>
      </c>
      <c r="AF155" s="62">
        <v>1405.37</v>
      </c>
      <c r="AG155" s="61">
        <v>210.68</v>
      </c>
      <c r="AH155" s="62">
        <v>50511.95</v>
      </c>
      <c r="AI155" s="61">
        <v>9</v>
      </c>
      <c r="AJ155" s="62">
        <v>26552</v>
      </c>
      <c r="AK155" s="62">
        <v>37908</v>
      </c>
      <c r="AL155" s="61">
        <v>29</v>
      </c>
      <c r="AM155" s="61">
        <v>22</v>
      </c>
      <c r="AN155" s="61">
        <v>23.24</v>
      </c>
      <c r="AO155" s="61">
        <v>3.6</v>
      </c>
      <c r="AP155" s="61">
        <v>0</v>
      </c>
      <c r="AQ155" s="61">
        <v>0.66879999999999995</v>
      </c>
      <c r="AR155" s="62">
        <v>1176.82</v>
      </c>
      <c r="AS155" s="62">
        <v>2163.23</v>
      </c>
      <c r="AT155" s="62">
        <v>4887.8599999999997</v>
      </c>
      <c r="AU155" s="61">
        <v>593.9</v>
      </c>
      <c r="AV155" s="61">
        <v>735.5</v>
      </c>
      <c r="AW155" s="62">
        <v>9557.31</v>
      </c>
      <c r="AX155" s="62">
        <v>7701.43</v>
      </c>
      <c r="AY155" s="61">
        <v>0.70740000000000003</v>
      </c>
      <c r="AZ155" s="62">
        <v>1858.41</v>
      </c>
      <c r="BA155" s="61">
        <v>0.17069999999999999</v>
      </c>
      <c r="BB155" s="62">
        <v>1327.28</v>
      </c>
      <c r="BC155" s="61">
        <v>0.12189999999999999</v>
      </c>
      <c r="BD155" s="62">
        <v>10887.13</v>
      </c>
      <c r="BE155" s="62">
        <v>5971.37</v>
      </c>
      <c r="BF155" s="61">
        <v>3.2317999999999998</v>
      </c>
      <c r="BG155" s="61">
        <v>0.47789999999999999</v>
      </c>
      <c r="BH155" s="61">
        <v>0.19650000000000001</v>
      </c>
      <c r="BI155" s="61">
        <v>0.28599999999999998</v>
      </c>
      <c r="BJ155" s="61">
        <v>3.0599999999999999E-2</v>
      </c>
      <c r="BK155" s="61">
        <v>8.9999999999999993E-3</v>
      </c>
    </row>
    <row r="156" spans="1:63" x14ac:dyDescent="0.25">
      <c r="A156" s="61" t="s">
        <v>188</v>
      </c>
      <c r="B156" s="61">
        <v>50674</v>
      </c>
      <c r="C156" s="61">
        <v>105</v>
      </c>
      <c r="D156" s="61">
        <v>14.84</v>
      </c>
      <c r="E156" s="62">
        <v>1557.77</v>
      </c>
      <c r="F156" s="62">
        <v>1598.11</v>
      </c>
      <c r="G156" s="61">
        <v>7.1999999999999998E-3</v>
      </c>
      <c r="H156" s="61">
        <v>8.9999999999999998E-4</v>
      </c>
      <c r="I156" s="61">
        <v>1.04E-2</v>
      </c>
      <c r="J156" s="61">
        <v>1.1999999999999999E-3</v>
      </c>
      <c r="K156" s="61">
        <v>3.9600000000000003E-2</v>
      </c>
      <c r="L156" s="61">
        <v>0.91679999999999995</v>
      </c>
      <c r="M156" s="61">
        <v>2.3900000000000001E-2</v>
      </c>
      <c r="N156" s="61">
        <v>0.20130000000000001</v>
      </c>
      <c r="O156" s="61">
        <v>8.9999999999999998E-4</v>
      </c>
      <c r="P156" s="61">
        <v>8.4900000000000003E-2</v>
      </c>
      <c r="Q156" s="61">
        <v>79.180000000000007</v>
      </c>
      <c r="R156" s="62">
        <v>58176.15</v>
      </c>
      <c r="S156" s="61">
        <v>0.12770000000000001</v>
      </c>
      <c r="T156" s="61">
        <v>0.12770000000000001</v>
      </c>
      <c r="U156" s="61">
        <v>0.74470000000000003</v>
      </c>
      <c r="V156" s="61">
        <v>18.79</v>
      </c>
      <c r="W156" s="61">
        <v>5</v>
      </c>
      <c r="X156" s="62">
        <v>77113</v>
      </c>
      <c r="Y156" s="61">
        <v>296.55</v>
      </c>
      <c r="Z156" s="62">
        <v>130615.23</v>
      </c>
      <c r="AA156" s="61">
        <v>0.85580000000000001</v>
      </c>
      <c r="AB156" s="61">
        <v>7.5200000000000003E-2</v>
      </c>
      <c r="AC156" s="61">
        <v>6.9000000000000006E-2</v>
      </c>
      <c r="AD156" s="61">
        <v>0.14419999999999999</v>
      </c>
      <c r="AE156" s="61">
        <v>130.62</v>
      </c>
      <c r="AF156" s="62">
        <v>3598.41</v>
      </c>
      <c r="AG156" s="61">
        <v>427.54</v>
      </c>
      <c r="AH156" s="62">
        <v>136981.24</v>
      </c>
      <c r="AI156" s="61">
        <v>374</v>
      </c>
      <c r="AJ156" s="62">
        <v>36953</v>
      </c>
      <c r="AK156" s="62">
        <v>49831</v>
      </c>
      <c r="AL156" s="61">
        <v>38.4</v>
      </c>
      <c r="AM156" s="61">
        <v>26.47</v>
      </c>
      <c r="AN156" s="61">
        <v>29.83</v>
      </c>
      <c r="AO156" s="61">
        <v>5</v>
      </c>
      <c r="AP156" s="62">
        <v>1144.56</v>
      </c>
      <c r="AQ156" s="61">
        <v>1.1652</v>
      </c>
      <c r="AR156" s="61">
        <v>403.37</v>
      </c>
      <c r="AS156" s="62">
        <v>1670.71</v>
      </c>
      <c r="AT156" s="62">
        <v>5445.11</v>
      </c>
      <c r="AU156" s="61">
        <v>372.42</v>
      </c>
      <c r="AV156" s="61">
        <v>16.5</v>
      </c>
      <c r="AW156" s="62">
        <v>7908.13</v>
      </c>
      <c r="AX156" s="62">
        <v>4471.2</v>
      </c>
      <c r="AY156" s="61">
        <v>0.48559999999999998</v>
      </c>
      <c r="AZ156" s="62">
        <v>4524.21</v>
      </c>
      <c r="BA156" s="61">
        <v>0.4914</v>
      </c>
      <c r="BB156" s="61">
        <v>211.94</v>
      </c>
      <c r="BC156" s="61">
        <v>2.3E-2</v>
      </c>
      <c r="BD156" s="62">
        <v>9207.35</v>
      </c>
      <c r="BE156" s="62">
        <v>3810.55</v>
      </c>
      <c r="BF156" s="61">
        <v>0.98929999999999996</v>
      </c>
      <c r="BG156" s="61">
        <v>0.60599999999999998</v>
      </c>
      <c r="BH156" s="61">
        <v>0.22</v>
      </c>
      <c r="BI156" s="61">
        <v>6.2199999999999998E-2</v>
      </c>
      <c r="BJ156" s="61">
        <v>4.36E-2</v>
      </c>
      <c r="BK156" s="61">
        <v>6.83E-2</v>
      </c>
    </row>
    <row r="157" spans="1:63" x14ac:dyDescent="0.25">
      <c r="A157" s="61" t="s">
        <v>189</v>
      </c>
      <c r="B157" s="61">
        <v>43935</v>
      </c>
      <c r="C157" s="61">
        <v>117</v>
      </c>
      <c r="D157" s="61">
        <v>20.25</v>
      </c>
      <c r="E157" s="62">
        <v>2369.81</v>
      </c>
      <c r="F157" s="62">
        <v>2155.94</v>
      </c>
      <c r="G157" s="61">
        <v>1.2E-2</v>
      </c>
      <c r="H157" s="61">
        <v>5.0000000000000001E-4</v>
      </c>
      <c r="I157" s="61">
        <v>9.9000000000000008E-3</v>
      </c>
      <c r="J157" s="61">
        <v>6.9999999999999999E-4</v>
      </c>
      <c r="K157" s="61">
        <v>1.18E-2</v>
      </c>
      <c r="L157" s="61">
        <v>0.94410000000000005</v>
      </c>
      <c r="M157" s="61">
        <v>2.1100000000000001E-2</v>
      </c>
      <c r="N157" s="61">
        <v>0.36430000000000001</v>
      </c>
      <c r="O157" s="61">
        <v>8.6E-3</v>
      </c>
      <c r="P157" s="61">
        <v>0.111</v>
      </c>
      <c r="Q157" s="61">
        <v>86.5</v>
      </c>
      <c r="R157" s="62">
        <v>54886.57</v>
      </c>
      <c r="S157" s="61">
        <v>0.18379999999999999</v>
      </c>
      <c r="T157" s="61">
        <v>0.13969999999999999</v>
      </c>
      <c r="U157" s="61">
        <v>0.67649999999999999</v>
      </c>
      <c r="V157" s="61">
        <v>21.24</v>
      </c>
      <c r="W157" s="61">
        <v>12</v>
      </c>
      <c r="X157" s="62">
        <v>74554.5</v>
      </c>
      <c r="Y157" s="61">
        <v>191.56</v>
      </c>
      <c r="Z157" s="62">
        <v>118943.23</v>
      </c>
      <c r="AA157" s="61">
        <v>0.80820000000000003</v>
      </c>
      <c r="AB157" s="61">
        <v>0.16539999999999999</v>
      </c>
      <c r="AC157" s="61">
        <v>2.6499999999999999E-2</v>
      </c>
      <c r="AD157" s="61">
        <v>0.1918</v>
      </c>
      <c r="AE157" s="61">
        <v>118.94</v>
      </c>
      <c r="AF157" s="62">
        <v>2740.08</v>
      </c>
      <c r="AG157" s="61">
        <v>447.12</v>
      </c>
      <c r="AH157" s="62">
        <v>124996.45</v>
      </c>
      <c r="AI157" s="61">
        <v>319</v>
      </c>
      <c r="AJ157" s="62">
        <v>31642</v>
      </c>
      <c r="AK157" s="62">
        <v>44518</v>
      </c>
      <c r="AL157" s="61">
        <v>34.979999999999997</v>
      </c>
      <c r="AM157" s="61">
        <v>22.48</v>
      </c>
      <c r="AN157" s="61">
        <v>23.84</v>
      </c>
      <c r="AO157" s="61">
        <v>3.4</v>
      </c>
      <c r="AP157" s="62">
        <v>1607.97</v>
      </c>
      <c r="AQ157" s="61">
        <v>1.3949</v>
      </c>
      <c r="AR157" s="62">
        <v>1121.3</v>
      </c>
      <c r="AS157" s="62">
        <v>1900.13</v>
      </c>
      <c r="AT157" s="62">
        <v>4604.01</v>
      </c>
      <c r="AU157" s="61">
        <v>847.65</v>
      </c>
      <c r="AV157" s="61">
        <v>252.17</v>
      </c>
      <c r="AW157" s="62">
        <v>8725.26</v>
      </c>
      <c r="AX157" s="62">
        <v>4078.04</v>
      </c>
      <c r="AY157" s="61">
        <v>0.4395</v>
      </c>
      <c r="AZ157" s="62">
        <v>4624.97</v>
      </c>
      <c r="BA157" s="61">
        <v>0.4985</v>
      </c>
      <c r="BB157" s="61">
        <v>575.01</v>
      </c>
      <c r="BC157" s="61">
        <v>6.2E-2</v>
      </c>
      <c r="BD157" s="62">
        <v>9278.02</v>
      </c>
      <c r="BE157" s="62">
        <v>2453.6999999999998</v>
      </c>
      <c r="BF157" s="61">
        <v>0.78580000000000005</v>
      </c>
      <c r="BG157" s="61">
        <v>0.52649999999999997</v>
      </c>
      <c r="BH157" s="61">
        <v>0.18179999999999999</v>
      </c>
      <c r="BI157" s="61">
        <v>0.1759</v>
      </c>
      <c r="BJ157" s="61">
        <v>3.6600000000000001E-2</v>
      </c>
      <c r="BK157" s="61">
        <v>7.9299999999999995E-2</v>
      </c>
    </row>
    <row r="158" spans="1:63" x14ac:dyDescent="0.25">
      <c r="A158" s="61" t="s">
        <v>190</v>
      </c>
      <c r="B158" s="61">
        <v>50617</v>
      </c>
      <c r="C158" s="61">
        <v>69</v>
      </c>
      <c r="D158" s="61">
        <v>9.39</v>
      </c>
      <c r="E158" s="61">
        <v>647.99</v>
      </c>
      <c r="F158" s="61">
        <v>611.96</v>
      </c>
      <c r="G158" s="61">
        <v>7.4999999999999997E-3</v>
      </c>
      <c r="H158" s="61">
        <v>0</v>
      </c>
      <c r="I158" s="61">
        <v>2.8999999999999998E-3</v>
      </c>
      <c r="J158" s="61">
        <v>0</v>
      </c>
      <c r="K158" s="61">
        <v>3.3300000000000003E-2</v>
      </c>
      <c r="L158" s="61">
        <v>0.94820000000000004</v>
      </c>
      <c r="M158" s="61">
        <v>8.2000000000000007E-3</v>
      </c>
      <c r="N158" s="61">
        <v>0.40389999999999998</v>
      </c>
      <c r="O158" s="61">
        <v>4.8999999999999998E-3</v>
      </c>
      <c r="P158" s="61">
        <v>0.13930000000000001</v>
      </c>
      <c r="Q158" s="61">
        <v>30.47</v>
      </c>
      <c r="R158" s="62">
        <v>48319.9</v>
      </c>
      <c r="S158" s="61">
        <v>0.1837</v>
      </c>
      <c r="T158" s="61">
        <v>0.22450000000000001</v>
      </c>
      <c r="U158" s="61">
        <v>0.59179999999999999</v>
      </c>
      <c r="V158" s="61">
        <v>16.54</v>
      </c>
      <c r="W158" s="61">
        <v>6.12</v>
      </c>
      <c r="X158" s="62">
        <v>64790.41</v>
      </c>
      <c r="Y158" s="61">
        <v>99.25</v>
      </c>
      <c r="Z158" s="62">
        <v>113893.13</v>
      </c>
      <c r="AA158" s="61">
        <v>0.81410000000000005</v>
      </c>
      <c r="AB158" s="61">
        <v>0.14360000000000001</v>
      </c>
      <c r="AC158" s="61">
        <v>4.24E-2</v>
      </c>
      <c r="AD158" s="61">
        <v>0.18590000000000001</v>
      </c>
      <c r="AE158" s="61">
        <v>113.89</v>
      </c>
      <c r="AF158" s="62">
        <v>2606.3200000000002</v>
      </c>
      <c r="AG158" s="61">
        <v>454.33</v>
      </c>
      <c r="AH158" s="62">
        <v>115560.62</v>
      </c>
      <c r="AI158" s="61">
        <v>264</v>
      </c>
      <c r="AJ158" s="62">
        <v>29805</v>
      </c>
      <c r="AK158" s="62">
        <v>40877</v>
      </c>
      <c r="AL158" s="61">
        <v>40.5</v>
      </c>
      <c r="AM158" s="61">
        <v>22</v>
      </c>
      <c r="AN158" s="61">
        <v>22.7</v>
      </c>
      <c r="AO158" s="61">
        <v>4</v>
      </c>
      <c r="AP158" s="62">
        <v>1094.44</v>
      </c>
      <c r="AQ158" s="61">
        <v>1.2136</v>
      </c>
      <c r="AR158" s="62">
        <v>1306.71</v>
      </c>
      <c r="AS158" s="62">
        <v>1931.28</v>
      </c>
      <c r="AT158" s="62">
        <v>4970.1499999999996</v>
      </c>
      <c r="AU158" s="61">
        <v>815.29</v>
      </c>
      <c r="AV158" s="61">
        <v>326.86</v>
      </c>
      <c r="AW158" s="62">
        <v>9350.2900000000009</v>
      </c>
      <c r="AX158" s="62">
        <v>5033.8900000000003</v>
      </c>
      <c r="AY158" s="61">
        <v>0.54469999999999996</v>
      </c>
      <c r="AZ158" s="62">
        <v>3905.71</v>
      </c>
      <c r="BA158" s="61">
        <v>0.42259999999999998</v>
      </c>
      <c r="BB158" s="61">
        <v>301.45</v>
      </c>
      <c r="BC158" s="61">
        <v>3.2599999999999997E-2</v>
      </c>
      <c r="BD158" s="62">
        <v>9241.0499999999993</v>
      </c>
      <c r="BE158" s="62">
        <v>3301.41</v>
      </c>
      <c r="BF158" s="61">
        <v>1.1106</v>
      </c>
      <c r="BG158" s="61">
        <v>0.55230000000000001</v>
      </c>
      <c r="BH158" s="61">
        <v>0.2069</v>
      </c>
      <c r="BI158" s="61">
        <v>0.18740000000000001</v>
      </c>
      <c r="BJ158" s="61">
        <v>3.61E-2</v>
      </c>
      <c r="BK158" s="61">
        <v>1.72E-2</v>
      </c>
    </row>
    <row r="159" spans="1:63" x14ac:dyDescent="0.25">
      <c r="A159" s="61" t="s">
        <v>191</v>
      </c>
      <c r="B159" s="61">
        <v>46094</v>
      </c>
      <c r="C159" s="61">
        <v>63</v>
      </c>
      <c r="D159" s="61">
        <v>58.51</v>
      </c>
      <c r="E159" s="62">
        <v>3685.88</v>
      </c>
      <c r="F159" s="62">
        <v>3504.88</v>
      </c>
      <c r="G159" s="61">
        <v>2.5000000000000001E-3</v>
      </c>
      <c r="H159" s="61">
        <v>2.9999999999999997E-4</v>
      </c>
      <c r="I159" s="61">
        <v>6.3E-3</v>
      </c>
      <c r="J159" s="61">
        <v>5.0000000000000001E-4</v>
      </c>
      <c r="K159" s="61">
        <v>9.5999999999999992E-3</v>
      </c>
      <c r="L159" s="61">
        <v>0.96309999999999996</v>
      </c>
      <c r="M159" s="61">
        <v>1.77E-2</v>
      </c>
      <c r="N159" s="61">
        <v>0.36409999999999998</v>
      </c>
      <c r="O159" s="61">
        <v>1.9E-3</v>
      </c>
      <c r="P159" s="61">
        <v>0.1537</v>
      </c>
      <c r="Q159" s="61">
        <v>156.5</v>
      </c>
      <c r="R159" s="62">
        <v>55679.3</v>
      </c>
      <c r="S159" s="61">
        <v>0.16589999999999999</v>
      </c>
      <c r="T159" s="61">
        <v>0.24879999999999999</v>
      </c>
      <c r="U159" s="61">
        <v>0.58530000000000004</v>
      </c>
      <c r="V159" s="61">
        <v>18.649999999999999</v>
      </c>
      <c r="W159" s="61">
        <v>16</v>
      </c>
      <c r="X159" s="62">
        <v>77318.06</v>
      </c>
      <c r="Y159" s="61">
        <v>220.24</v>
      </c>
      <c r="Z159" s="62">
        <v>110627.2</v>
      </c>
      <c r="AA159" s="61">
        <v>0.68500000000000005</v>
      </c>
      <c r="AB159" s="61">
        <v>9.8299999999999998E-2</v>
      </c>
      <c r="AC159" s="61">
        <v>0.21659999999999999</v>
      </c>
      <c r="AD159" s="61">
        <v>0.315</v>
      </c>
      <c r="AE159" s="61">
        <v>110.63</v>
      </c>
      <c r="AF159" s="62">
        <v>3630.13</v>
      </c>
      <c r="AG159" s="61">
        <v>412.37</v>
      </c>
      <c r="AH159" s="62">
        <v>116398.86</v>
      </c>
      <c r="AI159" s="61">
        <v>270</v>
      </c>
      <c r="AJ159" s="62">
        <v>35878</v>
      </c>
      <c r="AK159" s="62">
        <v>45748</v>
      </c>
      <c r="AL159" s="61">
        <v>43.08</v>
      </c>
      <c r="AM159" s="61">
        <v>29.39</v>
      </c>
      <c r="AN159" s="61">
        <v>34.049999999999997</v>
      </c>
      <c r="AO159" s="61">
        <v>2.46</v>
      </c>
      <c r="AP159" s="61">
        <v>0</v>
      </c>
      <c r="AQ159" s="61">
        <v>0.7571</v>
      </c>
      <c r="AR159" s="61">
        <v>733.25</v>
      </c>
      <c r="AS159" s="62">
        <v>1534.49</v>
      </c>
      <c r="AT159" s="62">
        <v>4768.53</v>
      </c>
      <c r="AU159" s="62">
        <v>1080.25</v>
      </c>
      <c r="AV159" s="61">
        <v>623.6</v>
      </c>
      <c r="AW159" s="62">
        <v>8740.1200000000008</v>
      </c>
      <c r="AX159" s="62">
        <v>4471.46</v>
      </c>
      <c r="AY159" s="61">
        <v>0.51249999999999996</v>
      </c>
      <c r="AZ159" s="62">
        <v>3684.65</v>
      </c>
      <c r="BA159" s="61">
        <v>0.42230000000000001</v>
      </c>
      <c r="BB159" s="61">
        <v>569.04</v>
      </c>
      <c r="BC159" s="61">
        <v>6.5199999999999994E-2</v>
      </c>
      <c r="BD159" s="62">
        <v>8725.14</v>
      </c>
      <c r="BE159" s="62">
        <v>3845.7</v>
      </c>
      <c r="BF159" s="61">
        <v>1.3717999999999999</v>
      </c>
      <c r="BG159" s="61">
        <v>0.60250000000000004</v>
      </c>
      <c r="BH159" s="61">
        <v>0.21279999999999999</v>
      </c>
      <c r="BI159" s="61">
        <v>0.1384</v>
      </c>
      <c r="BJ159" s="61">
        <v>3.0099999999999998E-2</v>
      </c>
      <c r="BK159" s="61">
        <v>1.6199999999999999E-2</v>
      </c>
    </row>
    <row r="160" spans="1:63" x14ac:dyDescent="0.25">
      <c r="A160" s="61" t="s">
        <v>759</v>
      </c>
      <c r="B160" s="61">
        <v>46789</v>
      </c>
      <c r="C160" s="61">
        <v>69</v>
      </c>
      <c r="D160" s="61">
        <v>23.38</v>
      </c>
      <c r="E160" s="62">
        <v>1612.93</v>
      </c>
      <c r="F160" s="62">
        <v>1590.35</v>
      </c>
      <c r="G160" s="61">
        <v>4.4000000000000003E-3</v>
      </c>
      <c r="H160" s="61">
        <v>5.9999999999999995E-4</v>
      </c>
      <c r="I160" s="61">
        <v>5.4999999999999997E-3</v>
      </c>
      <c r="J160" s="61">
        <v>1.9E-3</v>
      </c>
      <c r="K160" s="61">
        <v>2.9100000000000001E-2</v>
      </c>
      <c r="L160" s="61">
        <v>0.94</v>
      </c>
      <c r="M160" s="61">
        <v>1.8499999999999999E-2</v>
      </c>
      <c r="N160" s="61">
        <v>0.32600000000000001</v>
      </c>
      <c r="O160" s="61">
        <v>6.3E-3</v>
      </c>
      <c r="P160" s="61">
        <v>0.1196</v>
      </c>
      <c r="Q160" s="61">
        <v>70.180000000000007</v>
      </c>
      <c r="R160" s="62">
        <v>58665.17</v>
      </c>
      <c r="S160" s="61">
        <v>0.16039999999999999</v>
      </c>
      <c r="T160" s="61">
        <v>8.4900000000000003E-2</v>
      </c>
      <c r="U160" s="61">
        <v>0.75470000000000004</v>
      </c>
      <c r="V160" s="61">
        <v>19.12</v>
      </c>
      <c r="W160" s="61">
        <v>15.07</v>
      </c>
      <c r="X160" s="62">
        <v>63401.33</v>
      </c>
      <c r="Y160" s="61">
        <v>103.96</v>
      </c>
      <c r="Z160" s="62">
        <v>144678.43</v>
      </c>
      <c r="AA160" s="61">
        <v>0.79349999999999998</v>
      </c>
      <c r="AB160" s="61">
        <v>0.16</v>
      </c>
      <c r="AC160" s="61">
        <v>4.65E-2</v>
      </c>
      <c r="AD160" s="61">
        <v>0.20649999999999999</v>
      </c>
      <c r="AE160" s="61">
        <v>144.68</v>
      </c>
      <c r="AF160" s="62">
        <v>4259.5</v>
      </c>
      <c r="AG160" s="61">
        <v>438.97</v>
      </c>
      <c r="AH160" s="62">
        <v>147244.46</v>
      </c>
      <c r="AI160" s="61">
        <v>414</v>
      </c>
      <c r="AJ160" s="62">
        <v>33174</v>
      </c>
      <c r="AK160" s="62">
        <v>51382</v>
      </c>
      <c r="AL160" s="61">
        <v>61.65</v>
      </c>
      <c r="AM160" s="61">
        <v>26.56</v>
      </c>
      <c r="AN160" s="61">
        <v>34.380000000000003</v>
      </c>
      <c r="AO160" s="61">
        <v>4.5999999999999996</v>
      </c>
      <c r="AP160" s="61">
        <v>0</v>
      </c>
      <c r="AQ160" s="61">
        <v>0.86219999999999997</v>
      </c>
      <c r="AR160" s="62">
        <v>1083.8699999999999</v>
      </c>
      <c r="AS160" s="62">
        <v>1662.73</v>
      </c>
      <c r="AT160" s="62">
        <v>5648.8</v>
      </c>
      <c r="AU160" s="61">
        <v>782.75</v>
      </c>
      <c r="AV160" s="61">
        <v>243.19</v>
      </c>
      <c r="AW160" s="62">
        <v>9421.36</v>
      </c>
      <c r="AX160" s="62">
        <v>4475.3</v>
      </c>
      <c r="AY160" s="61">
        <v>0.50329999999999997</v>
      </c>
      <c r="AZ160" s="62">
        <v>3860.99</v>
      </c>
      <c r="BA160" s="61">
        <v>0.43419999999999997</v>
      </c>
      <c r="BB160" s="61">
        <v>555.67999999999995</v>
      </c>
      <c r="BC160" s="61">
        <v>6.25E-2</v>
      </c>
      <c r="BD160" s="62">
        <v>8891.9599999999991</v>
      </c>
      <c r="BE160" s="62">
        <v>2924.75</v>
      </c>
      <c r="BF160" s="61">
        <v>0.70550000000000002</v>
      </c>
      <c r="BG160" s="61">
        <v>0.53359999999999996</v>
      </c>
      <c r="BH160" s="61">
        <v>0.22220000000000001</v>
      </c>
      <c r="BI160" s="61">
        <v>0.14330000000000001</v>
      </c>
      <c r="BJ160" s="61">
        <v>4.3999999999999997E-2</v>
      </c>
      <c r="BK160" s="61">
        <v>5.6899999999999999E-2</v>
      </c>
    </row>
    <row r="161" spans="1:63" x14ac:dyDescent="0.25">
      <c r="A161" s="61" t="s">
        <v>192</v>
      </c>
      <c r="B161" s="61">
        <v>47795</v>
      </c>
      <c r="C161" s="61">
        <v>208</v>
      </c>
      <c r="D161" s="61">
        <v>10.14</v>
      </c>
      <c r="E161" s="62">
        <v>2110.11</v>
      </c>
      <c r="F161" s="62">
        <v>1927.84</v>
      </c>
      <c r="G161" s="61">
        <v>3.0999999999999999E-3</v>
      </c>
      <c r="H161" s="61">
        <v>0</v>
      </c>
      <c r="I161" s="61">
        <v>2.3E-3</v>
      </c>
      <c r="J161" s="61">
        <v>8.0000000000000004E-4</v>
      </c>
      <c r="K161" s="61">
        <v>6.7999999999999996E-3</v>
      </c>
      <c r="L161" s="61">
        <v>0.98060000000000003</v>
      </c>
      <c r="M161" s="61">
        <v>6.4000000000000003E-3</v>
      </c>
      <c r="N161" s="61">
        <v>0.54549999999999998</v>
      </c>
      <c r="O161" s="61">
        <v>0</v>
      </c>
      <c r="P161" s="61">
        <v>0.13370000000000001</v>
      </c>
      <c r="Q161" s="61">
        <v>96.47</v>
      </c>
      <c r="R161" s="62">
        <v>47929.98</v>
      </c>
      <c r="S161" s="61">
        <v>0.14710000000000001</v>
      </c>
      <c r="T161" s="61">
        <v>0.1103</v>
      </c>
      <c r="U161" s="61">
        <v>0.74260000000000004</v>
      </c>
      <c r="V161" s="61">
        <v>17.64</v>
      </c>
      <c r="W161" s="61">
        <v>10</v>
      </c>
      <c r="X161" s="62">
        <v>75461.5</v>
      </c>
      <c r="Y161" s="61">
        <v>202.33</v>
      </c>
      <c r="Z161" s="62">
        <v>151496.12</v>
      </c>
      <c r="AA161" s="61">
        <v>0.56059999999999999</v>
      </c>
      <c r="AB161" s="61">
        <v>0.1172</v>
      </c>
      <c r="AC161" s="61">
        <v>0.32219999999999999</v>
      </c>
      <c r="AD161" s="61">
        <v>0.43940000000000001</v>
      </c>
      <c r="AE161" s="61">
        <v>151.5</v>
      </c>
      <c r="AF161" s="62">
        <v>3967.55</v>
      </c>
      <c r="AG161" s="61">
        <v>324.44</v>
      </c>
      <c r="AH161" s="62">
        <v>161622.32</v>
      </c>
      <c r="AI161" s="61">
        <v>458</v>
      </c>
      <c r="AJ161" s="62">
        <v>31169</v>
      </c>
      <c r="AK161" s="62">
        <v>42733</v>
      </c>
      <c r="AL161" s="61">
        <v>31.09</v>
      </c>
      <c r="AM161" s="61">
        <v>23.88</v>
      </c>
      <c r="AN161" s="61">
        <v>23.74</v>
      </c>
      <c r="AO161" s="61">
        <v>5.45</v>
      </c>
      <c r="AP161" s="61">
        <v>0</v>
      </c>
      <c r="AQ161" s="61">
        <v>0.64219999999999999</v>
      </c>
      <c r="AR161" s="62">
        <v>1351.56</v>
      </c>
      <c r="AS161" s="62">
        <v>2145.8200000000002</v>
      </c>
      <c r="AT161" s="62">
        <v>4963.8100000000004</v>
      </c>
      <c r="AU161" s="61">
        <v>693.28</v>
      </c>
      <c r="AV161" s="61">
        <v>276.82</v>
      </c>
      <c r="AW161" s="62">
        <v>9431.27</v>
      </c>
      <c r="AX161" s="62">
        <v>4575.05</v>
      </c>
      <c r="AY161" s="61">
        <v>0.4461</v>
      </c>
      <c r="AZ161" s="62">
        <v>4697.01</v>
      </c>
      <c r="BA161" s="61">
        <v>0.45800000000000002</v>
      </c>
      <c r="BB161" s="61">
        <v>983.72</v>
      </c>
      <c r="BC161" s="61">
        <v>9.5899999999999999E-2</v>
      </c>
      <c r="BD161" s="62">
        <v>10255.780000000001</v>
      </c>
      <c r="BE161" s="62">
        <v>3090.9</v>
      </c>
      <c r="BF161" s="61">
        <v>0.90469999999999995</v>
      </c>
      <c r="BG161" s="61">
        <v>0.4667</v>
      </c>
      <c r="BH161" s="61">
        <v>0.27900000000000003</v>
      </c>
      <c r="BI161" s="61">
        <v>0.18079999999999999</v>
      </c>
      <c r="BJ161" s="61">
        <v>4.1799999999999997E-2</v>
      </c>
      <c r="BK161" s="61">
        <v>3.1699999999999999E-2</v>
      </c>
    </row>
    <row r="162" spans="1:63" x14ac:dyDescent="0.25">
      <c r="A162" s="61" t="s">
        <v>193</v>
      </c>
      <c r="B162" s="61">
        <v>50625</v>
      </c>
      <c r="C162" s="61">
        <v>79</v>
      </c>
      <c r="D162" s="61">
        <v>7.23</v>
      </c>
      <c r="E162" s="61">
        <v>571.01</v>
      </c>
      <c r="F162" s="61">
        <v>610.05999999999995</v>
      </c>
      <c r="G162" s="61">
        <v>1.6000000000000001E-3</v>
      </c>
      <c r="H162" s="61">
        <v>0</v>
      </c>
      <c r="I162" s="61">
        <v>0</v>
      </c>
      <c r="J162" s="61">
        <v>1.1000000000000001E-3</v>
      </c>
      <c r="K162" s="61">
        <v>3.7000000000000002E-3</v>
      </c>
      <c r="L162" s="61">
        <v>0.98029999999999995</v>
      </c>
      <c r="M162" s="61">
        <v>1.32E-2</v>
      </c>
      <c r="N162" s="61">
        <v>0.43530000000000002</v>
      </c>
      <c r="O162" s="61">
        <v>0</v>
      </c>
      <c r="P162" s="61">
        <v>0.1515</v>
      </c>
      <c r="Q162" s="61">
        <v>32.020000000000003</v>
      </c>
      <c r="R162" s="62">
        <v>49259.43</v>
      </c>
      <c r="S162" s="61">
        <v>0.2</v>
      </c>
      <c r="T162" s="61">
        <v>0.22</v>
      </c>
      <c r="U162" s="61">
        <v>0.57999999999999996</v>
      </c>
      <c r="V162" s="61">
        <v>17.829999999999998</v>
      </c>
      <c r="W162" s="61">
        <v>5.3</v>
      </c>
      <c r="X162" s="62">
        <v>67539.960000000006</v>
      </c>
      <c r="Y162" s="61">
        <v>105.35</v>
      </c>
      <c r="Z162" s="62">
        <v>120839.41</v>
      </c>
      <c r="AA162" s="61">
        <v>0.86529999999999996</v>
      </c>
      <c r="AB162" s="61">
        <v>9.3799999999999994E-2</v>
      </c>
      <c r="AC162" s="61">
        <v>4.0899999999999999E-2</v>
      </c>
      <c r="AD162" s="61">
        <v>0.13469999999999999</v>
      </c>
      <c r="AE162" s="61">
        <v>120.84</v>
      </c>
      <c r="AF162" s="62">
        <v>2752.52</v>
      </c>
      <c r="AG162" s="61">
        <v>422.97</v>
      </c>
      <c r="AH162" s="62">
        <v>107187.26</v>
      </c>
      <c r="AI162" s="61">
        <v>221</v>
      </c>
      <c r="AJ162" s="62">
        <v>30680</v>
      </c>
      <c r="AK162" s="62">
        <v>40581</v>
      </c>
      <c r="AL162" s="61">
        <v>39</v>
      </c>
      <c r="AM162" s="61">
        <v>22.02</v>
      </c>
      <c r="AN162" s="61">
        <v>22.69</v>
      </c>
      <c r="AO162" s="61">
        <v>4.3</v>
      </c>
      <c r="AP162" s="61">
        <v>0</v>
      </c>
      <c r="AQ162" s="61">
        <v>0.92689999999999995</v>
      </c>
      <c r="AR162" s="62">
        <v>1178.21</v>
      </c>
      <c r="AS162" s="62">
        <v>1997.97</v>
      </c>
      <c r="AT162" s="62">
        <v>4678.29</v>
      </c>
      <c r="AU162" s="62">
        <v>1202.05</v>
      </c>
      <c r="AV162" s="61">
        <v>42.57</v>
      </c>
      <c r="AW162" s="62">
        <v>9099.09</v>
      </c>
      <c r="AX162" s="62">
        <v>5426.9</v>
      </c>
      <c r="AY162" s="61">
        <v>0.57730000000000004</v>
      </c>
      <c r="AZ162" s="62">
        <v>3141.02</v>
      </c>
      <c r="BA162" s="61">
        <v>0.33410000000000001</v>
      </c>
      <c r="BB162" s="61">
        <v>832.88</v>
      </c>
      <c r="BC162" s="61">
        <v>8.8599999999999998E-2</v>
      </c>
      <c r="BD162" s="62">
        <v>9400.7999999999993</v>
      </c>
      <c r="BE162" s="62">
        <v>5198.58</v>
      </c>
      <c r="BF162" s="61">
        <v>2.0426000000000002</v>
      </c>
      <c r="BG162" s="61">
        <v>0.56100000000000005</v>
      </c>
      <c r="BH162" s="61">
        <v>0.20080000000000001</v>
      </c>
      <c r="BI162" s="61">
        <v>0.18229999999999999</v>
      </c>
      <c r="BJ162" s="61">
        <v>3.6200000000000003E-2</v>
      </c>
      <c r="BK162" s="61">
        <v>1.9800000000000002E-2</v>
      </c>
    </row>
    <row r="163" spans="1:63" x14ac:dyDescent="0.25">
      <c r="A163" s="61" t="s">
        <v>194</v>
      </c>
      <c r="B163" s="61">
        <v>48413</v>
      </c>
      <c r="C163" s="61">
        <v>132</v>
      </c>
      <c r="D163" s="61">
        <v>9.0299999999999994</v>
      </c>
      <c r="E163" s="62">
        <v>1191.5999999999999</v>
      </c>
      <c r="F163" s="62">
        <v>1149.43</v>
      </c>
      <c r="G163" s="61">
        <v>0</v>
      </c>
      <c r="H163" s="61">
        <v>8.9999999999999998E-4</v>
      </c>
      <c r="I163" s="61">
        <v>7.3000000000000001E-3</v>
      </c>
      <c r="J163" s="61">
        <v>8.9999999999999998E-4</v>
      </c>
      <c r="K163" s="61">
        <v>3.6400000000000002E-2</v>
      </c>
      <c r="L163" s="61">
        <v>0.92310000000000003</v>
      </c>
      <c r="M163" s="61">
        <v>3.1399999999999997E-2</v>
      </c>
      <c r="N163" s="61">
        <v>0.4743</v>
      </c>
      <c r="O163" s="61">
        <v>5.3E-3</v>
      </c>
      <c r="P163" s="61">
        <v>0.20250000000000001</v>
      </c>
      <c r="Q163" s="61">
        <v>78</v>
      </c>
      <c r="R163" s="62">
        <v>50591.32</v>
      </c>
      <c r="S163" s="61">
        <v>0.1235</v>
      </c>
      <c r="T163" s="61">
        <v>8.6400000000000005E-2</v>
      </c>
      <c r="U163" s="61">
        <v>0.79010000000000002</v>
      </c>
      <c r="V163" s="61">
        <v>15.63</v>
      </c>
      <c r="W163" s="61">
        <v>12.2</v>
      </c>
      <c r="X163" s="62">
        <v>61205.15</v>
      </c>
      <c r="Y163" s="61">
        <v>94.66</v>
      </c>
      <c r="Z163" s="62">
        <v>118403.96</v>
      </c>
      <c r="AA163" s="61">
        <v>0.84089999999999998</v>
      </c>
      <c r="AB163" s="61">
        <v>8.2799999999999999E-2</v>
      </c>
      <c r="AC163" s="61">
        <v>7.6399999999999996E-2</v>
      </c>
      <c r="AD163" s="61">
        <v>0.15909999999999999</v>
      </c>
      <c r="AE163" s="61">
        <v>118.4</v>
      </c>
      <c r="AF163" s="62">
        <v>3472.01</v>
      </c>
      <c r="AG163" s="61">
        <v>512.74</v>
      </c>
      <c r="AH163" s="62">
        <v>114798.1</v>
      </c>
      <c r="AI163" s="61">
        <v>261</v>
      </c>
      <c r="AJ163" s="62">
        <v>32763</v>
      </c>
      <c r="AK163" s="62">
        <v>43351</v>
      </c>
      <c r="AL163" s="61">
        <v>41.69</v>
      </c>
      <c r="AM163" s="61">
        <v>27.5</v>
      </c>
      <c r="AN163" s="61">
        <v>36.479999999999997</v>
      </c>
      <c r="AO163" s="61">
        <v>4.3</v>
      </c>
      <c r="AP163" s="61">
        <v>705.34</v>
      </c>
      <c r="AQ163" s="61">
        <v>1.204</v>
      </c>
      <c r="AR163" s="62">
        <v>1292.06</v>
      </c>
      <c r="AS163" s="62">
        <v>2038.82</v>
      </c>
      <c r="AT163" s="62">
        <v>5129.91</v>
      </c>
      <c r="AU163" s="62">
        <v>1096.49</v>
      </c>
      <c r="AV163" s="61">
        <v>59.4</v>
      </c>
      <c r="AW163" s="62">
        <v>9616.69</v>
      </c>
      <c r="AX163" s="62">
        <v>5919.88</v>
      </c>
      <c r="AY163" s="61">
        <v>0.5252</v>
      </c>
      <c r="AZ163" s="62">
        <v>4619.4799999999996</v>
      </c>
      <c r="BA163" s="61">
        <v>0.4098</v>
      </c>
      <c r="BB163" s="61">
        <v>733</v>
      </c>
      <c r="BC163" s="61">
        <v>6.5000000000000002E-2</v>
      </c>
      <c r="BD163" s="62">
        <v>11272.36</v>
      </c>
      <c r="BE163" s="62">
        <v>4515.46</v>
      </c>
      <c r="BF163" s="61">
        <v>1.4672000000000001</v>
      </c>
      <c r="BG163" s="61">
        <v>0.54239999999999999</v>
      </c>
      <c r="BH163" s="61">
        <v>0.2001</v>
      </c>
      <c r="BI163" s="61">
        <v>0.20669999999999999</v>
      </c>
      <c r="BJ163" s="61">
        <v>3.6499999999999998E-2</v>
      </c>
      <c r="BK163" s="61">
        <v>1.43E-2</v>
      </c>
    </row>
    <row r="164" spans="1:63" x14ac:dyDescent="0.25">
      <c r="A164" s="61" t="s">
        <v>195</v>
      </c>
      <c r="B164" s="61">
        <v>45773</v>
      </c>
      <c r="C164" s="61">
        <v>68</v>
      </c>
      <c r="D164" s="61">
        <v>38.119999999999997</v>
      </c>
      <c r="E164" s="62">
        <v>2592.4499999999998</v>
      </c>
      <c r="F164" s="62">
        <v>2496.15</v>
      </c>
      <c r="G164" s="61">
        <v>1.01E-2</v>
      </c>
      <c r="H164" s="61">
        <v>1.1999999999999999E-3</v>
      </c>
      <c r="I164" s="61">
        <v>9.4399999999999998E-2</v>
      </c>
      <c r="J164" s="61">
        <v>3.5999999999999999E-3</v>
      </c>
      <c r="K164" s="61">
        <v>3.4599999999999999E-2</v>
      </c>
      <c r="L164" s="61">
        <v>0.78120000000000001</v>
      </c>
      <c r="M164" s="61">
        <v>7.4899999999999994E-2</v>
      </c>
      <c r="N164" s="61">
        <v>0.49080000000000001</v>
      </c>
      <c r="O164" s="61">
        <v>5.1999999999999998E-3</v>
      </c>
      <c r="P164" s="61">
        <v>8.5400000000000004E-2</v>
      </c>
      <c r="Q164" s="61">
        <v>105.94</v>
      </c>
      <c r="R164" s="62">
        <v>55260.3</v>
      </c>
      <c r="S164" s="61">
        <v>0.17480000000000001</v>
      </c>
      <c r="T164" s="61">
        <v>0.18179999999999999</v>
      </c>
      <c r="U164" s="61">
        <v>0.64339999999999997</v>
      </c>
      <c r="V164" s="61">
        <v>18.82</v>
      </c>
      <c r="W164" s="61">
        <v>15</v>
      </c>
      <c r="X164" s="62">
        <v>77182.600000000006</v>
      </c>
      <c r="Y164" s="61">
        <v>166.26</v>
      </c>
      <c r="Z164" s="62">
        <v>144681.06</v>
      </c>
      <c r="AA164" s="61">
        <v>0.65620000000000001</v>
      </c>
      <c r="AB164" s="61">
        <v>0.32229999999999998</v>
      </c>
      <c r="AC164" s="61">
        <v>2.1499999999999998E-2</v>
      </c>
      <c r="AD164" s="61">
        <v>0.34379999999999999</v>
      </c>
      <c r="AE164" s="61">
        <v>144.68</v>
      </c>
      <c r="AF164" s="62">
        <v>4246.41</v>
      </c>
      <c r="AG164" s="61">
        <v>573.97</v>
      </c>
      <c r="AH164" s="62">
        <v>142986.09</v>
      </c>
      <c r="AI164" s="61">
        <v>399</v>
      </c>
      <c r="AJ164" s="62">
        <v>29976</v>
      </c>
      <c r="AK164" s="62">
        <v>43797</v>
      </c>
      <c r="AL164" s="61">
        <v>34.5</v>
      </c>
      <c r="AM164" s="61">
        <v>29.21</v>
      </c>
      <c r="AN164" s="61">
        <v>29.29</v>
      </c>
      <c r="AO164" s="61">
        <v>5.4</v>
      </c>
      <c r="AP164" s="61">
        <v>0</v>
      </c>
      <c r="AQ164" s="61">
        <v>0.80730000000000002</v>
      </c>
      <c r="AR164" s="61">
        <v>892.69</v>
      </c>
      <c r="AS164" s="62">
        <v>1771.89</v>
      </c>
      <c r="AT164" s="62">
        <v>4552.08</v>
      </c>
      <c r="AU164" s="61">
        <v>811.85</v>
      </c>
      <c r="AV164" s="61">
        <v>121.61</v>
      </c>
      <c r="AW164" s="62">
        <v>8150.12</v>
      </c>
      <c r="AX164" s="62">
        <v>3278.42</v>
      </c>
      <c r="AY164" s="61">
        <v>0.39040000000000002</v>
      </c>
      <c r="AZ164" s="62">
        <v>4407.6899999999996</v>
      </c>
      <c r="BA164" s="61">
        <v>0.52490000000000003</v>
      </c>
      <c r="BB164" s="61">
        <v>711.6</v>
      </c>
      <c r="BC164" s="61">
        <v>8.4699999999999998E-2</v>
      </c>
      <c r="BD164" s="62">
        <v>8397.7199999999993</v>
      </c>
      <c r="BE164" s="62">
        <v>2161.48</v>
      </c>
      <c r="BF164" s="61">
        <v>0.56030000000000002</v>
      </c>
      <c r="BG164" s="61">
        <v>0.5595</v>
      </c>
      <c r="BH164" s="61">
        <v>0.20580000000000001</v>
      </c>
      <c r="BI164" s="61">
        <v>0.19270000000000001</v>
      </c>
      <c r="BJ164" s="61">
        <v>2.7900000000000001E-2</v>
      </c>
      <c r="BK164" s="61">
        <v>1.41E-2</v>
      </c>
    </row>
    <row r="165" spans="1:63" x14ac:dyDescent="0.25">
      <c r="A165" s="61" t="s">
        <v>196</v>
      </c>
      <c r="B165" s="61">
        <v>50682</v>
      </c>
      <c r="C165" s="61">
        <v>112</v>
      </c>
      <c r="D165" s="61">
        <v>11.21</v>
      </c>
      <c r="E165" s="62">
        <v>1256.06</v>
      </c>
      <c r="F165" s="62">
        <v>1249.8699999999999</v>
      </c>
      <c r="G165" s="61">
        <v>2.3999999999999998E-3</v>
      </c>
      <c r="H165" s="61">
        <v>1.6000000000000001E-3</v>
      </c>
      <c r="I165" s="61">
        <v>3.5000000000000001E-3</v>
      </c>
      <c r="J165" s="61">
        <v>0</v>
      </c>
      <c r="K165" s="61">
        <v>2.7900000000000001E-2</v>
      </c>
      <c r="L165" s="61">
        <v>0.9486</v>
      </c>
      <c r="M165" s="61">
        <v>1.61E-2</v>
      </c>
      <c r="N165" s="61">
        <v>0.33860000000000001</v>
      </c>
      <c r="O165" s="61">
        <v>0</v>
      </c>
      <c r="P165" s="61">
        <v>0.1298</v>
      </c>
      <c r="Q165" s="61">
        <v>59.26</v>
      </c>
      <c r="R165" s="62">
        <v>50486.44</v>
      </c>
      <c r="S165" s="61">
        <v>0.25259999999999999</v>
      </c>
      <c r="T165" s="61">
        <v>0.16839999999999999</v>
      </c>
      <c r="U165" s="61">
        <v>0.57889999999999997</v>
      </c>
      <c r="V165" s="61">
        <v>16.940000000000001</v>
      </c>
      <c r="W165" s="61">
        <v>4</v>
      </c>
      <c r="X165" s="62">
        <v>61148.75</v>
      </c>
      <c r="Y165" s="61">
        <v>304.19</v>
      </c>
      <c r="Z165" s="62">
        <v>99842.47</v>
      </c>
      <c r="AA165" s="61">
        <v>0.88580000000000003</v>
      </c>
      <c r="AB165" s="61">
        <v>3.8699999999999998E-2</v>
      </c>
      <c r="AC165" s="61">
        <v>7.5499999999999998E-2</v>
      </c>
      <c r="AD165" s="61">
        <v>0.1142</v>
      </c>
      <c r="AE165" s="61">
        <v>99.84</v>
      </c>
      <c r="AF165" s="62">
        <v>2337.73</v>
      </c>
      <c r="AG165" s="61">
        <v>278.29000000000002</v>
      </c>
      <c r="AH165" s="62">
        <v>92177.97</v>
      </c>
      <c r="AI165" s="61">
        <v>134</v>
      </c>
      <c r="AJ165" s="62">
        <v>32684</v>
      </c>
      <c r="AK165" s="62">
        <v>43252</v>
      </c>
      <c r="AL165" s="61">
        <v>37</v>
      </c>
      <c r="AM165" s="61">
        <v>22.17</v>
      </c>
      <c r="AN165" s="61">
        <v>25.31</v>
      </c>
      <c r="AO165" s="61">
        <v>4.2</v>
      </c>
      <c r="AP165" s="62">
        <v>1185.4100000000001</v>
      </c>
      <c r="AQ165" s="61">
        <v>1.3136000000000001</v>
      </c>
      <c r="AR165" s="61">
        <v>369.87</v>
      </c>
      <c r="AS165" s="62">
        <v>1905.79</v>
      </c>
      <c r="AT165" s="62">
        <v>4927.3900000000003</v>
      </c>
      <c r="AU165" s="62">
        <v>1015.7</v>
      </c>
      <c r="AV165" s="61">
        <v>381.32</v>
      </c>
      <c r="AW165" s="62">
        <v>8600.07</v>
      </c>
      <c r="AX165" s="62">
        <v>5570.79</v>
      </c>
      <c r="AY165" s="61">
        <v>0.57930000000000004</v>
      </c>
      <c r="AZ165" s="62">
        <v>3515.43</v>
      </c>
      <c r="BA165" s="61">
        <v>0.36559999999999998</v>
      </c>
      <c r="BB165" s="61">
        <v>529.97</v>
      </c>
      <c r="BC165" s="61">
        <v>5.5100000000000003E-2</v>
      </c>
      <c r="BD165" s="62">
        <v>9616.19</v>
      </c>
      <c r="BE165" s="62">
        <v>5346.42</v>
      </c>
      <c r="BF165" s="61">
        <v>2.1166</v>
      </c>
      <c r="BG165" s="61">
        <v>0.60089999999999999</v>
      </c>
      <c r="BH165" s="61">
        <v>0.20330000000000001</v>
      </c>
      <c r="BI165" s="61">
        <v>0.13139999999999999</v>
      </c>
      <c r="BJ165" s="61">
        <v>5.2200000000000003E-2</v>
      </c>
      <c r="BK165" s="61">
        <v>1.2200000000000001E-2</v>
      </c>
    </row>
    <row r="166" spans="1:63" x14ac:dyDescent="0.25">
      <c r="A166" s="61" t="s">
        <v>197</v>
      </c>
      <c r="B166" s="61">
        <v>43943</v>
      </c>
      <c r="C166" s="61">
        <v>26</v>
      </c>
      <c r="D166" s="61">
        <v>296.77</v>
      </c>
      <c r="E166" s="62">
        <v>7716.12</v>
      </c>
      <c r="F166" s="62">
        <v>6593.51</v>
      </c>
      <c r="G166" s="61">
        <v>7.0000000000000001E-3</v>
      </c>
      <c r="H166" s="61">
        <v>1.5E-3</v>
      </c>
      <c r="I166" s="61">
        <v>0.2092</v>
      </c>
      <c r="J166" s="61">
        <v>2.7000000000000001E-3</v>
      </c>
      <c r="K166" s="61">
        <v>7.17E-2</v>
      </c>
      <c r="L166" s="61">
        <v>0.58260000000000001</v>
      </c>
      <c r="M166" s="61">
        <v>0.12540000000000001</v>
      </c>
      <c r="N166" s="61">
        <v>0.64710000000000001</v>
      </c>
      <c r="O166" s="61">
        <v>1.2500000000000001E-2</v>
      </c>
      <c r="P166" s="61">
        <v>0.1416</v>
      </c>
      <c r="Q166" s="61">
        <v>351.79</v>
      </c>
      <c r="R166" s="62">
        <v>55167.17</v>
      </c>
      <c r="S166" s="61">
        <v>0.2112</v>
      </c>
      <c r="T166" s="61">
        <v>0.19120000000000001</v>
      </c>
      <c r="U166" s="61">
        <v>0.59760000000000002</v>
      </c>
      <c r="V166" s="61">
        <v>16.600000000000001</v>
      </c>
      <c r="W166" s="61">
        <v>39.049999999999997</v>
      </c>
      <c r="X166" s="62">
        <v>90621.69</v>
      </c>
      <c r="Y166" s="61">
        <v>193.63</v>
      </c>
      <c r="Z166" s="62">
        <v>113786.23</v>
      </c>
      <c r="AA166" s="61">
        <v>0.67069999999999996</v>
      </c>
      <c r="AB166" s="61">
        <v>0.30320000000000003</v>
      </c>
      <c r="AC166" s="61">
        <v>2.6100000000000002E-2</v>
      </c>
      <c r="AD166" s="61">
        <v>0.32929999999999998</v>
      </c>
      <c r="AE166" s="61">
        <v>113.79</v>
      </c>
      <c r="AF166" s="62">
        <v>4627.75</v>
      </c>
      <c r="AG166" s="61">
        <v>514.61</v>
      </c>
      <c r="AH166" s="62">
        <v>120681.7</v>
      </c>
      <c r="AI166" s="61">
        <v>291</v>
      </c>
      <c r="AJ166" s="62">
        <v>26570</v>
      </c>
      <c r="AK166" s="62">
        <v>37434</v>
      </c>
      <c r="AL166" s="61">
        <v>68.400000000000006</v>
      </c>
      <c r="AM166" s="61">
        <v>37.86</v>
      </c>
      <c r="AN166" s="61">
        <v>44.51</v>
      </c>
      <c r="AO166" s="61">
        <v>4.2</v>
      </c>
      <c r="AP166" s="61">
        <v>0</v>
      </c>
      <c r="AQ166" s="61">
        <v>1.2688999999999999</v>
      </c>
      <c r="AR166" s="62">
        <v>1337.22</v>
      </c>
      <c r="AS166" s="62">
        <v>2089.7199999999998</v>
      </c>
      <c r="AT166" s="62">
        <v>6012.86</v>
      </c>
      <c r="AU166" s="62">
        <v>1110.8900000000001</v>
      </c>
      <c r="AV166" s="61">
        <v>413.13</v>
      </c>
      <c r="AW166" s="62">
        <v>10963.82</v>
      </c>
      <c r="AX166" s="62">
        <v>5508.48</v>
      </c>
      <c r="AY166" s="61">
        <v>0.48199999999999998</v>
      </c>
      <c r="AZ166" s="62">
        <v>4892.3900000000003</v>
      </c>
      <c r="BA166" s="61">
        <v>0.42809999999999998</v>
      </c>
      <c r="BB166" s="62">
        <v>1027.44</v>
      </c>
      <c r="BC166" s="61">
        <v>8.9899999999999994E-2</v>
      </c>
      <c r="BD166" s="62">
        <v>11428.31</v>
      </c>
      <c r="BE166" s="62">
        <v>3326.25</v>
      </c>
      <c r="BF166" s="61">
        <v>1.2358</v>
      </c>
      <c r="BG166" s="61">
        <v>0.53939999999999999</v>
      </c>
      <c r="BH166" s="61">
        <v>0.17749999999999999</v>
      </c>
      <c r="BI166" s="61">
        <v>0.254</v>
      </c>
      <c r="BJ166" s="61">
        <v>1.8700000000000001E-2</v>
      </c>
      <c r="BK166" s="61">
        <v>1.0500000000000001E-2</v>
      </c>
    </row>
    <row r="167" spans="1:63" x14ac:dyDescent="0.25">
      <c r="A167" s="61" t="s">
        <v>198</v>
      </c>
      <c r="B167" s="61">
        <v>43950</v>
      </c>
      <c r="C167" s="61">
        <v>11</v>
      </c>
      <c r="D167" s="61">
        <v>649.83000000000004</v>
      </c>
      <c r="E167" s="62">
        <v>7148.11</v>
      </c>
      <c r="F167" s="62">
        <v>5580.46</v>
      </c>
      <c r="G167" s="61">
        <v>2.2000000000000001E-3</v>
      </c>
      <c r="H167" s="61">
        <v>0</v>
      </c>
      <c r="I167" s="61">
        <v>0.79949999999999999</v>
      </c>
      <c r="J167" s="61">
        <v>2.0000000000000001E-4</v>
      </c>
      <c r="K167" s="61">
        <v>5.1999999999999998E-3</v>
      </c>
      <c r="L167" s="61">
        <v>0.1482</v>
      </c>
      <c r="M167" s="61">
        <v>4.4600000000000001E-2</v>
      </c>
      <c r="N167" s="61">
        <v>0.68730000000000002</v>
      </c>
      <c r="O167" s="61">
        <v>5.3E-3</v>
      </c>
      <c r="P167" s="61">
        <v>0.15620000000000001</v>
      </c>
      <c r="Q167" s="61">
        <v>295.74</v>
      </c>
      <c r="R167" s="62">
        <v>63390.32</v>
      </c>
      <c r="S167" s="61">
        <v>0.2281</v>
      </c>
      <c r="T167" s="61">
        <v>0.24060000000000001</v>
      </c>
      <c r="U167" s="61">
        <v>0.53129999999999999</v>
      </c>
      <c r="V167" s="61">
        <v>15.88</v>
      </c>
      <c r="W167" s="61">
        <v>42.58</v>
      </c>
      <c r="X167" s="62">
        <v>85528.65</v>
      </c>
      <c r="Y167" s="61">
        <v>167.87</v>
      </c>
      <c r="Z167" s="62">
        <v>103343.57</v>
      </c>
      <c r="AA167" s="61">
        <v>0.74019999999999997</v>
      </c>
      <c r="AB167" s="61">
        <v>0.23810000000000001</v>
      </c>
      <c r="AC167" s="61">
        <v>2.1700000000000001E-2</v>
      </c>
      <c r="AD167" s="61">
        <v>0.25979999999999998</v>
      </c>
      <c r="AE167" s="61">
        <v>103.34</v>
      </c>
      <c r="AF167" s="62">
        <v>5356.81</v>
      </c>
      <c r="AG167" s="61">
        <v>691.06</v>
      </c>
      <c r="AH167" s="62">
        <v>112521.66</v>
      </c>
      <c r="AI167" s="61">
        <v>246</v>
      </c>
      <c r="AJ167" s="62">
        <v>27851</v>
      </c>
      <c r="AK167" s="62">
        <v>37096</v>
      </c>
      <c r="AL167" s="61">
        <v>81.72</v>
      </c>
      <c r="AM167" s="61">
        <v>46.63</v>
      </c>
      <c r="AN167" s="61">
        <v>65.27</v>
      </c>
      <c r="AO167" s="61">
        <v>4.62</v>
      </c>
      <c r="AP167" s="61">
        <v>0</v>
      </c>
      <c r="AQ167" s="61">
        <v>1.5086999999999999</v>
      </c>
      <c r="AR167" s="62">
        <v>1523.95</v>
      </c>
      <c r="AS167" s="62">
        <v>2338.48</v>
      </c>
      <c r="AT167" s="62">
        <v>6692.9</v>
      </c>
      <c r="AU167" s="62">
        <v>1154.6300000000001</v>
      </c>
      <c r="AV167" s="61">
        <v>752.41</v>
      </c>
      <c r="AW167" s="62">
        <v>12462.35</v>
      </c>
      <c r="AX167" s="62">
        <v>5657.41</v>
      </c>
      <c r="AY167" s="61">
        <v>0.42159999999999997</v>
      </c>
      <c r="AZ167" s="62">
        <v>6940.2</v>
      </c>
      <c r="BA167" s="61">
        <v>0.51719999999999999</v>
      </c>
      <c r="BB167" s="61">
        <v>820.55</v>
      </c>
      <c r="BC167" s="61">
        <v>6.1199999999999997E-2</v>
      </c>
      <c r="BD167" s="62">
        <v>13418.16</v>
      </c>
      <c r="BE167" s="62">
        <v>3041.41</v>
      </c>
      <c r="BF167" s="61">
        <v>1.1884999999999999</v>
      </c>
      <c r="BG167" s="61">
        <v>0.57679999999999998</v>
      </c>
      <c r="BH167" s="61">
        <v>0.22509999999999999</v>
      </c>
      <c r="BI167" s="61">
        <v>0.15</v>
      </c>
      <c r="BJ167" s="61">
        <v>2.7099999999999999E-2</v>
      </c>
      <c r="BK167" s="61">
        <v>2.1000000000000001E-2</v>
      </c>
    </row>
    <row r="168" spans="1:63" x14ac:dyDescent="0.25">
      <c r="A168" s="61" t="s">
        <v>199</v>
      </c>
      <c r="B168" s="61">
        <v>47050</v>
      </c>
      <c r="C168" s="61">
        <v>131</v>
      </c>
      <c r="D168" s="61">
        <v>9.52</v>
      </c>
      <c r="E168" s="62">
        <v>1247.51</v>
      </c>
      <c r="F168" s="62">
        <v>1259.4100000000001</v>
      </c>
      <c r="G168" s="61">
        <v>1.9E-3</v>
      </c>
      <c r="H168" s="61">
        <v>0</v>
      </c>
      <c r="I168" s="61">
        <v>1.6000000000000001E-3</v>
      </c>
      <c r="J168" s="61">
        <v>0</v>
      </c>
      <c r="K168" s="61">
        <v>5.8400000000000001E-2</v>
      </c>
      <c r="L168" s="61">
        <v>0.92220000000000002</v>
      </c>
      <c r="M168" s="61">
        <v>1.5800000000000002E-2</v>
      </c>
      <c r="N168" s="61">
        <v>0.2984</v>
      </c>
      <c r="O168" s="61">
        <v>4.0000000000000002E-4</v>
      </c>
      <c r="P168" s="61">
        <v>0.16259999999999999</v>
      </c>
      <c r="Q168" s="61">
        <v>57.38</v>
      </c>
      <c r="R168" s="62">
        <v>51843.63</v>
      </c>
      <c r="S168" s="61">
        <v>0.439</v>
      </c>
      <c r="T168" s="61">
        <v>0.13819999999999999</v>
      </c>
      <c r="U168" s="61">
        <v>0.42280000000000001</v>
      </c>
      <c r="V168" s="61">
        <v>17.829999999999998</v>
      </c>
      <c r="W168" s="61">
        <v>12.14</v>
      </c>
      <c r="X168" s="62">
        <v>52926.37</v>
      </c>
      <c r="Y168" s="61">
        <v>100.27</v>
      </c>
      <c r="Z168" s="62">
        <v>148866.59</v>
      </c>
      <c r="AA168" s="61">
        <v>0.89690000000000003</v>
      </c>
      <c r="AB168" s="61">
        <v>3.8600000000000002E-2</v>
      </c>
      <c r="AC168" s="61">
        <v>6.4500000000000002E-2</v>
      </c>
      <c r="AD168" s="61">
        <v>0.1031</v>
      </c>
      <c r="AE168" s="61">
        <v>148.87</v>
      </c>
      <c r="AF168" s="62">
        <v>3460.93</v>
      </c>
      <c r="AG168" s="61">
        <v>554.20000000000005</v>
      </c>
      <c r="AH168" s="62">
        <v>147346.79</v>
      </c>
      <c r="AI168" s="61">
        <v>416</v>
      </c>
      <c r="AJ168" s="62">
        <v>35696</v>
      </c>
      <c r="AK168" s="62">
        <v>50736</v>
      </c>
      <c r="AL168" s="61">
        <v>40.299999999999997</v>
      </c>
      <c r="AM168" s="61">
        <v>22</v>
      </c>
      <c r="AN168" s="61">
        <v>23.77</v>
      </c>
      <c r="AO168" s="61">
        <v>4.7</v>
      </c>
      <c r="AP168" s="62">
        <v>2037.22</v>
      </c>
      <c r="AQ168" s="61">
        <v>1.3463000000000001</v>
      </c>
      <c r="AR168" s="62">
        <v>1144.51</v>
      </c>
      <c r="AS168" s="62">
        <v>2225.04</v>
      </c>
      <c r="AT168" s="62">
        <v>5325.15</v>
      </c>
      <c r="AU168" s="62">
        <v>1186.17</v>
      </c>
      <c r="AV168" s="61">
        <v>372.77</v>
      </c>
      <c r="AW168" s="62">
        <v>10253.64</v>
      </c>
      <c r="AX168" s="62">
        <v>4348.33</v>
      </c>
      <c r="AY168" s="61">
        <v>0.41589999999999999</v>
      </c>
      <c r="AZ168" s="62">
        <v>5472.91</v>
      </c>
      <c r="BA168" s="61">
        <v>0.52349999999999997</v>
      </c>
      <c r="BB168" s="61">
        <v>633.20000000000005</v>
      </c>
      <c r="BC168" s="61">
        <v>6.0600000000000001E-2</v>
      </c>
      <c r="BD168" s="62">
        <v>10454.43</v>
      </c>
      <c r="BE168" s="62">
        <v>3188.04</v>
      </c>
      <c r="BF168" s="61">
        <v>0.77710000000000001</v>
      </c>
      <c r="BG168" s="61">
        <v>0.54820000000000002</v>
      </c>
      <c r="BH168" s="61">
        <v>0.20669999999999999</v>
      </c>
      <c r="BI168" s="61">
        <v>0.1862</v>
      </c>
      <c r="BJ168" s="61">
        <v>4.48E-2</v>
      </c>
      <c r="BK168" s="61">
        <v>1.4200000000000001E-2</v>
      </c>
    </row>
    <row r="169" spans="1:63" x14ac:dyDescent="0.25">
      <c r="A169" s="61" t="s">
        <v>200</v>
      </c>
      <c r="B169" s="61">
        <v>50328</v>
      </c>
      <c r="C169" s="61">
        <v>133</v>
      </c>
      <c r="D169" s="61">
        <v>7.45</v>
      </c>
      <c r="E169" s="61">
        <v>991.35</v>
      </c>
      <c r="F169" s="61">
        <v>989.63</v>
      </c>
      <c r="G169" s="61">
        <v>1.9099999999999999E-2</v>
      </c>
      <c r="H169" s="61">
        <v>0</v>
      </c>
      <c r="I169" s="61">
        <v>1.7999999999999999E-2</v>
      </c>
      <c r="J169" s="61">
        <v>1E-3</v>
      </c>
      <c r="K169" s="61">
        <v>1.3899999999999999E-2</v>
      </c>
      <c r="L169" s="61">
        <v>0.9425</v>
      </c>
      <c r="M169" s="61">
        <v>5.4999999999999997E-3</v>
      </c>
      <c r="N169" s="61">
        <v>0.22420000000000001</v>
      </c>
      <c r="O169" s="61">
        <v>1E-3</v>
      </c>
      <c r="P169" s="61">
        <v>0.1236</v>
      </c>
      <c r="Q169" s="61">
        <v>42.78</v>
      </c>
      <c r="R169" s="62">
        <v>60713.74</v>
      </c>
      <c r="S169" s="61">
        <v>0.21429999999999999</v>
      </c>
      <c r="T169" s="61">
        <v>0.1857</v>
      </c>
      <c r="U169" s="61">
        <v>0.6</v>
      </c>
      <c r="V169" s="61">
        <v>18.12</v>
      </c>
      <c r="W169" s="61">
        <v>6.15</v>
      </c>
      <c r="X169" s="62">
        <v>84651.87</v>
      </c>
      <c r="Y169" s="61">
        <v>156.61000000000001</v>
      </c>
      <c r="Z169" s="62">
        <v>206868.11</v>
      </c>
      <c r="AA169" s="61">
        <v>0.90290000000000004</v>
      </c>
      <c r="AB169" s="61">
        <v>6.9099999999999995E-2</v>
      </c>
      <c r="AC169" s="61">
        <v>2.7900000000000001E-2</v>
      </c>
      <c r="AD169" s="61">
        <v>9.7100000000000006E-2</v>
      </c>
      <c r="AE169" s="61">
        <v>206.87</v>
      </c>
      <c r="AF169" s="62">
        <v>6486.72</v>
      </c>
      <c r="AG169" s="61">
        <v>825.85</v>
      </c>
      <c r="AH169" s="62">
        <v>202164.89</v>
      </c>
      <c r="AI169" s="61">
        <v>524</v>
      </c>
      <c r="AJ169" s="62">
        <v>43824</v>
      </c>
      <c r="AK169" s="62">
        <v>58720</v>
      </c>
      <c r="AL169" s="61">
        <v>43</v>
      </c>
      <c r="AM169" s="61">
        <v>30.8</v>
      </c>
      <c r="AN169" s="61">
        <v>33.92</v>
      </c>
      <c r="AO169" s="61">
        <v>4.9000000000000004</v>
      </c>
      <c r="AP169" s="62">
        <v>1310.95</v>
      </c>
      <c r="AQ169" s="61">
        <v>1.206</v>
      </c>
      <c r="AR169" s="62">
        <v>1263.04</v>
      </c>
      <c r="AS169" s="62">
        <v>1925.47</v>
      </c>
      <c r="AT169" s="62">
        <v>5266.13</v>
      </c>
      <c r="AU169" s="62">
        <v>1139.04</v>
      </c>
      <c r="AV169" s="61">
        <v>161.4</v>
      </c>
      <c r="AW169" s="62">
        <v>9755.08</v>
      </c>
      <c r="AX169" s="62">
        <v>3084.87</v>
      </c>
      <c r="AY169" s="61">
        <v>0.28639999999999999</v>
      </c>
      <c r="AZ169" s="62">
        <v>7188.32</v>
      </c>
      <c r="BA169" s="61">
        <v>0.66739999999999999</v>
      </c>
      <c r="BB169" s="61">
        <v>496.84</v>
      </c>
      <c r="BC169" s="61">
        <v>4.6100000000000002E-2</v>
      </c>
      <c r="BD169" s="62">
        <v>10770.02</v>
      </c>
      <c r="BE169" s="62">
        <v>1755.99</v>
      </c>
      <c r="BF169" s="61">
        <v>0.31890000000000002</v>
      </c>
      <c r="BG169" s="61">
        <v>0.58760000000000001</v>
      </c>
      <c r="BH169" s="61">
        <v>0.22009999999999999</v>
      </c>
      <c r="BI169" s="61">
        <v>0.1242</v>
      </c>
      <c r="BJ169" s="61">
        <v>3.9699999999999999E-2</v>
      </c>
      <c r="BK169" s="61">
        <v>2.8400000000000002E-2</v>
      </c>
    </row>
    <row r="170" spans="1:63" x14ac:dyDescent="0.25">
      <c r="A170" s="61" t="s">
        <v>201</v>
      </c>
      <c r="B170" s="61">
        <v>43968</v>
      </c>
      <c r="C170" s="61">
        <v>38</v>
      </c>
      <c r="D170" s="61">
        <v>125.94</v>
      </c>
      <c r="E170" s="62">
        <v>4785.72</v>
      </c>
      <c r="F170" s="62">
        <v>4303.66</v>
      </c>
      <c r="G170" s="61">
        <v>1.2500000000000001E-2</v>
      </c>
      <c r="H170" s="61">
        <v>2.5000000000000001E-3</v>
      </c>
      <c r="I170" s="61">
        <v>0.1009</v>
      </c>
      <c r="J170" s="61">
        <v>8.0000000000000004E-4</v>
      </c>
      <c r="K170" s="61">
        <v>3.4099999999999998E-2</v>
      </c>
      <c r="L170" s="61">
        <v>0.77829999999999999</v>
      </c>
      <c r="M170" s="61">
        <v>7.0900000000000005E-2</v>
      </c>
      <c r="N170" s="61">
        <v>0.54259999999999997</v>
      </c>
      <c r="O170" s="61">
        <v>1.3899999999999999E-2</v>
      </c>
      <c r="P170" s="61">
        <v>0.127</v>
      </c>
      <c r="Q170" s="61">
        <v>182.37</v>
      </c>
      <c r="R170" s="62">
        <v>58370.78</v>
      </c>
      <c r="S170" s="61">
        <v>0.1166</v>
      </c>
      <c r="T170" s="61">
        <v>0.2049</v>
      </c>
      <c r="U170" s="61">
        <v>0.6784</v>
      </c>
      <c r="V170" s="61">
        <v>20.18</v>
      </c>
      <c r="W170" s="61">
        <v>29.27</v>
      </c>
      <c r="X170" s="62">
        <v>75561.539999999994</v>
      </c>
      <c r="Y170" s="61">
        <v>159.38</v>
      </c>
      <c r="Z170" s="62">
        <v>126383.71</v>
      </c>
      <c r="AA170" s="61">
        <v>0.73950000000000005</v>
      </c>
      <c r="AB170" s="61">
        <v>0.23449999999999999</v>
      </c>
      <c r="AC170" s="61">
        <v>2.5999999999999999E-2</v>
      </c>
      <c r="AD170" s="61">
        <v>0.26050000000000001</v>
      </c>
      <c r="AE170" s="61">
        <v>126.38</v>
      </c>
      <c r="AF170" s="62">
        <v>4125.57</v>
      </c>
      <c r="AG170" s="61">
        <v>475.79</v>
      </c>
      <c r="AH170" s="62">
        <v>135091.62</v>
      </c>
      <c r="AI170" s="61">
        <v>365</v>
      </c>
      <c r="AJ170" s="62">
        <v>26921</v>
      </c>
      <c r="AK170" s="62">
        <v>42842</v>
      </c>
      <c r="AL170" s="61">
        <v>52.9</v>
      </c>
      <c r="AM170" s="61">
        <v>31.88</v>
      </c>
      <c r="AN170" s="61">
        <v>32.81</v>
      </c>
      <c r="AO170" s="61">
        <v>4.5999999999999996</v>
      </c>
      <c r="AP170" s="61">
        <v>715.53</v>
      </c>
      <c r="AQ170" s="61">
        <v>1.3146</v>
      </c>
      <c r="AR170" s="62">
        <v>1077.53</v>
      </c>
      <c r="AS170" s="62">
        <v>1911.61</v>
      </c>
      <c r="AT170" s="62">
        <v>5563.07</v>
      </c>
      <c r="AU170" s="61">
        <v>913.84</v>
      </c>
      <c r="AV170" s="61">
        <v>420.09</v>
      </c>
      <c r="AW170" s="62">
        <v>9886.14</v>
      </c>
      <c r="AX170" s="62">
        <v>4178.55</v>
      </c>
      <c r="AY170" s="61">
        <v>0.4098</v>
      </c>
      <c r="AZ170" s="62">
        <v>4880.57</v>
      </c>
      <c r="BA170" s="61">
        <v>0.47870000000000001</v>
      </c>
      <c r="BB170" s="62">
        <v>1136.74</v>
      </c>
      <c r="BC170" s="61">
        <v>0.1115</v>
      </c>
      <c r="BD170" s="62">
        <v>10195.870000000001</v>
      </c>
      <c r="BE170" s="62">
        <v>2678.21</v>
      </c>
      <c r="BF170" s="61">
        <v>0.77249999999999996</v>
      </c>
      <c r="BG170" s="61">
        <v>0.55559999999999998</v>
      </c>
      <c r="BH170" s="61">
        <v>0.22550000000000001</v>
      </c>
      <c r="BI170" s="61">
        <v>0.18010000000000001</v>
      </c>
      <c r="BJ170" s="61">
        <v>2.3699999999999999E-2</v>
      </c>
      <c r="BK170" s="61">
        <v>1.52E-2</v>
      </c>
    </row>
    <row r="171" spans="1:63" x14ac:dyDescent="0.25">
      <c r="A171" s="61" t="s">
        <v>202</v>
      </c>
      <c r="B171" s="61">
        <v>46102</v>
      </c>
      <c r="C171" s="61">
        <v>35</v>
      </c>
      <c r="D171" s="61">
        <v>288.64</v>
      </c>
      <c r="E171" s="62">
        <v>10102.5</v>
      </c>
      <c r="F171" s="62">
        <v>9522.7800000000007</v>
      </c>
      <c r="G171" s="61">
        <v>2.3400000000000001E-2</v>
      </c>
      <c r="H171" s="61">
        <v>2.0000000000000001E-4</v>
      </c>
      <c r="I171" s="61">
        <v>0.14630000000000001</v>
      </c>
      <c r="J171" s="61">
        <v>1.6999999999999999E-3</v>
      </c>
      <c r="K171" s="61">
        <v>6.2100000000000002E-2</v>
      </c>
      <c r="L171" s="61">
        <v>0.71499999999999997</v>
      </c>
      <c r="M171" s="61">
        <v>5.1200000000000002E-2</v>
      </c>
      <c r="N171" s="61">
        <v>0.33310000000000001</v>
      </c>
      <c r="O171" s="61">
        <v>5.1299999999999998E-2</v>
      </c>
      <c r="P171" s="61">
        <v>0.1169</v>
      </c>
      <c r="Q171" s="61">
        <v>376.05</v>
      </c>
      <c r="R171" s="62">
        <v>57157.1</v>
      </c>
      <c r="S171" s="61">
        <v>0.18049999999999999</v>
      </c>
      <c r="T171" s="61">
        <v>0.1895</v>
      </c>
      <c r="U171" s="61">
        <v>0.63</v>
      </c>
      <c r="V171" s="61">
        <v>20.63</v>
      </c>
      <c r="W171" s="61">
        <v>49</v>
      </c>
      <c r="X171" s="62">
        <v>74993.429999999993</v>
      </c>
      <c r="Y171" s="61">
        <v>194.15</v>
      </c>
      <c r="Z171" s="62">
        <v>134248.1</v>
      </c>
      <c r="AA171" s="61">
        <v>0.71230000000000004</v>
      </c>
      <c r="AB171" s="61">
        <v>0.26319999999999999</v>
      </c>
      <c r="AC171" s="61">
        <v>2.4400000000000002E-2</v>
      </c>
      <c r="AD171" s="61">
        <v>0.28770000000000001</v>
      </c>
      <c r="AE171" s="61">
        <v>134.25</v>
      </c>
      <c r="AF171" s="62">
        <v>5119.6499999999996</v>
      </c>
      <c r="AG171" s="61">
        <v>503.09</v>
      </c>
      <c r="AH171" s="62">
        <v>160163.26999999999</v>
      </c>
      <c r="AI171" s="61">
        <v>450</v>
      </c>
      <c r="AJ171" s="62">
        <v>36163</v>
      </c>
      <c r="AK171" s="62">
        <v>51173</v>
      </c>
      <c r="AL171" s="61">
        <v>62.23</v>
      </c>
      <c r="AM171" s="61">
        <v>36.32</v>
      </c>
      <c r="AN171" s="61">
        <v>40.81</v>
      </c>
      <c r="AO171" s="61">
        <v>6.79</v>
      </c>
      <c r="AP171" s="61">
        <v>0</v>
      </c>
      <c r="AQ171" s="61">
        <v>0.66620000000000001</v>
      </c>
      <c r="AR171" s="61">
        <v>817.64</v>
      </c>
      <c r="AS171" s="62">
        <v>1487.44</v>
      </c>
      <c r="AT171" s="62">
        <v>4556.09</v>
      </c>
      <c r="AU171" s="61">
        <v>733.14</v>
      </c>
      <c r="AV171" s="61">
        <v>413.46</v>
      </c>
      <c r="AW171" s="62">
        <v>8007.78</v>
      </c>
      <c r="AX171" s="62">
        <v>3288.85</v>
      </c>
      <c r="AY171" s="61">
        <v>0.38800000000000001</v>
      </c>
      <c r="AZ171" s="62">
        <v>4597.24</v>
      </c>
      <c r="BA171" s="61">
        <v>0.5423</v>
      </c>
      <c r="BB171" s="61">
        <v>591.25</v>
      </c>
      <c r="BC171" s="61">
        <v>6.9699999999999998E-2</v>
      </c>
      <c r="BD171" s="62">
        <v>8477.34</v>
      </c>
      <c r="BE171" s="62">
        <v>2134.96</v>
      </c>
      <c r="BF171" s="61">
        <v>0.45569999999999999</v>
      </c>
      <c r="BG171" s="61">
        <v>0.62360000000000004</v>
      </c>
      <c r="BH171" s="61">
        <v>0.2104</v>
      </c>
      <c r="BI171" s="61">
        <v>0.1143</v>
      </c>
      <c r="BJ171" s="61">
        <v>2.47E-2</v>
      </c>
      <c r="BK171" s="61">
        <v>2.7099999999999999E-2</v>
      </c>
    </row>
    <row r="172" spans="1:63" x14ac:dyDescent="0.25">
      <c r="A172" s="61" t="s">
        <v>203</v>
      </c>
      <c r="B172" s="61">
        <v>47621</v>
      </c>
      <c r="C172" s="61">
        <v>60</v>
      </c>
      <c r="D172" s="61">
        <v>15.61</v>
      </c>
      <c r="E172" s="61">
        <v>936.83</v>
      </c>
      <c r="F172" s="61">
        <v>908.18</v>
      </c>
      <c r="G172" s="61">
        <v>4.4000000000000003E-3</v>
      </c>
      <c r="H172" s="61">
        <v>0</v>
      </c>
      <c r="I172" s="61">
        <v>1.2999999999999999E-3</v>
      </c>
      <c r="J172" s="61">
        <v>3.3999999999999998E-3</v>
      </c>
      <c r="K172" s="61">
        <v>3.2000000000000002E-3</v>
      </c>
      <c r="L172" s="61">
        <v>0.96819999999999995</v>
      </c>
      <c r="M172" s="61">
        <v>1.95E-2</v>
      </c>
      <c r="N172" s="61">
        <v>0.4073</v>
      </c>
      <c r="O172" s="61">
        <v>0</v>
      </c>
      <c r="P172" s="61">
        <v>7.1499999999999994E-2</v>
      </c>
      <c r="Q172" s="61">
        <v>36</v>
      </c>
      <c r="R172" s="62">
        <v>47853.56</v>
      </c>
      <c r="S172" s="61">
        <v>0.23080000000000001</v>
      </c>
      <c r="T172" s="61">
        <v>0.1154</v>
      </c>
      <c r="U172" s="61">
        <v>0.65380000000000005</v>
      </c>
      <c r="V172" s="61">
        <v>20.36</v>
      </c>
      <c r="W172" s="61">
        <v>6.96</v>
      </c>
      <c r="X172" s="62">
        <v>74064.009999999995</v>
      </c>
      <c r="Y172" s="61">
        <v>131.25</v>
      </c>
      <c r="Z172" s="62">
        <v>80298.720000000001</v>
      </c>
      <c r="AA172" s="61">
        <v>0.8962</v>
      </c>
      <c r="AB172" s="61">
        <v>7.6600000000000001E-2</v>
      </c>
      <c r="AC172" s="61">
        <v>2.7300000000000001E-2</v>
      </c>
      <c r="AD172" s="61">
        <v>0.1038</v>
      </c>
      <c r="AE172" s="61">
        <v>80.3</v>
      </c>
      <c r="AF172" s="62">
        <v>1812.94</v>
      </c>
      <c r="AG172" s="61">
        <v>291.45</v>
      </c>
      <c r="AH172" s="62">
        <v>78489.45</v>
      </c>
      <c r="AI172" s="61">
        <v>69</v>
      </c>
      <c r="AJ172" s="62">
        <v>30039</v>
      </c>
      <c r="AK172" s="62">
        <v>39749</v>
      </c>
      <c r="AL172" s="61">
        <v>29.2</v>
      </c>
      <c r="AM172" s="61">
        <v>22.26</v>
      </c>
      <c r="AN172" s="61">
        <v>23.96</v>
      </c>
      <c r="AO172" s="61">
        <v>4.2</v>
      </c>
      <c r="AP172" s="61">
        <v>0</v>
      </c>
      <c r="AQ172" s="61">
        <v>0.76019999999999999</v>
      </c>
      <c r="AR172" s="62">
        <v>1240.6199999999999</v>
      </c>
      <c r="AS172" s="62">
        <v>1881.36</v>
      </c>
      <c r="AT172" s="62">
        <v>4262.8100000000004</v>
      </c>
      <c r="AU172" s="61">
        <v>664.6</v>
      </c>
      <c r="AV172" s="61">
        <v>411.49</v>
      </c>
      <c r="AW172" s="62">
        <v>8460.8799999999992</v>
      </c>
      <c r="AX172" s="62">
        <v>5625.21</v>
      </c>
      <c r="AY172" s="61">
        <v>0.68230000000000002</v>
      </c>
      <c r="AZ172" s="62">
        <v>2162.91</v>
      </c>
      <c r="BA172" s="61">
        <v>0.26240000000000002</v>
      </c>
      <c r="BB172" s="61">
        <v>456.23</v>
      </c>
      <c r="BC172" s="61">
        <v>5.5300000000000002E-2</v>
      </c>
      <c r="BD172" s="62">
        <v>8244.36</v>
      </c>
      <c r="BE172" s="62">
        <v>5061.5200000000004</v>
      </c>
      <c r="BF172" s="61">
        <v>2.266</v>
      </c>
      <c r="BG172" s="61">
        <v>0.54690000000000005</v>
      </c>
      <c r="BH172" s="61">
        <v>0.20880000000000001</v>
      </c>
      <c r="BI172" s="61">
        <v>0.20080000000000001</v>
      </c>
      <c r="BJ172" s="61">
        <v>2.9600000000000001E-2</v>
      </c>
      <c r="BK172" s="61">
        <v>1.3899999999999999E-2</v>
      </c>
    </row>
    <row r="173" spans="1:63" x14ac:dyDescent="0.25">
      <c r="A173" s="61" t="s">
        <v>204</v>
      </c>
      <c r="B173" s="61">
        <v>46870</v>
      </c>
      <c r="C173" s="61">
        <v>101</v>
      </c>
      <c r="D173" s="61">
        <v>19.18</v>
      </c>
      <c r="E173" s="62">
        <v>1936.88</v>
      </c>
      <c r="F173" s="62">
        <v>2032.05</v>
      </c>
      <c r="G173" s="61">
        <v>1.5E-3</v>
      </c>
      <c r="H173" s="61">
        <v>0</v>
      </c>
      <c r="I173" s="61">
        <v>8.9999999999999998E-4</v>
      </c>
      <c r="J173" s="61">
        <v>5.0000000000000001E-4</v>
      </c>
      <c r="K173" s="61">
        <v>5.7000000000000002E-3</v>
      </c>
      <c r="L173" s="61">
        <v>0.97899999999999998</v>
      </c>
      <c r="M173" s="61">
        <v>1.24E-2</v>
      </c>
      <c r="N173" s="61">
        <v>0.36730000000000002</v>
      </c>
      <c r="O173" s="61">
        <v>5.0000000000000001E-4</v>
      </c>
      <c r="P173" s="61">
        <v>0.1104</v>
      </c>
      <c r="Q173" s="61">
        <v>80.22</v>
      </c>
      <c r="R173" s="62">
        <v>57058.46</v>
      </c>
      <c r="S173" s="61">
        <v>0.20830000000000001</v>
      </c>
      <c r="T173" s="61">
        <v>0.14169999999999999</v>
      </c>
      <c r="U173" s="61">
        <v>0.65</v>
      </c>
      <c r="V173" s="61">
        <v>21.39</v>
      </c>
      <c r="W173" s="61">
        <v>14.5</v>
      </c>
      <c r="X173" s="62">
        <v>68085.66</v>
      </c>
      <c r="Y173" s="61">
        <v>131.13</v>
      </c>
      <c r="Z173" s="62">
        <v>109241.41</v>
      </c>
      <c r="AA173" s="61">
        <v>0.83540000000000003</v>
      </c>
      <c r="AB173" s="61">
        <v>4.8099999999999997E-2</v>
      </c>
      <c r="AC173" s="61">
        <v>0.1166</v>
      </c>
      <c r="AD173" s="61">
        <v>0.1646</v>
      </c>
      <c r="AE173" s="61">
        <v>109.24</v>
      </c>
      <c r="AF173" s="62">
        <v>2664.87</v>
      </c>
      <c r="AG173" s="61">
        <v>322.60000000000002</v>
      </c>
      <c r="AH173" s="62">
        <v>104081.98</v>
      </c>
      <c r="AI173" s="61">
        <v>203</v>
      </c>
      <c r="AJ173" s="62">
        <v>34605</v>
      </c>
      <c r="AK173" s="62">
        <v>48238</v>
      </c>
      <c r="AL173" s="61">
        <v>41.39</v>
      </c>
      <c r="AM173" s="61">
        <v>22.08</v>
      </c>
      <c r="AN173" s="61">
        <v>23.42</v>
      </c>
      <c r="AO173" s="61">
        <v>4.8</v>
      </c>
      <c r="AP173" s="62">
        <v>1352.84</v>
      </c>
      <c r="AQ173" s="61">
        <v>1.3260000000000001</v>
      </c>
      <c r="AR173" s="62">
        <v>1012.54</v>
      </c>
      <c r="AS173" s="62">
        <v>1897.84</v>
      </c>
      <c r="AT173" s="62">
        <v>4486.74</v>
      </c>
      <c r="AU173" s="61">
        <v>849.47</v>
      </c>
      <c r="AV173" s="61">
        <v>234.86</v>
      </c>
      <c r="AW173" s="62">
        <v>8481.4599999999991</v>
      </c>
      <c r="AX173" s="62">
        <v>4649.22</v>
      </c>
      <c r="AY173" s="61">
        <v>0.45319999999999999</v>
      </c>
      <c r="AZ173" s="62">
        <v>5067.34</v>
      </c>
      <c r="BA173" s="61">
        <v>0.49390000000000001</v>
      </c>
      <c r="BB173" s="61">
        <v>542.54999999999995</v>
      </c>
      <c r="BC173" s="61">
        <v>5.2900000000000003E-2</v>
      </c>
      <c r="BD173" s="62">
        <v>10259.11</v>
      </c>
      <c r="BE173" s="62">
        <v>4754.51</v>
      </c>
      <c r="BF173" s="61">
        <v>1.4876</v>
      </c>
      <c r="BG173" s="61">
        <v>0.55169999999999997</v>
      </c>
      <c r="BH173" s="61">
        <v>0.21229999999999999</v>
      </c>
      <c r="BI173" s="61">
        <v>0.1779</v>
      </c>
      <c r="BJ173" s="61">
        <v>4.2200000000000001E-2</v>
      </c>
      <c r="BK173" s="61">
        <v>1.5900000000000001E-2</v>
      </c>
    </row>
    <row r="174" spans="1:63" x14ac:dyDescent="0.25">
      <c r="A174" s="61" t="s">
        <v>205</v>
      </c>
      <c r="B174" s="61">
        <v>47936</v>
      </c>
      <c r="C174" s="61">
        <v>37</v>
      </c>
      <c r="D174" s="61">
        <v>48.45</v>
      </c>
      <c r="E174" s="62">
        <v>1792.8</v>
      </c>
      <c r="F174" s="62">
        <v>1794.35</v>
      </c>
      <c r="G174" s="61">
        <v>1.2500000000000001E-2</v>
      </c>
      <c r="H174" s="61">
        <v>0</v>
      </c>
      <c r="I174" s="61">
        <v>9.4999999999999998E-3</v>
      </c>
      <c r="J174" s="61">
        <v>0</v>
      </c>
      <c r="K174" s="61">
        <v>2.3999999999999998E-3</v>
      </c>
      <c r="L174" s="61">
        <v>0.9526</v>
      </c>
      <c r="M174" s="61">
        <v>2.3E-2</v>
      </c>
      <c r="N174" s="61">
        <v>0.41570000000000001</v>
      </c>
      <c r="O174" s="61">
        <v>5.9999999999999995E-4</v>
      </c>
      <c r="P174" s="61">
        <v>0.15859999999999999</v>
      </c>
      <c r="Q174" s="61">
        <v>72</v>
      </c>
      <c r="R174" s="62">
        <v>48214.69</v>
      </c>
      <c r="S174" s="61">
        <v>0.3402</v>
      </c>
      <c r="T174" s="61">
        <v>0.15459999999999999</v>
      </c>
      <c r="U174" s="61">
        <v>0.50519999999999998</v>
      </c>
      <c r="V174" s="61">
        <v>20.29</v>
      </c>
      <c r="W174" s="61">
        <v>11.38</v>
      </c>
      <c r="X174" s="62">
        <v>73310.720000000001</v>
      </c>
      <c r="Y174" s="61">
        <v>150.88</v>
      </c>
      <c r="Z174" s="62">
        <v>107187.27</v>
      </c>
      <c r="AA174" s="61">
        <v>0.89270000000000005</v>
      </c>
      <c r="AB174" s="61">
        <v>7.1300000000000002E-2</v>
      </c>
      <c r="AC174" s="61">
        <v>3.5999999999999997E-2</v>
      </c>
      <c r="AD174" s="61">
        <v>0.10730000000000001</v>
      </c>
      <c r="AE174" s="61">
        <v>107.19</v>
      </c>
      <c r="AF174" s="62">
        <v>2361.5700000000002</v>
      </c>
      <c r="AG174" s="61">
        <v>336.96</v>
      </c>
      <c r="AH174" s="62">
        <v>100557.29</v>
      </c>
      <c r="AI174" s="61">
        <v>183</v>
      </c>
      <c r="AJ174" s="62">
        <v>32262</v>
      </c>
      <c r="AK174" s="62">
        <v>50378</v>
      </c>
      <c r="AL174" s="61">
        <v>22.4</v>
      </c>
      <c r="AM174" s="61">
        <v>22.02</v>
      </c>
      <c r="AN174" s="61">
        <v>22.03</v>
      </c>
      <c r="AO174" s="61">
        <v>4.4000000000000004</v>
      </c>
      <c r="AP174" s="61">
        <v>0</v>
      </c>
      <c r="AQ174" s="61">
        <v>0.69530000000000003</v>
      </c>
      <c r="AR174" s="61">
        <v>983.84</v>
      </c>
      <c r="AS174" s="62">
        <v>2143.84</v>
      </c>
      <c r="AT174" s="62">
        <v>4282.34</v>
      </c>
      <c r="AU174" s="61">
        <v>583.92999999999995</v>
      </c>
      <c r="AV174" s="61">
        <v>215.85</v>
      </c>
      <c r="AW174" s="62">
        <v>8209.7900000000009</v>
      </c>
      <c r="AX174" s="62">
        <v>5151.05</v>
      </c>
      <c r="AY174" s="61">
        <v>0.60629999999999995</v>
      </c>
      <c r="AZ174" s="62">
        <v>2409.08</v>
      </c>
      <c r="BA174" s="61">
        <v>0.28360000000000002</v>
      </c>
      <c r="BB174" s="61">
        <v>935.99</v>
      </c>
      <c r="BC174" s="61">
        <v>0.11020000000000001</v>
      </c>
      <c r="BD174" s="62">
        <v>8496.1200000000008</v>
      </c>
      <c r="BE174" s="62">
        <v>4932.6000000000004</v>
      </c>
      <c r="BF174" s="61">
        <v>1.4177999999999999</v>
      </c>
      <c r="BG174" s="61">
        <v>0.54879999999999995</v>
      </c>
      <c r="BH174" s="61">
        <v>0.2157</v>
      </c>
      <c r="BI174" s="61">
        <v>0.16589999999999999</v>
      </c>
      <c r="BJ174" s="61">
        <v>4.9200000000000001E-2</v>
      </c>
      <c r="BK174" s="61">
        <v>2.0400000000000001E-2</v>
      </c>
    </row>
    <row r="175" spans="1:63" x14ac:dyDescent="0.25">
      <c r="A175" s="61" t="s">
        <v>206</v>
      </c>
      <c r="B175" s="61">
        <v>49775</v>
      </c>
      <c r="C175" s="61">
        <v>56</v>
      </c>
      <c r="D175" s="61">
        <v>7.36</v>
      </c>
      <c r="E175" s="61">
        <v>412.17</v>
      </c>
      <c r="F175" s="61">
        <v>619.29</v>
      </c>
      <c r="G175" s="61">
        <v>0</v>
      </c>
      <c r="H175" s="61">
        <v>0</v>
      </c>
      <c r="I175" s="61">
        <v>3.5999999999999999E-3</v>
      </c>
      <c r="J175" s="61">
        <v>1.6000000000000001E-3</v>
      </c>
      <c r="K175" s="61">
        <v>3.2000000000000002E-3</v>
      </c>
      <c r="L175" s="61">
        <v>0.98119999999999996</v>
      </c>
      <c r="M175" s="61">
        <v>1.04E-2</v>
      </c>
      <c r="N175" s="61">
        <v>0.36849999999999999</v>
      </c>
      <c r="O175" s="61">
        <v>0</v>
      </c>
      <c r="P175" s="61">
        <v>0.12470000000000001</v>
      </c>
      <c r="Q175" s="61">
        <v>25.92</v>
      </c>
      <c r="R175" s="62">
        <v>44421.3</v>
      </c>
      <c r="S175" s="61">
        <v>0.47620000000000001</v>
      </c>
      <c r="T175" s="61">
        <v>0.1905</v>
      </c>
      <c r="U175" s="61">
        <v>0.33329999999999999</v>
      </c>
      <c r="V175" s="61">
        <v>18.71</v>
      </c>
      <c r="W175" s="61">
        <v>4.1399999999999997</v>
      </c>
      <c r="X175" s="62">
        <v>88620.29</v>
      </c>
      <c r="Y175" s="61">
        <v>95.08</v>
      </c>
      <c r="Z175" s="62">
        <v>120106.9</v>
      </c>
      <c r="AA175" s="61">
        <v>0.89190000000000003</v>
      </c>
      <c r="AB175" s="61">
        <v>1.8100000000000002E-2</v>
      </c>
      <c r="AC175" s="61">
        <v>0.09</v>
      </c>
      <c r="AD175" s="61">
        <v>0.1081</v>
      </c>
      <c r="AE175" s="61">
        <v>120.11</v>
      </c>
      <c r="AF175" s="62">
        <v>3273.92</v>
      </c>
      <c r="AG175" s="61">
        <v>474.56</v>
      </c>
      <c r="AH175" s="62">
        <v>64145.29</v>
      </c>
      <c r="AI175" s="61">
        <v>30</v>
      </c>
      <c r="AJ175" s="62">
        <v>32361</v>
      </c>
      <c r="AK175" s="62">
        <v>44089</v>
      </c>
      <c r="AL175" s="61">
        <v>32.729999999999997</v>
      </c>
      <c r="AM175" s="61">
        <v>26.7</v>
      </c>
      <c r="AN175" s="61">
        <v>27.58</v>
      </c>
      <c r="AO175" s="61">
        <v>6.6</v>
      </c>
      <c r="AP175" s="61">
        <v>770.52</v>
      </c>
      <c r="AQ175" s="61">
        <v>1.1792</v>
      </c>
      <c r="AR175" s="62">
        <v>1270.4000000000001</v>
      </c>
      <c r="AS175" s="62">
        <v>2248.5500000000002</v>
      </c>
      <c r="AT175" s="62">
        <v>3804.22</v>
      </c>
      <c r="AU175" s="61">
        <v>988.64</v>
      </c>
      <c r="AV175" s="61">
        <v>279.60000000000002</v>
      </c>
      <c r="AW175" s="62">
        <v>8591.41</v>
      </c>
      <c r="AX175" s="62">
        <v>3908.3</v>
      </c>
      <c r="AY175" s="61">
        <v>0.4365</v>
      </c>
      <c r="AZ175" s="62">
        <v>4376.34</v>
      </c>
      <c r="BA175" s="61">
        <v>0.48880000000000001</v>
      </c>
      <c r="BB175" s="61">
        <v>668.6</v>
      </c>
      <c r="BC175" s="61">
        <v>7.4700000000000003E-2</v>
      </c>
      <c r="BD175" s="62">
        <v>8953.24</v>
      </c>
      <c r="BE175" s="62">
        <v>8652.2900000000009</v>
      </c>
      <c r="BF175" s="61">
        <v>2.91</v>
      </c>
      <c r="BG175" s="61">
        <v>0.58240000000000003</v>
      </c>
      <c r="BH175" s="61">
        <v>0.2001</v>
      </c>
      <c r="BI175" s="61">
        <v>0.15690000000000001</v>
      </c>
      <c r="BJ175" s="61">
        <v>4.36E-2</v>
      </c>
      <c r="BK175" s="61">
        <v>1.7000000000000001E-2</v>
      </c>
    </row>
    <row r="176" spans="1:63" x14ac:dyDescent="0.25">
      <c r="A176" s="61" t="s">
        <v>207</v>
      </c>
      <c r="B176" s="61">
        <v>49841</v>
      </c>
      <c r="C176" s="61">
        <v>65</v>
      </c>
      <c r="D176" s="61">
        <v>26.5</v>
      </c>
      <c r="E176" s="62">
        <v>1722.63</v>
      </c>
      <c r="F176" s="62">
        <v>1680.65</v>
      </c>
      <c r="G176" s="61">
        <v>4.1999999999999997E-3</v>
      </c>
      <c r="H176" s="61">
        <v>5.9999999999999995E-4</v>
      </c>
      <c r="I176" s="61">
        <v>4.7999999999999996E-3</v>
      </c>
      <c r="J176" s="61">
        <v>5.9999999999999995E-4</v>
      </c>
      <c r="K176" s="61">
        <v>4.4000000000000003E-3</v>
      </c>
      <c r="L176" s="61">
        <v>0.97230000000000005</v>
      </c>
      <c r="M176" s="61">
        <v>1.32E-2</v>
      </c>
      <c r="N176" s="61">
        <v>0.57269999999999999</v>
      </c>
      <c r="O176" s="61">
        <v>8.0000000000000004E-4</v>
      </c>
      <c r="P176" s="61">
        <v>0.1694</v>
      </c>
      <c r="Q176" s="61">
        <v>84.56</v>
      </c>
      <c r="R176" s="62">
        <v>52803.22</v>
      </c>
      <c r="S176" s="61">
        <v>0.21360000000000001</v>
      </c>
      <c r="T176" s="61">
        <v>0.19420000000000001</v>
      </c>
      <c r="U176" s="61">
        <v>0.59219999999999995</v>
      </c>
      <c r="V176" s="61">
        <v>17.079999999999998</v>
      </c>
      <c r="W176" s="61">
        <v>14.23</v>
      </c>
      <c r="X176" s="62">
        <v>71557.87</v>
      </c>
      <c r="Y176" s="61">
        <v>114.68</v>
      </c>
      <c r="Z176" s="62">
        <v>114241.09</v>
      </c>
      <c r="AA176" s="61">
        <v>0.80649999999999999</v>
      </c>
      <c r="AB176" s="61">
        <v>0.16500000000000001</v>
      </c>
      <c r="AC176" s="61">
        <v>2.86E-2</v>
      </c>
      <c r="AD176" s="61">
        <v>0.19350000000000001</v>
      </c>
      <c r="AE176" s="61">
        <v>114.24</v>
      </c>
      <c r="AF176" s="62">
        <v>3575.18</v>
      </c>
      <c r="AG176" s="61">
        <v>506.94</v>
      </c>
      <c r="AH176" s="62">
        <v>112642.94</v>
      </c>
      <c r="AI176" s="61">
        <v>247</v>
      </c>
      <c r="AJ176" s="62">
        <v>29162</v>
      </c>
      <c r="AK176" s="62">
        <v>39145</v>
      </c>
      <c r="AL176" s="61">
        <v>47.1</v>
      </c>
      <c r="AM176" s="61">
        <v>30.4</v>
      </c>
      <c r="AN176" s="61">
        <v>32.93</v>
      </c>
      <c r="AO176" s="61">
        <v>4.5999999999999996</v>
      </c>
      <c r="AP176" s="61">
        <v>0</v>
      </c>
      <c r="AQ176" s="61">
        <v>1.0094000000000001</v>
      </c>
      <c r="AR176" s="62">
        <v>1200.1600000000001</v>
      </c>
      <c r="AS176" s="62">
        <v>1883.47</v>
      </c>
      <c r="AT176" s="62">
        <v>4880.28</v>
      </c>
      <c r="AU176" s="62">
        <v>1015.49</v>
      </c>
      <c r="AV176" s="61">
        <v>136.91999999999999</v>
      </c>
      <c r="AW176" s="62">
        <v>9116.32</v>
      </c>
      <c r="AX176" s="62">
        <v>5217.37</v>
      </c>
      <c r="AY176" s="61">
        <v>0.54379999999999995</v>
      </c>
      <c r="AZ176" s="62">
        <v>3617.35</v>
      </c>
      <c r="BA176" s="61">
        <v>0.377</v>
      </c>
      <c r="BB176" s="61">
        <v>759.45</v>
      </c>
      <c r="BC176" s="61">
        <v>7.9200000000000007E-2</v>
      </c>
      <c r="BD176" s="62">
        <v>9594.17</v>
      </c>
      <c r="BE176" s="62">
        <v>4441.59</v>
      </c>
      <c r="BF176" s="61">
        <v>1.4799</v>
      </c>
      <c r="BG176" s="61">
        <v>0.54610000000000003</v>
      </c>
      <c r="BH176" s="61">
        <v>0.2482</v>
      </c>
      <c r="BI176" s="61">
        <v>0.1595</v>
      </c>
      <c r="BJ176" s="61">
        <v>3.1600000000000003E-2</v>
      </c>
      <c r="BK176" s="61">
        <v>1.46E-2</v>
      </c>
    </row>
    <row r="177" spans="1:63" x14ac:dyDescent="0.25">
      <c r="A177" s="61" t="s">
        <v>208</v>
      </c>
      <c r="B177" s="61">
        <v>45369</v>
      </c>
      <c r="C177" s="61">
        <v>2</v>
      </c>
      <c r="D177" s="61">
        <v>201.17</v>
      </c>
      <c r="E177" s="61">
        <v>402.33</v>
      </c>
      <c r="F177" s="61">
        <v>511.7</v>
      </c>
      <c r="G177" s="61">
        <v>8.0000000000000004E-4</v>
      </c>
      <c r="H177" s="61">
        <v>0</v>
      </c>
      <c r="I177" s="61">
        <v>3.1399999999999997E-2</v>
      </c>
      <c r="J177" s="61">
        <v>0</v>
      </c>
      <c r="K177" s="61">
        <v>5.0799999999999998E-2</v>
      </c>
      <c r="L177" s="61">
        <v>0.86850000000000005</v>
      </c>
      <c r="M177" s="61">
        <v>4.8399999999999999E-2</v>
      </c>
      <c r="N177" s="61">
        <v>3.8999999999999998E-3</v>
      </c>
      <c r="O177" s="61">
        <v>1.6400000000000001E-2</v>
      </c>
      <c r="P177" s="61">
        <v>0.12089999999999999</v>
      </c>
      <c r="Q177" s="61">
        <v>27.38</v>
      </c>
      <c r="R177" s="62">
        <v>52378.400000000001</v>
      </c>
      <c r="S177" s="61">
        <v>0.34289999999999998</v>
      </c>
      <c r="T177" s="61">
        <v>0.1714</v>
      </c>
      <c r="U177" s="61">
        <v>0.48570000000000002</v>
      </c>
      <c r="V177" s="61">
        <v>17.309999999999999</v>
      </c>
      <c r="W177" s="61">
        <v>3.74</v>
      </c>
      <c r="X177" s="62">
        <v>73256.149999999994</v>
      </c>
      <c r="Y177" s="61">
        <v>106.85</v>
      </c>
      <c r="Z177" s="62">
        <v>159752.84</v>
      </c>
      <c r="AA177" s="61">
        <v>0.74739999999999995</v>
      </c>
      <c r="AB177" s="61">
        <v>0.2026</v>
      </c>
      <c r="AC177" s="61">
        <v>0.05</v>
      </c>
      <c r="AD177" s="61">
        <v>0.25259999999999999</v>
      </c>
      <c r="AE177" s="61">
        <v>159.75</v>
      </c>
      <c r="AF177" s="62">
        <v>7934.32</v>
      </c>
      <c r="AG177" s="61">
        <v>835.18</v>
      </c>
      <c r="AH177" s="62">
        <v>123085.78</v>
      </c>
      <c r="AI177" s="61">
        <v>308</v>
      </c>
      <c r="AJ177" s="62">
        <v>27904</v>
      </c>
      <c r="AK177" s="62">
        <v>38302</v>
      </c>
      <c r="AL177" s="61">
        <v>88.33</v>
      </c>
      <c r="AM177" s="61">
        <v>45.59</v>
      </c>
      <c r="AN177" s="61">
        <v>55.16</v>
      </c>
      <c r="AO177" s="61">
        <v>5.24</v>
      </c>
      <c r="AP177" s="61">
        <v>0</v>
      </c>
      <c r="AQ177" s="61">
        <v>1.613</v>
      </c>
      <c r="AR177" s="62">
        <v>1511.37</v>
      </c>
      <c r="AS177" s="62">
        <v>1272.5999999999999</v>
      </c>
      <c r="AT177" s="62">
        <v>5901.21</v>
      </c>
      <c r="AU177" s="62">
        <v>1246.5899999999999</v>
      </c>
      <c r="AV177" s="61">
        <v>215.57</v>
      </c>
      <c r="AW177" s="62">
        <v>10147.34</v>
      </c>
      <c r="AX177" s="62">
        <v>3002.03</v>
      </c>
      <c r="AY177" s="61">
        <v>0.2999</v>
      </c>
      <c r="AZ177" s="62">
        <v>6455.51</v>
      </c>
      <c r="BA177" s="61">
        <v>0.64500000000000002</v>
      </c>
      <c r="BB177" s="61">
        <v>551.03</v>
      </c>
      <c r="BC177" s="61">
        <v>5.5100000000000003E-2</v>
      </c>
      <c r="BD177" s="62">
        <v>10008.56</v>
      </c>
      <c r="BE177" s="62">
        <v>4154.0200000000004</v>
      </c>
      <c r="BF177" s="61">
        <v>1.2487999999999999</v>
      </c>
      <c r="BG177" s="61">
        <v>0.53080000000000005</v>
      </c>
      <c r="BH177" s="61">
        <v>0.2276</v>
      </c>
      <c r="BI177" s="61">
        <v>0.2024</v>
      </c>
      <c r="BJ177" s="61">
        <v>2.1000000000000001E-2</v>
      </c>
      <c r="BK177" s="61">
        <v>1.8200000000000001E-2</v>
      </c>
    </row>
    <row r="178" spans="1:63" x14ac:dyDescent="0.25">
      <c r="A178" s="61" t="s">
        <v>209</v>
      </c>
      <c r="B178" s="61">
        <v>43976</v>
      </c>
      <c r="C178" s="61">
        <v>4</v>
      </c>
      <c r="D178" s="61">
        <v>447.83</v>
      </c>
      <c r="E178" s="62">
        <v>1791.32</v>
      </c>
      <c r="F178" s="62">
        <v>1762.9</v>
      </c>
      <c r="G178" s="61">
        <v>2.6599999999999999E-2</v>
      </c>
      <c r="H178" s="61">
        <v>0</v>
      </c>
      <c r="I178" s="61">
        <v>3.3099999999999997E-2</v>
      </c>
      <c r="J178" s="61">
        <v>2.8E-3</v>
      </c>
      <c r="K178" s="61">
        <v>3.15E-2</v>
      </c>
      <c r="L178" s="61">
        <v>0.88090000000000002</v>
      </c>
      <c r="M178" s="61">
        <v>2.5100000000000001E-2</v>
      </c>
      <c r="N178" s="61">
        <v>0.28810000000000002</v>
      </c>
      <c r="O178" s="61">
        <v>4.87E-2</v>
      </c>
      <c r="P178" s="61">
        <v>0.11</v>
      </c>
      <c r="Q178" s="61">
        <v>66.72</v>
      </c>
      <c r="R178" s="62">
        <v>66562.02</v>
      </c>
      <c r="S178" s="61">
        <v>0.16669999999999999</v>
      </c>
      <c r="T178" s="61">
        <v>0.18329999999999999</v>
      </c>
      <c r="U178" s="61">
        <v>0.65</v>
      </c>
      <c r="V178" s="61">
        <v>21.66</v>
      </c>
      <c r="W178" s="61">
        <v>14.33</v>
      </c>
      <c r="X178" s="62">
        <v>87505.47</v>
      </c>
      <c r="Y178" s="61">
        <v>122.92</v>
      </c>
      <c r="Z178" s="62">
        <v>197782.02</v>
      </c>
      <c r="AA178" s="61">
        <v>0.86199999999999999</v>
      </c>
      <c r="AB178" s="61">
        <v>0.1275</v>
      </c>
      <c r="AC178" s="61">
        <v>1.0500000000000001E-2</v>
      </c>
      <c r="AD178" s="61">
        <v>0.13800000000000001</v>
      </c>
      <c r="AE178" s="61">
        <v>197.78</v>
      </c>
      <c r="AF178" s="62">
        <v>10480.83</v>
      </c>
      <c r="AG178" s="62">
        <v>1582.59</v>
      </c>
      <c r="AH178" s="62">
        <v>223346.81</v>
      </c>
      <c r="AI178" s="61">
        <v>555</v>
      </c>
      <c r="AJ178" s="62">
        <v>38052</v>
      </c>
      <c r="AK178" s="62">
        <v>60515</v>
      </c>
      <c r="AL178" s="61">
        <v>92.97</v>
      </c>
      <c r="AM178" s="61">
        <v>51.98</v>
      </c>
      <c r="AN178" s="61">
        <v>56.54</v>
      </c>
      <c r="AO178" s="61">
        <v>4.57</v>
      </c>
      <c r="AP178" s="61">
        <v>0</v>
      </c>
      <c r="AQ178" s="61">
        <v>1.0404</v>
      </c>
      <c r="AR178" s="62">
        <v>1572.7</v>
      </c>
      <c r="AS178" s="62">
        <v>1629.34</v>
      </c>
      <c r="AT178" s="62">
        <v>6324.93</v>
      </c>
      <c r="AU178" s="62">
        <v>1351.06</v>
      </c>
      <c r="AV178" s="61">
        <v>430.43</v>
      </c>
      <c r="AW178" s="62">
        <v>11308.46</v>
      </c>
      <c r="AX178" s="62">
        <v>3031.12</v>
      </c>
      <c r="AY178" s="61">
        <v>0.23949999999999999</v>
      </c>
      <c r="AZ178" s="62">
        <v>9054.56</v>
      </c>
      <c r="BA178" s="61">
        <v>0.71530000000000005</v>
      </c>
      <c r="BB178" s="61">
        <v>572.54</v>
      </c>
      <c r="BC178" s="61">
        <v>4.5199999999999997E-2</v>
      </c>
      <c r="BD178" s="62">
        <v>12658.23</v>
      </c>
      <c r="BE178" s="61">
        <v>870.43</v>
      </c>
      <c r="BF178" s="61">
        <v>8.9700000000000002E-2</v>
      </c>
      <c r="BG178" s="61">
        <v>0.62870000000000004</v>
      </c>
      <c r="BH178" s="61">
        <v>0.222</v>
      </c>
      <c r="BI178" s="61">
        <v>0.1125</v>
      </c>
      <c r="BJ178" s="61">
        <v>1.66E-2</v>
      </c>
      <c r="BK178" s="61">
        <v>2.0199999999999999E-2</v>
      </c>
    </row>
    <row r="179" spans="1:63" x14ac:dyDescent="0.25">
      <c r="A179" s="61" t="s">
        <v>210</v>
      </c>
      <c r="B179" s="61">
        <v>47068</v>
      </c>
      <c r="C179" s="61">
        <v>56</v>
      </c>
      <c r="D179" s="61">
        <v>8.39</v>
      </c>
      <c r="E179" s="61">
        <v>469.9</v>
      </c>
      <c r="F179" s="61">
        <v>422.35</v>
      </c>
      <c r="G179" s="61">
        <v>6.8999999999999999E-3</v>
      </c>
      <c r="H179" s="61">
        <v>0</v>
      </c>
      <c r="I179" s="61">
        <v>2.9999999999999997E-4</v>
      </c>
      <c r="J179" s="61">
        <v>0</v>
      </c>
      <c r="K179" s="61">
        <v>0.14030000000000001</v>
      </c>
      <c r="L179" s="61">
        <v>0.84989999999999999</v>
      </c>
      <c r="M179" s="61">
        <v>2.5999999999999999E-3</v>
      </c>
      <c r="N179" s="61">
        <v>0.4425</v>
      </c>
      <c r="O179" s="61">
        <v>1.41E-2</v>
      </c>
      <c r="P179" s="61">
        <v>0.15190000000000001</v>
      </c>
      <c r="Q179" s="61">
        <v>30.74</v>
      </c>
      <c r="R179" s="62">
        <v>44541.58</v>
      </c>
      <c r="S179" s="61">
        <v>0.52110000000000001</v>
      </c>
      <c r="T179" s="61">
        <v>0.21129999999999999</v>
      </c>
      <c r="U179" s="61">
        <v>0.2676</v>
      </c>
      <c r="V179" s="61">
        <v>10.77</v>
      </c>
      <c r="W179" s="61">
        <v>6.53</v>
      </c>
      <c r="X179" s="62">
        <v>51400.43</v>
      </c>
      <c r="Y179" s="61">
        <v>69.3</v>
      </c>
      <c r="Z179" s="62">
        <v>97437.01</v>
      </c>
      <c r="AA179" s="61">
        <v>0.86950000000000005</v>
      </c>
      <c r="AB179" s="61">
        <v>8.4400000000000003E-2</v>
      </c>
      <c r="AC179" s="61">
        <v>4.6100000000000002E-2</v>
      </c>
      <c r="AD179" s="61">
        <v>0.1305</v>
      </c>
      <c r="AE179" s="61">
        <v>97.44</v>
      </c>
      <c r="AF179" s="62">
        <v>2706.86</v>
      </c>
      <c r="AG179" s="61">
        <v>407.77</v>
      </c>
      <c r="AH179" s="62">
        <v>83317.210000000006</v>
      </c>
      <c r="AI179" s="61">
        <v>83</v>
      </c>
      <c r="AJ179" s="62">
        <v>29587</v>
      </c>
      <c r="AK179" s="62">
        <v>38357</v>
      </c>
      <c r="AL179" s="61">
        <v>50.7</v>
      </c>
      <c r="AM179" s="61">
        <v>25.9</v>
      </c>
      <c r="AN179" s="61">
        <v>34.619999999999997</v>
      </c>
      <c r="AO179" s="61">
        <v>4.5</v>
      </c>
      <c r="AP179" s="61">
        <v>851.34</v>
      </c>
      <c r="AQ179" s="61">
        <v>1.5676000000000001</v>
      </c>
      <c r="AR179" s="62">
        <v>1323.96</v>
      </c>
      <c r="AS179" s="62">
        <v>1618.24</v>
      </c>
      <c r="AT179" s="62">
        <v>6004.41</v>
      </c>
      <c r="AU179" s="62">
        <v>1171.26</v>
      </c>
      <c r="AV179" s="61">
        <v>206.92</v>
      </c>
      <c r="AW179" s="62">
        <v>10324.799999999999</v>
      </c>
      <c r="AX179" s="62">
        <v>6247.4</v>
      </c>
      <c r="AY179" s="61">
        <v>0.59709999999999996</v>
      </c>
      <c r="AZ179" s="62">
        <v>3400.94</v>
      </c>
      <c r="BA179" s="61">
        <v>0.3251</v>
      </c>
      <c r="BB179" s="61">
        <v>814.02</v>
      </c>
      <c r="BC179" s="61">
        <v>7.7799999999999994E-2</v>
      </c>
      <c r="BD179" s="62">
        <v>10462.35</v>
      </c>
      <c r="BE179" s="62">
        <v>4208.6099999999997</v>
      </c>
      <c r="BF179" s="61">
        <v>2.0076000000000001</v>
      </c>
      <c r="BG179" s="61">
        <v>0.50549999999999995</v>
      </c>
      <c r="BH179" s="61">
        <v>0.21590000000000001</v>
      </c>
      <c r="BI179" s="61">
        <v>0.2356</v>
      </c>
      <c r="BJ179" s="61">
        <v>2.7900000000000001E-2</v>
      </c>
      <c r="BK179" s="61">
        <v>1.5100000000000001E-2</v>
      </c>
    </row>
    <row r="180" spans="1:63" x14ac:dyDescent="0.25">
      <c r="A180" s="61" t="s">
        <v>211</v>
      </c>
      <c r="B180" s="61">
        <v>46045</v>
      </c>
      <c r="C180" s="61">
        <v>57</v>
      </c>
      <c r="D180" s="61">
        <v>14.77</v>
      </c>
      <c r="E180" s="61">
        <v>842.1</v>
      </c>
      <c r="F180" s="61">
        <v>927.71</v>
      </c>
      <c r="G180" s="61">
        <v>2.2000000000000001E-3</v>
      </c>
      <c r="H180" s="61">
        <v>0</v>
      </c>
      <c r="I180" s="61">
        <v>2.2000000000000001E-3</v>
      </c>
      <c r="J180" s="61">
        <v>0</v>
      </c>
      <c r="K180" s="61">
        <v>1.14E-2</v>
      </c>
      <c r="L180" s="61">
        <v>0.96699999999999997</v>
      </c>
      <c r="M180" s="61">
        <v>1.72E-2</v>
      </c>
      <c r="N180" s="61">
        <v>0.37519999999999998</v>
      </c>
      <c r="O180" s="61">
        <v>1.1000000000000001E-3</v>
      </c>
      <c r="P180" s="61">
        <v>0.1351</v>
      </c>
      <c r="Q180" s="61">
        <v>48.01</v>
      </c>
      <c r="R180" s="62">
        <v>47786</v>
      </c>
      <c r="S180" s="61">
        <v>0.3</v>
      </c>
      <c r="T180" s="61">
        <v>0.16669999999999999</v>
      </c>
      <c r="U180" s="61">
        <v>0.5333</v>
      </c>
      <c r="V180" s="61">
        <v>16.559999999999999</v>
      </c>
      <c r="W180" s="61">
        <v>12.5</v>
      </c>
      <c r="X180" s="62">
        <v>54562.32</v>
      </c>
      <c r="Y180" s="61">
        <v>65.260000000000005</v>
      </c>
      <c r="Z180" s="62">
        <v>112570.7</v>
      </c>
      <c r="AA180" s="61">
        <v>0.94910000000000005</v>
      </c>
      <c r="AB180" s="61">
        <v>2.52E-2</v>
      </c>
      <c r="AC180" s="61">
        <v>2.58E-2</v>
      </c>
      <c r="AD180" s="61">
        <v>5.0900000000000001E-2</v>
      </c>
      <c r="AE180" s="61">
        <v>112.57</v>
      </c>
      <c r="AF180" s="62">
        <v>2528.98</v>
      </c>
      <c r="AG180" s="61">
        <v>451.54</v>
      </c>
      <c r="AH180" s="62">
        <v>98689.26</v>
      </c>
      <c r="AI180" s="61">
        <v>167</v>
      </c>
      <c r="AJ180" s="62">
        <v>33755</v>
      </c>
      <c r="AK180" s="62">
        <v>44902</v>
      </c>
      <c r="AL180" s="61">
        <v>35</v>
      </c>
      <c r="AM180" s="61">
        <v>22.11</v>
      </c>
      <c r="AN180" s="61">
        <v>23.12</v>
      </c>
      <c r="AO180" s="61">
        <v>3.8</v>
      </c>
      <c r="AP180" s="61">
        <v>0</v>
      </c>
      <c r="AQ180" s="61">
        <v>0.82289999999999996</v>
      </c>
      <c r="AR180" s="62">
        <v>1130.52</v>
      </c>
      <c r="AS180" s="62">
        <v>1941.56</v>
      </c>
      <c r="AT180" s="62">
        <v>4210.7</v>
      </c>
      <c r="AU180" s="61">
        <v>912.4</v>
      </c>
      <c r="AV180" s="61">
        <v>216.36</v>
      </c>
      <c r="AW180" s="62">
        <v>8411.5400000000009</v>
      </c>
      <c r="AX180" s="62">
        <v>5217.6000000000004</v>
      </c>
      <c r="AY180" s="61">
        <v>0.60209999999999997</v>
      </c>
      <c r="AZ180" s="62">
        <v>2925.18</v>
      </c>
      <c r="BA180" s="61">
        <v>0.33750000000000002</v>
      </c>
      <c r="BB180" s="61">
        <v>523.26</v>
      </c>
      <c r="BC180" s="61">
        <v>6.0400000000000002E-2</v>
      </c>
      <c r="BD180" s="62">
        <v>8666.0400000000009</v>
      </c>
      <c r="BE180" s="62">
        <v>5500.09</v>
      </c>
      <c r="BF180" s="61">
        <v>1.8932</v>
      </c>
      <c r="BG180" s="61">
        <v>0.54359999999999997</v>
      </c>
      <c r="BH180" s="61">
        <v>0.2273</v>
      </c>
      <c r="BI180" s="61">
        <v>0.13059999999999999</v>
      </c>
      <c r="BJ180" s="61">
        <v>3.2399999999999998E-2</v>
      </c>
      <c r="BK180" s="61">
        <v>6.6100000000000006E-2</v>
      </c>
    </row>
    <row r="181" spans="1:63" x14ac:dyDescent="0.25">
      <c r="A181" s="61" t="s">
        <v>212</v>
      </c>
      <c r="B181" s="61">
        <v>45914</v>
      </c>
      <c r="C181" s="61">
        <v>207</v>
      </c>
      <c r="D181" s="61">
        <v>5.81</v>
      </c>
      <c r="E181" s="62">
        <v>1203.3399999999999</v>
      </c>
      <c r="F181" s="62">
        <v>1018.32</v>
      </c>
      <c r="G181" s="61">
        <v>1.6999999999999999E-3</v>
      </c>
      <c r="H181" s="61">
        <v>0</v>
      </c>
      <c r="I181" s="61">
        <v>2.93E-2</v>
      </c>
      <c r="J181" s="61">
        <v>1.6999999999999999E-3</v>
      </c>
      <c r="K181" s="61">
        <v>7.9000000000000008E-3</v>
      </c>
      <c r="L181" s="61">
        <v>0.9143</v>
      </c>
      <c r="M181" s="61">
        <v>4.5199999999999997E-2</v>
      </c>
      <c r="N181" s="61">
        <v>0.65200000000000002</v>
      </c>
      <c r="O181" s="61">
        <v>0</v>
      </c>
      <c r="P181" s="61">
        <v>0.1651</v>
      </c>
      <c r="Q181" s="61">
        <v>44.17</v>
      </c>
      <c r="R181" s="62">
        <v>44236.79</v>
      </c>
      <c r="S181" s="61">
        <v>0.48280000000000001</v>
      </c>
      <c r="T181" s="61">
        <v>0.18390000000000001</v>
      </c>
      <c r="U181" s="61">
        <v>0.33329999999999999</v>
      </c>
      <c r="V181" s="61">
        <v>19.239999999999998</v>
      </c>
      <c r="W181" s="61">
        <v>19.2</v>
      </c>
      <c r="X181" s="62">
        <v>51291.98</v>
      </c>
      <c r="Y181" s="61">
        <v>60.26</v>
      </c>
      <c r="Z181" s="62">
        <v>114841.54</v>
      </c>
      <c r="AA181" s="61">
        <v>0.78749999999999998</v>
      </c>
      <c r="AB181" s="61">
        <v>8.4099999999999994E-2</v>
      </c>
      <c r="AC181" s="61">
        <v>0.1283</v>
      </c>
      <c r="AD181" s="61">
        <v>0.21249999999999999</v>
      </c>
      <c r="AE181" s="61">
        <v>114.84</v>
      </c>
      <c r="AF181" s="62">
        <v>2639.59</v>
      </c>
      <c r="AG181" s="61">
        <v>345.07</v>
      </c>
      <c r="AH181" s="62">
        <v>102428.57</v>
      </c>
      <c r="AI181" s="61">
        <v>196</v>
      </c>
      <c r="AJ181" s="62">
        <v>27767</v>
      </c>
      <c r="AK181" s="62">
        <v>42113</v>
      </c>
      <c r="AL181" s="61">
        <v>28.8</v>
      </c>
      <c r="AM181" s="61">
        <v>22.01</v>
      </c>
      <c r="AN181" s="61">
        <v>23.2</v>
      </c>
      <c r="AO181" s="61">
        <v>0</v>
      </c>
      <c r="AP181" s="61">
        <v>0</v>
      </c>
      <c r="AQ181" s="61">
        <v>0.80710000000000004</v>
      </c>
      <c r="AR181" s="62">
        <v>1721.91</v>
      </c>
      <c r="AS181" s="62">
        <v>2588.6799999999998</v>
      </c>
      <c r="AT181" s="62">
        <v>6046.9</v>
      </c>
      <c r="AU181" s="61">
        <v>814.66</v>
      </c>
      <c r="AV181" s="61">
        <v>67.75</v>
      </c>
      <c r="AW181" s="62">
        <v>11239.9</v>
      </c>
      <c r="AX181" s="62">
        <v>7371.39</v>
      </c>
      <c r="AY181" s="61">
        <v>0.60419999999999996</v>
      </c>
      <c r="AZ181" s="62">
        <v>3128.23</v>
      </c>
      <c r="BA181" s="61">
        <v>0.25640000000000002</v>
      </c>
      <c r="BB181" s="62">
        <v>1700.98</v>
      </c>
      <c r="BC181" s="61">
        <v>0.1394</v>
      </c>
      <c r="BD181" s="62">
        <v>12200.6</v>
      </c>
      <c r="BE181" s="62">
        <v>5408.23</v>
      </c>
      <c r="BF181" s="61">
        <v>1.7709999999999999</v>
      </c>
      <c r="BG181" s="61">
        <v>0.50900000000000001</v>
      </c>
      <c r="BH181" s="61">
        <v>0.22370000000000001</v>
      </c>
      <c r="BI181" s="61">
        <v>0.2203</v>
      </c>
      <c r="BJ181" s="61">
        <v>3.4500000000000003E-2</v>
      </c>
      <c r="BK181" s="61">
        <v>1.2500000000000001E-2</v>
      </c>
    </row>
    <row r="182" spans="1:63" x14ac:dyDescent="0.25">
      <c r="A182" s="61" t="s">
        <v>213</v>
      </c>
      <c r="B182" s="61">
        <v>46334</v>
      </c>
      <c r="C182" s="61">
        <v>64</v>
      </c>
      <c r="D182" s="61">
        <v>16.91</v>
      </c>
      <c r="E182" s="62">
        <v>1082.42</v>
      </c>
      <c r="F182" s="62">
        <v>1006.15</v>
      </c>
      <c r="G182" s="61">
        <v>1E-3</v>
      </c>
      <c r="H182" s="61">
        <v>0</v>
      </c>
      <c r="I182" s="61">
        <v>5.4000000000000003E-3</v>
      </c>
      <c r="J182" s="61">
        <v>1E-3</v>
      </c>
      <c r="K182" s="61">
        <v>1.8499999999999999E-2</v>
      </c>
      <c r="L182" s="61">
        <v>0.95830000000000004</v>
      </c>
      <c r="M182" s="61">
        <v>1.5800000000000002E-2</v>
      </c>
      <c r="N182" s="61">
        <v>0.55169999999999997</v>
      </c>
      <c r="O182" s="61">
        <v>0</v>
      </c>
      <c r="P182" s="61">
        <v>0.14860000000000001</v>
      </c>
      <c r="Q182" s="61">
        <v>55.99</v>
      </c>
      <c r="R182" s="62">
        <v>52708.33</v>
      </c>
      <c r="S182" s="61">
        <v>0.29549999999999998</v>
      </c>
      <c r="T182" s="61">
        <v>0.13639999999999999</v>
      </c>
      <c r="U182" s="61">
        <v>0.56820000000000004</v>
      </c>
      <c r="V182" s="61">
        <v>16.84</v>
      </c>
      <c r="W182" s="61">
        <v>10.15</v>
      </c>
      <c r="X182" s="62">
        <v>62769.16</v>
      </c>
      <c r="Y182" s="61">
        <v>102.43</v>
      </c>
      <c r="Z182" s="62">
        <v>70607.69</v>
      </c>
      <c r="AA182" s="61">
        <v>0.81669999999999998</v>
      </c>
      <c r="AB182" s="61">
        <v>6.9800000000000001E-2</v>
      </c>
      <c r="AC182" s="61">
        <v>0.1135</v>
      </c>
      <c r="AD182" s="61">
        <v>0.18329999999999999</v>
      </c>
      <c r="AE182" s="61">
        <v>70.61</v>
      </c>
      <c r="AF182" s="62">
        <v>1845.48</v>
      </c>
      <c r="AG182" s="61">
        <v>216.81</v>
      </c>
      <c r="AH182" s="62">
        <v>69322.41</v>
      </c>
      <c r="AI182" s="61">
        <v>41</v>
      </c>
      <c r="AJ182" s="62">
        <v>29171</v>
      </c>
      <c r="AK182" s="62">
        <v>41356</v>
      </c>
      <c r="AL182" s="61">
        <v>34.15</v>
      </c>
      <c r="AM182" s="61">
        <v>24.79</v>
      </c>
      <c r="AN182" s="61">
        <v>28.92</v>
      </c>
      <c r="AO182" s="61">
        <v>3.5</v>
      </c>
      <c r="AP182" s="61">
        <v>0</v>
      </c>
      <c r="AQ182" s="61">
        <v>0.8216</v>
      </c>
      <c r="AR182" s="62">
        <v>1022.73</v>
      </c>
      <c r="AS182" s="62">
        <v>1897.65</v>
      </c>
      <c r="AT182" s="62">
        <v>4846.01</v>
      </c>
      <c r="AU182" s="61">
        <v>473.37</v>
      </c>
      <c r="AV182" s="61">
        <v>136.32</v>
      </c>
      <c r="AW182" s="62">
        <v>8376.07</v>
      </c>
      <c r="AX182" s="62">
        <v>6882.07</v>
      </c>
      <c r="AY182" s="61">
        <v>0.67900000000000005</v>
      </c>
      <c r="AZ182" s="62">
        <v>2185.85</v>
      </c>
      <c r="BA182" s="61">
        <v>0.2157</v>
      </c>
      <c r="BB182" s="62">
        <v>1067.3499999999999</v>
      </c>
      <c r="BC182" s="61">
        <v>0.1053</v>
      </c>
      <c r="BD182" s="62">
        <v>10135.27</v>
      </c>
      <c r="BE182" s="62">
        <v>6162.84</v>
      </c>
      <c r="BF182" s="61">
        <v>3.0095999999999998</v>
      </c>
      <c r="BG182" s="61">
        <v>0.5212</v>
      </c>
      <c r="BH182" s="61">
        <v>0.21790000000000001</v>
      </c>
      <c r="BI182" s="61">
        <v>0.22589999999999999</v>
      </c>
      <c r="BJ182" s="61">
        <v>1.9599999999999999E-2</v>
      </c>
      <c r="BK182" s="61">
        <v>1.54E-2</v>
      </c>
    </row>
    <row r="183" spans="1:63" x14ac:dyDescent="0.25">
      <c r="A183" s="61" t="s">
        <v>214</v>
      </c>
      <c r="B183" s="61">
        <v>49197</v>
      </c>
      <c r="C183" s="61">
        <v>46</v>
      </c>
      <c r="D183" s="61">
        <v>53.39</v>
      </c>
      <c r="E183" s="62">
        <v>2455.7800000000002</v>
      </c>
      <c r="F183" s="62">
        <v>2470.14</v>
      </c>
      <c r="G183" s="61">
        <v>9.1000000000000004E-3</v>
      </c>
      <c r="H183" s="61">
        <v>1.1999999999999999E-3</v>
      </c>
      <c r="I183" s="61">
        <v>2.8000000000000001E-2</v>
      </c>
      <c r="J183" s="61">
        <v>1.1999999999999999E-3</v>
      </c>
      <c r="K183" s="61">
        <v>4.1999999999999997E-3</v>
      </c>
      <c r="L183" s="61">
        <v>0.94179999999999997</v>
      </c>
      <c r="M183" s="61">
        <v>1.44E-2</v>
      </c>
      <c r="N183" s="61">
        <v>0.28129999999999999</v>
      </c>
      <c r="O183" s="61">
        <v>1.0999999999999999E-2</v>
      </c>
      <c r="P183" s="61">
        <v>0.1149</v>
      </c>
      <c r="Q183" s="61">
        <v>100</v>
      </c>
      <c r="R183" s="62">
        <v>51171.92</v>
      </c>
      <c r="S183" s="61">
        <v>0.27079999999999999</v>
      </c>
      <c r="T183" s="61">
        <v>0.21529999999999999</v>
      </c>
      <c r="U183" s="61">
        <v>0.51390000000000002</v>
      </c>
      <c r="V183" s="61">
        <v>19.89</v>
      </c>
      <c r="W183" s="61">
        <v>14.7</v>
      </c>
      <c r="X183" s="62">
        <v>63398.75</v>
      </c>
      <c r="Y183" s="61">
        <v>163.26</v>
      </c>
      <c r="Z183" s="62">
        <v>149805.64000000001</v>
      </c>
      <c r="AA183" s="61">
        <v>0.82110000000000005</v>
      </c>
      <c r="AB183" s="61">
        <v>0.15740000000000001</v>
      </c>
      <c r="AC183" s="61">
        <v>2.1499999999999998E-2</v>
      </c>
      <c r="AD183" s="61">
        <v>0.1789</v>
      </c>
      <c r="AE183" s="61">
        <v>149.81</v>
      </c>
      <c r="AF183" s="62">
        <v>4347.97</v>
      </c>
      <c r="AG183" s="61">
        <v>527.79</v>
      </c>
      <c r="AH183" s="62">
        <v>161326.79</v>
      </c>
      <c r="AI183" s="61">
        <v>456</v>
      </c>
      <c r="AJ183" s="62">
        <v>35451</v>
      </c>
      <c r="AK183" s="62">
        <v>49403</v>
      </c>
      <c r="AL183" s="61">
        <v>54.6</v>
      </c>
      <c r="AM183" s="61">
        <v>27.93</v>
      </c>
      <c r="AN183" s="61">
        <v>31.21</v>
      </c>
      <c r="AO183" s="61">
        <v>6.5</v>
      </c>
      <c r="AP183" s="61">
        <v>0</v>
      </c>
      <c r="AQ183" s="61">
        <v>0.8579</v>
      </c>
      <c r="AR183" s="62">
        <v>1162.05</v>
      </c>
      <c r="AS183" s="62">
        <v>1530.29</v>
      </c>
      <c r="AT183" s="62">
        <v>4071.12</v>
      </c>
      <c r="AU183" s="61">
        <v>636.84</v>
      </c>
      <c r="AV183" s="61">
        <v>194.31</v>
      </c>
      <c r="AW183" s="62">
        <v>7594.6</v>
      </c>
      <c r="AX183" s="62">
        <v>3316.02</v>
      </c>
      <c r="AY183" s="61">
        <v>0.42009999999999997</v>
      </c>
      <c r="AZ183" s="62">
        <v>4173.71</v>
      </c>
      <c r="BA183" s="61">
        <v>0.52869999999999995</v>
      </c>
      <c r="BB183" s="61">
        <v>403.95</v>
      </c>
      <c r="BC183" s="61">
        <v>5.1200000000000002E-2</v>
      </c>
      <c r="BD183" s="62">
        <v>7893.68</v>
      </c>
      <c r="BE183" s="62">
        <v>1714.8</v>
      </c>
      <c r="BF183" s="61">
        <v>0.40050000000000002</v>
      </c>
      <c r="BG183" s="61">
        <v>0.52349999999999997</v>
      </c>
      <c r="BH183" s="61">
        <v>0.19289999999999999</v>
      </c>
      <c r="BI183" s="61">
        <v>0.2228</v>
      </c>
      <c r="BJ183" s="61">
        <v>2.0199999999999999E-2</v>
      </c>
      <c r="BK183" s="61">
        <v>4.0500000000000001E-2</v>
      </c>
    </row>
    <row r="184" spans="1:63" x14ac:dyDescent="0.25">
      <c r="A184" s="61" t="s">
        <v>215</v>
      </c>
      <c r="B184" s="61">
        <v>43984</v>
      </c>
      <c r="C184" s="61">
        <v>32</v>
      </c>
      <c r="D184" s="61">
        <v>184.95</v>
      </c>
      <c r="E184" s="62">
        <v>5918.33</v>
      </c>
      <c r="F184" s="62">
        <v>5590.66</v>
      </c>
      <c r="G184" s="61">
        <v>2.5499999999999998E-2</v>
      </c>
      <c r="H184" s="61">
        <v>4.0000000000000002E-4</v>
      </c>
      <c r="I184" s="61">
        <v>2.64E-2</v>
      </c>
      <c r="J184" s="61">
        <v>1.6999999999999999E-3</v>
      </c>
      <c r="K184" s="61">
        <v>6.1699999999999998E-2</v>
      </c>
      <c r="L184" s="61">
        <v>0.82389999999999997</v>
      </c>
      <c r="M184" s="61">
        <v>6.0499999999999998E-2</v>
      </c>
      <c r="N184" s="61">
        <v>0.44409999999999999</v>
      </c>
      <c r="O184" s="61">
        <v>1.46E-2</v>
      </c>
      <c r="P184" s="61">
        <v>0.14879999999999999</v>
      </c>
      <c r="Q184" s="61">
        <v>265.72000000000003</v>
      </c>
      <c r="R184" s="62">
        <v>56259.41</v>
      </c>
      <c r="S184" s="61">
        <v>0.20399999999999999</v>
      </c>
      <c r="T184" s="61">
        <v>0.1898</v>
      </c>
      <c r="U184" s="61">
        <v>0.60619999999999996</v>
      </c>
      <c r="V184" s="61">
        <v>17.88</v>
      </c>
      <c r="W184" s="61">
        <v>48.42</v>
      </c>
      <c r="X184" s="62">
        <v>69010.880000000005</v>
      </c>
      <c r="Y184" s="61">
        <v>122.23</v>
      </c>
      <c r="Z184" s="62">
        <v>129292</v>
      </c>
      <c r="AA184" s="61">
        <v>0.75249999999999995</v>
      </c>
      <c r="AB184" s="61">
        <v>0.21709999999999999</v>
      </c>
      <c r="AC184" s="61">
        <v>3.04E-2</v>
      </c>
      <c r="AD184" s="61">
        <v>0.2475</v>
      </c>
      <c r="AE184" s="61">
        <v>129.29</v>
      </c>
      <c r="AF184" s="62">
        <v>4613.3599999999997</v>
      </c>
      <c r="AG184" s="61">
        <v>584.42999999999995</v>
      </c>
      <c r="AH184" s="62">
        <v>137054.25</v>
      </c>
      <c r="AI184" s="61">
        <v>375</v>
      </c>
      <c r="AJ184" s="62">
        <v>29956</v>
      </c>
      <c r="AK184" s="62">
        <v>51124</v>
      </c>
      <c r="AL184" s="61">
        <v>58.25</v>
      </c>
      <c r="AM184" s="61">
        <v>31.69</v>
      </c>
      <c r="AN184" s="61">
        <v>46.36</v>
      </c>
      <c r="AO184" s="61">
        <v>5.3</v>
      </c>
      <c r="AP184" s="61">
        <v>0</v>
      </c>
      <c r="AQ184" s="61">
        <v>0.78939999999999999</v>
      </c>
      <c r="AR184" s="61">
        <v>999.4</v>
      </c>
      <c r="AS184" s="62">
        <v>1940.88</v>
      </c>
      <c r="AT184" s="62">
        <v>5962.02</v>
      </c>
      <c r="AU184" s="61">
        <v>951.31</v>
      </c>
      <c r="AV184" s="61">
        <v>415.87</v>
      </c>
      <c r="AW184" s="62">
        <v>10269.469999999999</v>
      </c>
      <c r="AX184" s="62">
        <v>4650.62</v>
      </c>
      <c r="AY184" s="61">
        <v>0.45250000000000001</v>
      </c>
      <c r="AZ184" s="62">
        <v>4875.12</v>
      </c>
      <c r="BA184" s="61">
        <v>0.4743</v>
      </c>
      <c r="BB184" s="61">
        <v>752.29</v>
      </c>
      <c r="BC184" s="61">
        <v>7.3200000000000001E-2</v>
      </c>
      <c r="BD184" s="62">
        <v>10278.030000000001</v>
      </c>
      <c r="BE184" s="62">
        <v>2573.86</v>
      </c>
      <c r="BF184" s="61">
        <v>0.5272</v>
      </c>
      <c r="BG184" s="61">
        <v>0.55700000000000005</v>
      </c>
      <c r="BH184" s="61">
        <v>0.2253</v>
      </c>
      <c r="BI184" s="61">
        <v>0.1666</v>
      </c>
      <c r="BJ184" s="61">
        <v>3.3399999999999999E-2</v>
      </c>
      <c r="BK184" s="61">
        <v>1.78E-2</v>
      </c>
    </row>
    <row r="185" spans="1:63" x14ac:dyDescent="0.25">
      <c r="A185" s="61" t="s">
        <v>216</v>
      </c>
      <c r="B185" s="61">
        <v>47332</v>
      </c>
      <c r="C185" s="61">
        <v>4</v>
      </c>
      <c r="D185" s="61">
        <v>378.13</v>
      </c>
      <c r="E185" s="62">
        <v>1512.53</v>
      </c>
      <c r="F185" s="62">
        <v>1397.7</v>
      </c>
      <c r="G185" s="61">
        <v>2.4E-2</v>
      </c>
      <c r="H185" s="61">
        <v>2.8999999999999998E-3</v>
      </c>
      <c r="I185" s="61">
        <v>0.40410000000000001</v>
      </c>
      <c r="J185" s="61">
        <v>0</v>
      </c>
      <c r="K185" s="61">
        <v>1.0699999999999999E-2</v>
      </c>
      <c r="L185" s="61">
        <v>0.50370000000000004</v>
      </c>
      <c r="M185" s="61">
        <v>5.4699999999999999E-2</v>
      </c>
      <c r="N185" s="61">
        <v>0.40260000000000001</v>
      </c>
      <c r="O185" s="61">
        <v>2.0199999999999999E-2</v>
      </c>
      <c r="P185" s="61">
        <v>0.15559999999999999</v>
      </c>
      <c r="Q185" s="61">
        <v>67.83</v>
      </c>
      <c r="R185" s="62">
        <v>63566.14</v>
      </c>
      <c r="S185" s="61">
        <v>0.1845</v>
      </c>
      <c r="T185" s="61">
        <v>0.16500000000000001</v>
      </c>
      <c r="U185" s="61">
        <v>0.65049999999999997</v>
      </c>
      <c r="V185" s="61">
        <v>19.96</v>
      </c>
      <c r="W185" s="61">
        <v>8</v>
      </c>
      <c r="X185" s="62">
        <v>104050.75</v>
      </c>
      <c r="Y185" s="61">
        <v>183.69</v>
      </c>
      <c r="Z185" s="62">
        <v>132450.88</v>
      </c>
      <c r="AA185" s="61">
        <v>0.8407</v>
      </c>
      <c r="AB185" s="61">
        <v>0.1285</v>
      </c>
      <c r="AC185" s="61">
        <v>3.0700000000000002E-2</v>
      </c>
      <c r="AD185" s="61">
        <v>0.1593</v>
      </c>
      <c r="AE185" s="61">
        <v>132.44999999999999</v>
      </c>
      <c r="AF185" s="62">
        <v>7881.05</v>
      </c>
      <c r="AG185" s="62">
        <v>1099.17</v>
      </c>
      <c r="AH185" s="62">
        <v>153578.46</v>
      </c>
      <c r="AI185" s="61">
        <v>437</v>
      </c>
      <c r="AJ185" s="62">
        <v>36929</v>
      </c>
      <c r="AK185" s="62">
        <v>52831</v>
      </c>
      <c r="AL185" s="61">
        <v>93.48</v>
      </c>
      <c r="AM185" s="61">
        <v>57.16</v>
      </c>
      <c r="AN185" s="61">
        <v>66.709999999999994</v>
      </c>
      <c r="AO185" s="61">
        <v>6.51</v>
      </c>
      <c r="AP185" s="61">
        <v>0</v>
      </c>
      <c r="AQ185" s="61">
        <v>1.3199000000000001</v>
      </c>
      <c r="AR185" s="62">
        <v>1523.94</v>
      </c>
      <c r="AS185" s="62">
        <v>2478.69</v>
      </c>
      <c r="AT185" s="62">
        <v>6653.98</v>
      </c>
      <c r="AU185" s="62">
        <v>1585.53</v>
      </c>
      <c r="AV185" s="61">
        <v>673.49</v>
      </c>
      <c r="AW185" s="62">
        <v>12915.64</v>
      </c>
      <c r="AX185" s="62">
        <v>4885.1099999999997</v>
      </c>
      <c r="AY185" s="61">
        <v>0.36280000000000001</v>
      </c>
      <c r="AZ185" s="62">
        <v>7847.15</v>
      </c>
      <c r="BA185" s="61">
        <v>0.5827</v>
      </c>
      <c r="BB185" s="61">
        <v>733.95</v>
      </c>
      <c r="BC185" s="61">
        <v>5.45E-2</v>
      </c>
      <c r="BD185" s="62">
        <v>13466.21</v>
      </c>
      <c r="BE185" s="62">
        <v>3278.52</v>
      </c>
      <c r="BF185" s="61">
        <v>0.62970000000000004</v>
      </c>
      <c r="BG185" s="61">
        <v>0.58640000000000003</v>
      </c>
      <c r="BH185" s="61">
        <v>0.18479999999999999</v>
      </c>
      <c r="BI185" s="61">
        <v>0.189</v>
      </c>
      <c r="BJ185" s="61">
        <v>2.5700000000000001E-2</v>
      </c>
      <c r="BK185" s="61">
        <v>1.41E-2</v>
      </c>
    </row>
    <row r="186" spans="1:63" x14ac:dyDescent="0.25">
      <c r="A186" s="61" t="s">
        <v>217</v>
      </c>
      <c r="B186" s="61">
        <v>48157</v>
      </c>
      <c r="C186" s="61">
        <v>89</v>
      </c>
      <c r="D186" s="61">
        <v>21.18</v>
      </c>
      <c r="E186" s="62">
        <v>1884.78</v>
      </c>
      <c r="F186" s="62">
        <v>1897.43</v>
      </c>
      <c r="G186" s="61">
        <v>3.7000000000000002E-3</v>
      </c>
      <c r="H186" s="61">
        <v>0</v>
      </c>
      <c r="I186" s="61">
        <v>3.5000000000000001E-3</v>
      </c>
      <c r="J186" s="61">
        <v>1.1000000000000001E-3</v>
      </c>
      <c r="K186" s="61">
        <v>3.2199999999999999E-2</v>
      </c>
      <c r="L186" s="61">
        <v>0.93049999999999999</v>
      </c>
      <c r="M186" s="61">
        <v>2.9100000000000001E-2</v>
      </c>
      <c r="N186" s="61">
        <v>0.2452</v>
      </c>
      <c r="O186" s="61">
        <v>5.0000000000000001E-4</v>
      </c>
      <c r="P186" s="61">
        <v>9.0399999999999994E-2</v>
      </c>
      <c r="Q186" s="61">
        <v>86.18</v>
      </c>
      <c r="R186" s="62">
        <v>58207.45</v>
      </c>
      <c r="S186" s="61">
        <v>0.129</v>
      </c>
      <c r="T186" s="61">
        <v>0.1774</v>
      </c>
      <c r="U186" s="61">
        <v>0.69350000000000001</v>
      </c>
      <c r="V186" s="61">
        <v>18.48</v>
      </c>
      <c r="W186" s="61">
        <v>9.5</v>
      </c>
      <c r="X186" s="62">
        <v>71800.42</v>
      </c>
      <c r="Y186" s="61">
        <v>187.73</v>
      </c>
      <c r="Z186" s="62">
        <v>160962.99</v>
      </c>
      <c r="AA186" s="61">
        <v>0.90429999999999999</v>
      </c>
      <c r="AB186" s="61">
        <v>5.8099999999999999E-2</v>
      </c>
      <c r="AC186" s="61">
        <v>3.7600000000000001E-2</v>
      </c>
      <c r="AD186" s="61">
        <v>9.5699999999999993E-2</v>
      </c>
      <c r="AE186" s="61">
        <v>160.96</v>
      </c>
      <c r="AF186" s="62">
        <v>5080.08</v>
      </c>
      <c r="AG186" s="61">
        <v>587.29</v>
      </c>
      <c r="AH186" s="62">
        <v>168843.49</v>
      </c>
      <c r="AI186" s="61">
        <v>468</v>
      </c>
      <c r="AJ186" s="62">
        <v>35942</v>
      </c>
      <c r="AK186" s="62">
        <v>49959</v>
      </c>
      <c r="AL186" s="61">
        <v>53.03</v>
      </c>
      <c r="AM186" s="61">
        <v>30.69</v>
      </c>
      <c r="AN186" s="61">
        <v>31.13</v>
      </c>
      <c r="AO186" s="61">
        <v>2.2999999999999998</v>
      </c>
      <c r="AP186" s="61">
        <v>0</v>
      </c>
      <c r="AQ186" s="61">
        <v>0.91420000000000001</v>
      </c>
      <c r="AR186" s="62">
        <v>1231.81</v>
      </c>
      <c r="AS186" s="62">
        <v>1512.37</v>
      </c>
      <c r="AT186" s="62">
        <v>5081.9799999999996</v>
      </c>
      <c r="AU186" s="61">
        <v>997.96</v>
      </c>
      <c r="AV186" s="61">
        <v>146.01</v>
      </c>
      <c r="AW186" s="62">
        <v>8970.1299999999992</v>
      </c>
      <c r="AX186" s="62">
        <v>4302.3100000000004</v>
      </c>
      <c r="AY186" s="61">
        <v>0.4657</v>
      </c>
      <c r="AZ186" s="62">
        <v>4456.17</v>
      </c>
      <c r="BA186" s="61">
        <v>0.4824</v>
      </c>
      <c r="BB186" s="61">
        <v>479.97</v>
      </c>
      <c r="BC186" s="61">
        <v>5.1999999999999998E-2</v>
      </c>
      <c r="BD186" s="62">
        <v>9238.44</v>
      </c>
      <c r="BE186" s="62">
        <v>3791.64</v>
      </c>
      <c r="BF186" s="61">
        <v>0.85570000000000002</v>
      </c>
      <c r="BG186" s="61">
        <v>0.59560000000000002</v>
      </c>
      <c r="BH186" s="61">
        <v>0.22209999999999999</v>
      </c>
      <c r="BI186" s="61">
        <v>0.13170000000000001</v>
      </c>
      <c r="BJ186" s="61">
        <v>3.6600000000000001E-2</v>
      </c>
      <c r="BK186" s="61">
        <v>1.41E-2</v>
      </c>
    </row>
    <row r="187" spans="1:63" x14ac:dyDescent="0.25">
      <c r="A187" s="61" t="s">
        <v>218</v>
      </c>
      <c r="B187" s="61">
        <v>47340</v>
      </c>
      <c r="C187" s="61">
        <v>33</v>
      </c>
      <c r="D187" s="61">
        <v>228.24</v>
      </c>
      <c r="E187" s="62">
        <v>7531.96</v>
      </c>
      <c r="F187" s="62">
        <v>7264.09</v>
      </c>
      <c r="G187" s="61">
        <v>2.29E-2</v>
      </c>
      <c r="H187" s="61">
        <v>1E-4</v>
      </c>
      <c r="I187" s="61">
        <v>1.54E-2</v>
      </c>
      <c r="J187" s="61">
        <v>2.9999999999999997E-4</v>
      </c>
      <c r="K187" s="61">
        <v>1.6899999999999998E-2</v>
      </c>
      <c r="L187" s="61">
        <v>0.91259999999999997</v>
      </c>
      <c r="M187" s="61">
        <v>3.1899999999999998E-2</v>
      </c>
      <c r="N187" s="61">
        <v>0.12230000000000001</v>
      </c>
      <c r="O187" s="61">
        <v>7.4999999999999997E-3</v>
      </c>
      <c r="P187" s="61">
        <v>9.5799999999999996E-2</v>
      </c>
      <c r="Q187" s="61">
        <v>327.3</v>
      </c>
      <c r="R187" s="62">
        <v>66265.11</v>
      </c>
      <c r="S187" s="61">
        <v>0.14630000000000001</v>
      </c>
      <c r="T187" s="61">
        <v>0.17519999999999999</v>
      </c>
      <c r="U187" s="61">
        <v>0.67849999999999999</v>
      </c>
      <c r="V187" s="61">
        <v>19.97</v>
      </c>
      <c r="W187" s="61">
        <v>45.67</v>
      </c>
      <c r="X187" s="62">
        <v>81311.25</v>
      </c>
      <c r="Y187" s="61">
        <v>162.94</v>
      </c>
      <c r="Z187" s="62">
        <v>165260.6</v>
      </c>
      <c r="AA187" s="61">
        <v>0.89019999999999999</v>
      </c>
      <c r="AB187" s="61">
        <v>9.1399999999999995E-2</v>
      </c>
      <c r="AC187" s="61">
        <v>1.84E-2</v>
      </c>
      <c r="AD187" s="61">
        <v>0.10979999999999999</v>
      </c>
      <c r="AE187" s="61">
        <v>165.26</v>
      </c>
      <c r="AF187" s="62">
        <v>5934.1</v>
      </c>
      <c r="AG187" s="61">
        <v>711.83</v>
      </c>
      <c r="AH187" s="62">
        <v>194669.57</v>
      </c>
      <c r="AI187" s="61">
        <v>515</v>
      </c>
      <c r="AJ187" s="62">
        <v>50033</v>
      </c>
      <c r="AK187" s="62">
        <v>94031</v>
      </c>
      <c r="AL187" s="61">
        <v>62.66</v>
      </c>
      <c r="AM187" s="61">
        <v>34.46</v>
      </c>
      <c r="AN187" s="61">
        <v>44.65</v>
      </c>
      <c r="AO187" s="61">
        <v>5.33</v>
      </c>
      <c r="AP187" s="61">
        <v>0</v>
      </c>
      <c r="AQ187" s="61">
        <v>0.52690000000000003</v>
      </c>
      <c r="AR187" s="61">
        <v>934.18</v>
      </c>
      <c r="AS187" s="62">
        <v>1541.3</v>
      </c>
      <c r="AT187" s="62">
        <v>5856.57</v>
      </c>
      <c r="AU187" s="62">
        <v>1359.78</v>
      </c>
      <c r="AV187" s="61">
        <v>516.54</v>
      </c>
      <c r="AW187" s="62">
        <v>10208.36</v>
      </c>
      <c r="AX187" s="62">
        <v>3458.76</v>
      </c>
      <c r="AY187" s="61">
        <v>0.34720000000000001</v>
      </c>
      <c r="AZ187" s="62">
        <v>6144.98</v>
      </c>
      <c r="BA187" s="61">
        <v>0.6169</v>
      </c>
      <c r="BB187" s="61">
        <v>356.72</v>
      </c>
      <c r="BC187" s="61">
        <v>3.5799999999999998E-2</v>
      </c>
      <c r="BD187" s="62">
        <v>9960.4599999999991</v>
      </c>
      <c r="BE187" s="62">
        <v>2083.27</v>
      </c>
      <c r="BF187" s="61">
        <v>0.2011</v>
      </c>
      <c r="BG187" s="61">
        <v>0.62209999999999999</v>
      </c>
      <c r="BH187" s="61">
        <v>0.22040000000000001</v>
      </c>
      <c r="BI187" s="61">
        <v>9.5000000000000001E-2</v>
      </c>
      <c r="BJ187" s="61">
        <v>4.6600000000000003E-2</v>
      </c>
      <c r="BK187" s="61">
        <v>1.5900000000000001E-2</v>
      </c>
    </row>
    <row r="188" spans="1:63" x14ac:dyDescent="0.25">
      <c r="A188" s="61" t="s">
        <v>219</v>
      </c>
      <c r="B188" s="61">
        <v>50484</v>
      </c>
      <c r="C188" s="61">
        <v>136</v>
      </c>
      <c r="D188" s="61">
        <v>7.36</v>
      </c>
      <c r="E188" s="62">
        <v>1001.05</v>
      </c>
      <c r="F188" s="62">
        <v>1025.93</v>
      </c>
      <c r="G188" s="61">
        <v>0</v>
      </c>
      <c r="H188" s="61">
        <v>0</v>
      </c>
      <c r="I188" s="61">
        <v>3.3999999999999998E-3</v>
      </c>
      <c r="J188" s="61">
        <v>2.8999999999999998E-3</v>
      </c>
      <c r="K188" s="61">
        <v>0</v>
      </c>
      <c r="L188" s="61">
        <v>0.98509999999999998</v>
      </c>
      <c r="M188" s="61">
        <v>8.6E-3</v>
      </c>
      <c r="N188" s="61">
        <v>0.50319999999999998</v>
      </c>
      <c r="O188" s="61">
        <v>0</v>
      </c>
      <c r="P188" s="61">
        <v>0.1462</v>
      </c>
      <c r="Q188" s="61">
        <v>48</v>
      </c>
      <c r="R188" s="62">
        <v>47784.95</v>
      </c>
      <c r="S188" s="61">
        <v>0.2195</v>
      </c>
      <c r="T188" s="61">
        <v>7.3200000000000001E-2</v>
      </c>
      <c r="U188" s="61">
        <v>0.70730000000000004</v>
      </c>
      <c r="V188" s="61">
        <v>18.600000000000001</v>
      </c>
      <c r="W188" s="61">
        <v>10.3</v>
      </c>
      <c r="X188" s="62">
        <v>60557.01</v>
      </c>
      <c r="Y188" s="61">
        <v>91.34</v>
      </c>
      <c r="Z188" s="62">
        <v>142723.03</v>
      </c>
      <c r="AA188" s="61">
        <v>0.48930000000000001</v>
      </c>
      <c r="AB188" s="61">
        <v>0.14230000000000001</v>
      </c>
      <c r="AC188" s="61">
        <v>0.36849999999999999</v>
      </c>
      <c r="AD188" s="61">
        <v>0.51070000000000004</v>
      </c>
      <c r="AE188" s="61">
        <v>142.72</v>
      </c>
      <c r="AF188" s="62">
        <v>4832.8500000000004</v>
      </c>
      <c r="AG188" s="61">
        <v>278.85000000000002</v>
      </c>
      <c r="AH188" s="62">
        <v>132059.48000000001</v>
      </c>
      <c r="AI188" s="61">
        <v>353</v>
      </c>
      <c r="AJ188" s="62">
        <v>28474</v>
      </c>
      <c r="AK188" s="62">
        <v>47932</v>
      </c>
      <c r="AL188" s="61">
        <v>44.62</v>
      </c>
      <c r="AM188" s="61">
        <v>26.57</v>
      </c>
      <c r="AN188" s="61">
        <v>31.09</v>
      </c>
      <c r="AO188" s="61">
        <v>3.6</v>
      </c>
      <c r="AP188" s="61">
        <v>0</v>
      </c>
      <c r="AQ188" s="61">
        <v>0.67649999999999999</v>
      </c>
      <c r="AR188" s="62">
        <v>1424.62</v>
      </c>
      <c r="AS188" s="62">
        <v>2283.1999999999998</v>
      </c>
      <c r="AT188" s="62">
        <v>5500.33</v>
      </c>
      <c r="AU188" s="61">
        <v>902.43</v>
      </c>
      <c r="AV188" s="61">
        <v>144.52000000000001</v>
      </c>
      <c r="AW188" s="62">
        <v>10255.11</v>
      </c>
      <c r="AX188" s="62">
        <v>4486.1499999999996</v>
      </c>
      <c r="AY188" s="61">
        <v>0.40029999999999999</v>
      </c>
      <c r="AZ188" s="62">
        <v>5827.22</v>
      </c>
      <c r="BA188" s="61">
        <v>0.52</v>
      </c>
      <c r="BB188" s="61">
        <v>892.21</v>
      </c>
      <c r="BC188" s="61">
        <v>7.9600000000000004E-2</v>
      </c>
      <c r="BD188" s="62">
        <v>11205.58</v>
      </c>
      <c r="BE188" s="62">
        <v>4355.05</v>
      </c>
      <c r="BF188" s="61">
        <v>1.1009</v>
      </c>
      <c r="BG188" s="61">
        <v>0.54049999999999998</v>
      </c>
      <c r="BH188" s="61">
        <v>0.25390000000000001</v>
      </c>
      <c r="BI188" s="61">
        <v>0.1449</v>
      </c>
      <c r="BJ188" s="61">
        <v>3.8899999999999997E-2</v>
      </c>
      <c r="BK188" s="61">
        <v>2.1899999999999999E-2</v>
      </c>
    </row>
    <row r="189" spans="1:63" x14ac:dyDescent="0.25">
      <c r="A189" s="61" t="s">
        <v>220</v>
      </c>
      <c r="B189" s="61">
        <v>49783</v>
      </c>
      <c r="C189" s="61">
        <v>45</v>
      </c>
      <c r="D189" s="61">
        <v>19.12</v>
      </c>
      <c r="E189" s="61">
        <v>860.6</v>
      </c>
      <c r="F189" s="61">
        <v>846.58</v>
      </c>
      <c r="G189" s="61">
        <v>2.3999999999999998E-3</v>
      </c>
      <c r="H189" s="61">
        <v>1.1999999999999999E-3</v>
      </c>
      <c r="I189" s="61">
        <v>3.5000000000000001E-3</v>
      </c>
      <c r="J189" s="61">
        <v>0</v>
      </c>
      <c r="K189" s="61">
        <v>8.3000000000000001E-3</v>
      </c>
      <c r="L189" s="61">
        <v>0.98170000000000002</v>
      </c>
      <c r="M189" s="61">
        <v>2.8999999999999998E-3</v>
      </c>
      <c r="N189" s="61">
        <v>7.3800000000000004E-2</v>
      </c>
      <c r="O189" s="61">
        <v>0</v>
      </c>
      <c r="P189" s="61">
        <v>0.12820000000000001</v>
      </c>
      <c r="Q189" s="61">
        <v>38.229999999999997</v>
      </c>
      <c r="R189" s="62">
        <v>54336.76</v>
      </c>
      <c r="S189" s="61">
        <v>0.26979999999999998</v>
      </c>
      <c r="T189" s="61">
        <v>0.20630000000000001</v>
      </c>
      <c r="U189" s="61">
        <v>0.52380000000000004</v>
      </c>
      <c r="V189" s="61">
        <v>17.920000000000002</v>
      </c>
      <c r="W189" s="61">
        <v>8.14</v>
      </c>
      <c r="X189" s="62">
        <v>38969.410000000003</v>
      </c>
      <c r="Y189" s="61">
        <v>101.71</v>
      </c>
      <c r="Z189" s="62">
        <v>105611.79</v>
      </c>
      <c r="AA189" s="61">
        <v>0.88729999999999998</v>
      </c>
      <c r="AB189" s="61">
        <v>9.06E-2</v>
      </c>
      <c r="AC189" s="61">
        <v>2.2100000000000002E-2</v>
      </c>
      <c r="AD189" s="61">
        <v>0.11269999999999999</v>
      </c>
      <c r="AE189" s="61">
        <v>105.61</v>
      </c>
      <c r="AF189" s="62">
        <v>2466.7399999999998</v>
      </c>
      <c r="AG189" s="61">
        <v>387.94</v>
      </c>
      <c r="AH189" s="62">
        <v>105295.13</v>
      </c>
      <c r="AI189" s="61">
        <v>210</v>
      </c>
      <c r="AJ189" s="62">
        <v>35887</v>
      </c>
      <c r="AK189" s="62">
        <v>53471</v>
      </c>
      <c r="AL189" s="61">
        <v>41.89</v>
      </c>
      <c r="AM189" s="61">
        <v>22.47</v>
      </c>
      <c r="AN189" s="61">
        <v>27.55</v>
      </c>
      <c r="AO189" s="61">
        <v>5.6</v>
      </c>
      <c r="AP189" s="62">
        <v>1754.42</v>
      </c>
      <c r="AQ189" s="61">
        <v>1.2286999999999999</v>
      </c>
      <c r="AR189" s="61">
        <v>981.85</v>
      </c>
      <c r="AS189" s="62">
        <v>1653.96</v>
      </c>
      <c r="AT189" s="62">
        <v>4395.57</v>
      </c>
      <c r="AU189" s="62">
        <v>1126.44</v>
      </c>
      <c r="AV189" s="61">
        <v>230.56</v>
      </c>
      <c r="AW189" s="62">
        <v>8388.39</v>
      </c>
      <c r="AX189" s="62">
        <v>4311.38</v>
      </c>
      <c r="AY189" s="61">
        <v>0.50309999999999999</v>
      </c>
      <c r="AZ189" s="62">
        <v>3924.59</v>
      </c>
      <c r="BA189" s="61">
        <v>0.45800000000000002</v>
      </c>
      <c r="BB189" s="61">
        <v>333.38</v>
      </c>
      <c r="BC189" s="61">
        <v>3.8899999999999997E-2</v>
      </c>
      <c r="BD189" s="62">
        <v>8569.35</v>
      </c>
      <c r="BE189" s="62">
        <v>3868.73</v>
      </c>
      <c r="BF189" s="61">
        <v>0.98129999999999995</v>
      </c>
      <c r="BG189" s="61">
        <v>0.5857</v>
      </c>
      <c r="BH189" s="61">
        <v>0.2276</v>
      </c>
      <c r="BI189" s="61">
        <v>0.13289999999999999</v>
      </c>
      <c r="BJ189" s="61">
        <v>3.4799999999999998E-2</v>
      </c>
      <c r="BK189" s="61">
        <v>1.9E-2</v>
      </c>
    </row>
    <row r="190" spans="1:63" x14ac:dyDescent="0.25">
      <c r="A190" s="61" t="s">
        <v>221</v>
      </c>
      <c r="B190" s="61">
        <v>48595</v>
      </c>
      <c r="C190" s="61">
        <v>61</v>
      </c>
      <c r="D190" s="61">
        <v>15.82</v>
      </c>
      <c r="E190" s="61">
        <v>965.21</v>
      </c>
      <c r="F190" s="61">
        <v>970.14</v>
      </c>
      <c r="G190" s="61">
        <v>3.0999999999999999E-3</v>
      </c>
      <c r="H190" s="61">
        <v>9.2999999999999992E-3</v>
      </c>
      <c r="I190" s="61">
        <v>1E-3</v>
      </c>
      <c r="J190" s="61">
        <v>0</v>
      </c>
      <c r="K190" s="61">
        <v>1.95E-2</v>
      </c>
      <c r="L190" s="61">
        <v>0.96189999999999998</v>
      </c>
      <c r="M190" s="61">
        <v>5.1999999999999998E-3</v>
      </c>
      <c r="N190" s="61">
        <v>0.1729</v>
      </c>
      <c r="O190" s="61">
        <v>1E-3</v>
      </c>
      <c r="P190" s="61">
        <v>0.1053</v>
      </c>
      <c r="Q190" s="61">
        <v>47.5</v>
      </c>
      <c r="R190" s="62">
        <v>52687.37</v>
      </c>
      <c r="S190" s="61">
        <v>0.1948</v>
      </c>
      <c r="T190" s="61">
        <v>0.1169</v>
      </c>
      <c r="U190" s="61">
        <v>0.68830000000000002</v>
      </c>
      <c r="V190" s="61">
        <v>16.399999999999999</v>
      </c>
      <c r="W190" s="61">
        <v>6.18</v>
      </c>
      <c r="X190" s="62">
        <v>66051.460000000006</v>
      </c>
      <c r="Y190" s="61">
        <v>156.18</v>
      </c>
      <c r="Z190" s="62">
        <v>95660.27</v>
      </c>
      <c r="AA190" s="61">
        <v>0.87270000000000003</v>
      </c>
      <c r="AB190" s="61">
        <v>9.35E-2</v>
      </c>
      <c r="AC190" s="61">
        <v>3.3799999999999997E-2</v>
      </c>
      <c r="AD190" s="61">
        <v>0.1273</v>
      </c>
      <c r="AE190" s="61">
        <v>95.66</v>
      </c>
      <c r="AF190" s="62">
        <v>1941.22</v>
      </c>
      <c r="AG190" s="61">
        <v>273.52</v>
      </c>
      <c r="AH190" s="62">
        <v>91381.52</v>
      </c>
      <c r="AI190" s="61">
        <v>129</v>
      </c>
      <c r="AJ190" s="62">
        <v>35037</v>
      </c>
      <c r="AK190" s="62">
        <v>63544</v>
      </c>
      <c r="AL190" s="61">
        <v>27.78</v>
      </c>
      <c r="AM190" s="61">
        <v>19.95</v>
      </c>
      <c r="AN190" s="61">
        <v>20.76</v>
      </c>
      <c r="AO190" s="61">
        <v>5.3</v>
      </c>
      <c r="AP190" s="62">
        <v>1710.98</v>
      </c>
      <c r="AQ190" s="61">
        <v>1.0909</v>
      </c>
      <c r="AR190" s="62">
        <v>1049.56</v>
      </c>
      <c r="AS190" s="62">
        <v>2118.84</v>
      </c>
      <c r="AT190" s="62">
        <v>6167.38</v>
      </c>
      <c r="AU190" s="61">
        <v>749.43</v>
      </c>
      <c r="AV190" s="61">
        <v>126.84</v>
      </c>
      <c r="AW190" s="62">
        <v>10212.049999999999</v>
      </c>
      <c r="AX190" s="62">
        <v>4974.4399999999996</v>
      </c>
      <c r="AY190" s="61">
        <v>0.52490000000000003</v>
      </c>
      <c r="AZ190" s="62">
        <v>4098.41</v>
      </c>
      <c r="BA190" s="61">
        <v>0.4325</v>
      </c>
      <c r="BB190" s="61">
        <v>404.16</v>
      </c>
      <c r="BC190" s="61">
        <v>4.2599999999999999E-2</v>
      </c>
      <c r="BD190" s="62">
        <v>9477.02</v>
      </c>
      <c r="BE190" s="62">
        <v>4286.76</v>
      </c>
      <c r="BF190" s="61">
        <v>0.92779999999999996</v>
      </c>
      <c r="BG190" s="61">
        <v>0.55859999999999999</v>
      </c>
      <c r="BH190" s="61">
        <v>0.24260000000000001</v>
      </c>
      <c r="BI190" s="61">
        <v>9.4500000000000001E-2</v>
      </c>
      <c r="BJ190" s="61">
        <v>3.56E-2</v>
      </c>
      <c r="BK190" s="61">
        <v>6.8699999999999997E-2</v>
      </c>
    </row>
    <row r="191" spans="1:63" x14ac:dyDescent="0.25">
      <c r="A191" s="61" t="s">
        <v>222</v>
      </c>
      <c r="B191" s="61">
        <v>43992</v>
      </c>
      <c r="C191" s="61">
        <v>22</v>
      </c>
      <c r="D191" s="61">
        <v>99.28</v>
      </c>
      <c r="E191" s="62">
        <v>2184.06</v>
      </c>
      <c r="F191" s="62">
        <v>1796.14</v>
      </c>
      <c r="G191" s="61">
        <v>7.7000000000000002E-3</v>
      </c>
      <c r="H191" s="61">
        <v>0</v>
      </c>
      <c r="I191" s="61">
        <v>6.4000000000000001E-2</v>
      </c>
      <c r="J191" s="61">
        <v>5.9999999999999995E-4</v>
      </c>
      <c r="K191" s="61">
        <v>0.1583</v>
      </c>
      <c r="L191" s="61">
        <v>0.59530000000000005</v>
      </c>
      <c r="M191" s="61">
        <v>0.1741</v>
      </c>
      <c r="N191" s="61">
        <v>0.77890000000000004</v>
      </c>
      <c r="O191" s="61">
        <v>2.3099999999999999E-2</v>
      </c>
      <c r="P191" s="61">
        <v>0.11</v>
      </c>
      <c r="Q191" s="61">
        <v>94</v>
      </c>
      <c r="R191" s="62">
        <v>50578.3</v>
      </c>
      <c r="S191" s="61">
        <v>0.27779999999999999</v>
      </c>
      <c r="T191" s="61">
        <v>0.20630000000000001</v>
      </c>
      <c r="U191" s="61">
        <v>0.51590000000000003</v>
      </c>
      <c r="V191" s="61">
        <v>16.21</v>
      </c>
      <c r="W191" s="61">
        <v>25</v>
      </c>
      <c r="X191" s="62">
        <v>47866.68</v>
      </c>
      <c r="Y191" s="61">
        <v>83.95</v>
      </c>
      <c r="Z191" s="62">
        <v>79918.460000000006</v>
      </c>
      <c r="AA191" s="61">
        <v>0.7117</v>
      </c>
      <c r="AB191" s="61">
        <v>0.23810000000000001</v>
      </c>
      <c r="AC191" s="61">
        <v>5.0200000000000002E-2</v>
      </c>
      <c r="AD191" s="61">
        <v>0.2883</v>
      </c>
      <c r="AE191" s="61">
        <v>79.92</v>
      </c>
      <c r="AF191" s="62">
        <v>3428.03</v>
      </c>
      <c r="AG191" s="61">
        <v>436.41</v>
      </c>
      <c r="AH191" s="62">
        <v>87071.59</v>
      </c>
      <c r="AI191" s="61">
        <v>101</v>
      </c>
      <c r="AJ191" s="62">
        <v>23575</v>
      </c>
      <c r="AK191" s="62">
        <v>33923</v>
      </c>
      <c r="AL191" s="61">
        <v>55.95</v>
      </c>
      <c r="AM191" s="61">
        <v>39.380000000000003</v>
      </c>
      <c r="AN191" s="61">
        <v>50.64</v>
      </c>
      <c r="AO191" s="61">
        <v>3.3</v>
      </c>
      <c r="AP191" s="61">
        <v>0</v>
      </c>
      <c r="AQ191" s="61">
        <v>1.2862</v>
      </c>
      <c r="AR191" s="62">
        <v>1554.35</v>
      </c>
      <c r="AS191" s="62">
        <v>2283.0700000000002</v>
      </c>
      <c r="AT191" s="62">
        <v>5755.55</v>
      </c>
      <c r="AU191" s="62">
        <v>1521.9</v>
      </c>
      <c r="AV191" s="62">
        <v>1049.3499999999999</v>
      </c>
      <c r="AW191" s="62">
        <v>12164.21</v>
      </c>
      <c r="AX191" s="62">
        <v>7083.52</v>
      </c>
      <c r="AY191" s="61">
        <v>0.54510000000000003</v>
      </c>
      <c r="AZ191" s="62">
        <v>4142.8999999999996</v>
      </c>
      <c r="BA191" s="61">
        <v>0.31879999999999997</v>
      </c>
      <c r="BB191" s="62">
        <v>1767.77</v>
      </c>
      <c r="BC191" s="61">
        <v>0.13600000000000001</v>
      </c>
      <c r="BD191" s="62">
        <v>12994.19</v>
      </c>
      <c r="BE191" s="62">
        <v>3650.45</v>
      </c>
      <c r="BF191" s="61">
        <v>1.7039</v>
      </c>
      <c r="BG191" s="61">
        <v>0.46010000000000001</v>
      </c>
      <c r="BH191" s="61">
        <v>0.23669999999999999</v>
      </c>
      <c r="BI191" s="61">
        <v>0.25069999999999998</v>
      </c>
      <c r="BJ191" s="61">
        <v>2.8799999999999999E-2</v>
      </c>
      <c r="BK191" s="61">
        <v>2.3699999999999999E-2</v>
      </c>
    </row>
    <row r="192" spans="1:63" x14ac:dyDescent="0.25">
      <c r="A192" s="61" t="s">
        <v>223</v>
      </c>
      <c r="B192" s="61">
        <v>44008</v>
      </c>
      <c r="C192" s="61">
        <v>24</v>
      </c>
      <c r="D192" s="61">
        <v>128.61000000000001</v>
      </c>
      <c r="E192" s="62">
        <v>3086.65</v>
      </c>
      <c r="F192" s="62">
        <v>2923.57</v>
      </c>
      <c r="G192" s="61">
        <v>4.7999999999999996E-3</v>
      </c>
      <c r="H192" s="61">
        <v>5.9999999999999995E-4</v>
      </c>
      <c r="I192" s="61">
        <v>8.0000000000000002E-3</v>
      </c>
      <c r="J192" s="61">
        <v>1.4E-3</v>
      </c>
      <c r="K192" s="61">
        <v>1.3599999999999999E-2</v>
      </c>
      <c r="L192" s="61">
        <v>0.95520000000000005</v>
      </c>
      <c r="M192" s="61">
        <v>1.6500000000000001E-2</v>
      </c>
      <c r="N192" s="61">
        <v>0.46610000000000001</v>
      </c>
      <c r="O192" s="61">
        <v>2.0999999999999999E-3</v>
      </c>
      <c r="P192" s="61">
        <v>0.15770000000000001</v>
      </c>
      <c r="Q192" s="61">
        <v>113.62</v>
      </c>
      <c r="R192" s="62">
        <v>56955.360000000001</v>
      </c>
      <c r="S192" s="61">
        <v>0.38190000000000002</v>
      </c>
      <c r="T192" s="61">
        <v>0.11559999999999999</v>
      </c>
      <c r="U192" s="61">
        <v>0.50249999999999995</v>
      </c>
      <c r="V192" s="61">
        <v>18.68</v>
      </c>
      <c r="W192" s="61">
        <v>18</v>
      </c>
      <c r="X192" s="62">
        <v>80908.56</v>
      </c>
      <c r="Y192" s="61">
        <v>163.16999999999999</v>
      </c>
      <c r="Z192" s="62">
        <v>148293.41</v>
      </c>
      <c r="AA192" s="61">
        <v>0.57110000000000005</v>
      </c>
      <c r="AB192" s="61">
        <v>0.3886</v>
      </c>
      <c r="AC192" s="61">
        <v>4.0300000000000002E-2</v>
      </c>
      <c r="AD192" s="61">
        <v>0.4289</v>
      </c>
      <c r="AE192" s="61">
        <v>148.29</v>
      </c>
      <c r="AF192" s="62">
        <v>5075.3599999999997</v>
      </c>
      <c r="AG192" s="61">
        <v>469.01</v>
      </c>
      <c r="AH192" s="62">
        <v>160609.34</v>
      </c>
      <c r="AI192" s="61">
        <v>453</v>
      </c>
      <c r="AJ192" s="62">
        <v>29912</v>
      </c>
      <c r="AK192" s="62">
        <v>42425</v>
      </c>
      <c r="AL192" s="61">
        <v>61.45</v>
      </c>
      <c r="AM192" s="61">
        <v>33.71</v>
      </c>
      <c r="AN192" s="61">
        <v>32.17</v>
      </c>
      <c r="AO192" s="61">
        <v>3</v>
      </c>
      <c r="AP192" s="61">
        <v>0</v>
      </c>
      <c r="AQ192" s="61">
        <v>1.0387</v>
      </c>
      <c r="AR192" s="62">
        <v>1155.79</v>
      </c>
      <c r="AS192" s="62">
        <v>1551.47</v>
      </c>
      <c r="AT192" s="62">
        <v>5606.22</v>
      </c>
      <c r="AU192" s="61">
        <v>788.35</v>
      </c>
      <c r="AV192" s="61">
        <v>443.07</v>
      </c>
      <c r="AW192" s="62">
        <v>9544.9</v>
      </c>
      <c r="AX192" s="62">
        <v>4434.7</v>
      </c>
      <c r="AY192" s="61">
        <v>0.46310000000000001</v>
      </c>
      <c r="AZ192" s="62">
        <v>4371.29</v>
      </c>
      <c r="BA192" s="61">
        <v>0.45650000000000002</v>
      </c>
      <c r="BB192" s="61">
        <v>769.95</v>
      </c>
      <c r="BC192" s="61">
        <v>8.0399999999999999E-2</v>
      </c>
      <c r="BD192" s="62">
        <v>9575.94</v>
      </c>
      <c r="BE192" s="62">
        <v>2660.4</v>
      </c>
      <c r="BF192" s="61">
        <v>0.82940000000000003</v>
      </c>
      <c r="BG192" s="61">
        <v>0.59830000000000005</v>
      </c>
      <c r="BH192" s="61">
        <v>0.22559999999999999</v>
      </c>
      <c r="BI192" s="61">
        <v>0.13239999999999999</v>
      </c>
      <c r="BJ192" s="61">
        <v>2.8299999999999999E-2</v>
      </c>
      <c r="BK192" s="61">
        <v>1.54E-2</v>
      </c>
    </row>
    <row r="193" spans="1:63" x14ac:dyDescent="0.25">
      <c r="A193" s="61" t="s">
        <v>224</v>
      </c>
      <c r="B193" s="61">
        <v>48843</v>
      </c>
      <c r="C193" s="61">
        <v>191</v>
      </c>
      <c r="D193" s="61">
        <v>11.76</v>
      </c>
      <c r="E193" s="62">
        <v>2246.9</v>
      </c>
      <c r="F193" s="62">
        <v>2141.46</v>
      </c>
      <c r="G193" s="61">
        <v>2.5000000000000001E-3</v>
      </c>
      <c r="H193" s="61">
        <v>1.4E-3</v>
      </c>
      <c r="I193" s="61">
        <v>7.7000000000000002E-3</v>
      </c>
      <c r="J193" s="61">
        <v>1.6999999999999999E-3</v>
      </c>
      <c r="K193" s="61">
        <v>2.3999999999999998E-3</v>
      </c>
      <c r="L193" s="61">
        <v>0.96489999999999998</v>
      </c>
      <c r="M193" s="61">
        <v>1.9300000000000001E-2</v>
      </c>
      <c r="N193" s="61">
        <v>0.56710000000000005</v>
      </c>
      <c r="O193" s="61">
        <v>0</v>
      </c>
      <c r="P193" s="61">
        <v>0.1439</v>
      </c>
      <c r="Q193" s="61">
        <v>108.15</v>
      </c>
      <c r="R193" s="62">
        <v>53391.4</v>
      </c>
      <c r="S193" s="61">
        <v>0.20380000000000001</v>
      </c>
      <c r="T193" s="61">
        <v>0.19750000000000001</v>
      </c>
      <c r="U193" s="61">
        <v>0.59870000000000001</v>
      </c>
      <c r="V193" s="61">
        <v>17.510000000000002</v>
      </c>
      <c r="W193" s="61">
        <v>14.31</v>
      </c>
      <c r="X193" s="62">
        <v>65909.39</v>
      </c>
      <c r="Y193" s="61">
        <v>151.22999999999999</v>
      </c>
      <c r="Z193" s="62">
        <v>128335.03</v>
      </c>
      <c r="AA193" s="61">
        <v>0.58889999999999998</v>
      </c>
      <c r="AB193" s="61">
        <v>6.6600000000000006E-2</v>
      </c>
      <c r="AC193" s="61">
        <v>0.34449999999999997</v>
      </c>
      <c r="AD193" s="61">
        <v>0.41110000000000002</v>
      </c>
      <c r="AE193" s="61">
        <v>128.34</v>
      </c>
      <c r="AF193" s="62">
        <v>3408.81</v>
      </c>
      <c r="AG193" s="61">
        <v>275.06</v>
      </c>
      <c r="AH193" s="62">
        <v>89413.87</v>
      </c>
      <c r="AI193" s="61">
        <v>110</v>
      </c>
      <c r="AJ193" s="62">
        <v>28635</v>
      </c>
      <c r="AK193" s="62">
        <v>38499</v>
      </c>
      <c r="AL193" s="61">
        <v>35.090000000000003</v>
      </c>
      <c r="AM193" s="61">
        <v>22.04</v>
      </c>
      <c r="AN193" s="61">
        <v>22.43</v>
      </c>
      <c r="AO193" s="61">
        <v>4.55</v>
      </c>
      <c r="AP193" s="61">
        <v>0</v>
      </c>
      <c r="AQ193" s="61">
        <v>0.82620000000000005</v>
      </c>
      <c r="AR193" s="62">
        <v>1059.69</v>
      </c>
      <c r="AS193" s="62">
        <v>2212.19</v>
      </c>
      <c r="AT193" s="62">
        <v>5408.02</v>
      </c>
      <c r="AU193" s="61">
        <v>859.78</v>
      </c>
      <c r="AV193" s="61">
        <v>210.47</v>
      </c>
      <c r="AW193" s="62">
        <v>9750.16</v>
      </c>
      <c r="AX193" s="62">
        <v>5727.46</v>
      </c>
      <c r="AY193" s="61">
        <v>0.56310000000000004</v>
      </c>
      <c r="AZ193" s="62">
        <v>3554.74</v>
      </c>
      <c r="BA193" s="61">
        <v>0.34949999999999998</v>
      </c>
      <c r="BB193" s="61">
        <v>889.79</v>
      </c>
      <c r="BC193" s="61">
        <v>8.7499999999999994E-2</v>
      </c>
      <c r="BD193" s="62">
        <v>10171.99</v>
      </c>
      <c r="BE193" s="62">
        <v>5133.9399999999996</v>
      </c>
      <c r="BF193" s="61">
        <v>2.2538</v>
      </c>
      <c r="BG193" s="61">
        <v>0.56410000000000005</v>
      </c>
      <c r="BH193" s="61">
        <v>0.20169999999999999</v>
      </c>
      <c r="BI193" s="61">
        <v>0.18429999999999999</v>
      </c>
      <c r="BJ193" s="61">
        <v>3.8399999999999997E-2</v>
      </c>
      <c r="BK193" s="61">
        <v>1.15E-2</v>
      </c>
    </row>
    <row r="194" spans="1:63" x14ac:dyDescent="0.25">
      <c r="A194" s="61" t="s">
        <v>225</v>
      </c>
      <c r="B194" s="61">
        <v>46649</v>
      </c>
      <c r="C194" s="61">
        <v>63</v>
      </c>
      <c r="D194" s="61">
        <v>9.7899999999999991</v>
      </c>
      <c r="E194" s="61">
        <v>616.78</v>
      </c>
      <c r="F194" s="61">
        <v>782</v>
      </c>
      <c r="G194" s="61">
        <v>7.7000000000000002E-3</v>
      </c>
      <c r="H194" s="61">
        <v>0</v>
      </c>
      <c r="I194" s="61">
        <v>1.9E-3</v>
      </c>
      <c r="J194" s="61">
        <v>1.2999999999999999E-3</v>
      </c>
      <c r="K194" s="61">
        <v>6.1999999999999998E-3</v>
      </c>
      <c r="L194" s="61">
        <v>0.95330000000000004</v>
      </c>
      <c r="M194" s="61">
        <v>2.9600000000000001E-2</v>
      </c>
      <c r="N194" s="61">
        <v>0.19439999999999999</v>
      </c>
      <c r="O194" s="61">
        <v>5.1999999999999998E-3</v>
      </c>
      <c r="P194" s="61">
        <v>0.1021</v>
      </c>
      <c r="Q194" s="61">
        <v>31.13</v>
      </c>
      <c r="R194" s="62">
        <v>51833.06</v>
      </c>
      <c r="S194" s="61">
        <v>0.22639999999999999</v>
      </c>
      <c r="T194" s="61">
        <v>0.18870000000000001</v>
      </c>
      <c r="U194" s="61">
        <v>0.58489999999999998</v>
      </c>
      <c r="V194" s="61">
        <v>20.69</v>
      </c>
      <c r="W194" s="61">
        <v>5.2</v>
      </c>
      <c r="X194" s="62">
        <v>79460.649999999994</v>
      </c>
      <c r="Y194" s="61">
        <v>113.99</v>
      </c>
      <c r="Z194" s="62">
        <v>113817.67</v>
      </c>
      <c r="AA194" s="61">
        <v>0.96309999999999996</v>
      </c>
      <c r="AB194" s="61">
        <v>1.06E-2</v>
      </c>
      <c r="AC194" s="61">
        <v>2.63E-2</v>
      </c>
      <c r="AD194" s="61">
        <v>3.6900000000000002E-2</v>
      </c>
      <c r="AE194" s="61">
        <v>113.82</v>
      </c>
      <c r="AF194" s="62">
        <v>2589.52</v>
      </c>
      <c r="AG194" s="61">
        <v>427.3</v>
      </c>
      <c r="AH194" s="62">
        <v>85934.67</v>
      </c>
      <c r="AI194" s="61">
        <v>96</v>
      </c>
      <c r="AJ194" s="62">
        <v>33935</v>
      </c>
      <c r="AK194" s="62">
        <v>46275</v>
      </c>
      <c r="AL194" s="61">
        <v>33.729999999999997</v>
      </c>
      <c r="AM194" s="61">
        <v>22.44</v>
      </c>
      <c r="AN194" s="61">
        <v>23.47</v>
      </c>
      <c r="AO194" s="61">
        <v>4.9000000000000004</v>
      </c>
      <c r="AP194" s="61">
        <v>904.22</v>
      </c>
      <c r="AQ194" s="61">
        <v>1.0801000000000001</v>
      </c>
      <c r="AR194" s="62">
        <v>1088.92</v>
      </c>
      <c r="AS194" s="62">
        <v>1637.03</v>
      </c>
      <c r="AT194" s="62">
        <v>4674.3599999999997</v>
      </c>
      <c r="AU194" s="61">
        <v>847.27</v>
      </c>
      <c r="AV194" s="61">
        <v>317.82</v>
      </c>
      <c r="AW194" s="62">
        <v>8565.39</v>
      </c>
      <c r="AX194" s="62">
        <v>3931.84</v>
      </c>
      <c r="AY194" s="61">
        <v>0.45579999999999998</v>
      </c>
      <c r="AZ194" s="62">
        <v>4298.3999999999996</v>
      </c>
      <c r="BA194" s="61">
        <v>0.49830000000000002</v>
      </c>
      <c r="BB194" s="61">
        <v>396.51</v>
      </c>
      <c r="BC194" s="61">
        <v>4.5999999999999999E-2</v>
      </c>
      <c r="BD194" s="62">
        <v>8626.76</v>
      </c>
      <c r="BE194" s="62">
        <v>6113.44</v>
      </c>
      <c r="BF194" s="61">
        <v>1.8819999999999999</v>
      </c>
      <c r="BG194" s="61">
        <v>0.56640000000000001</v>
      </c>
      <c r="BH194" s="61">
        <v>0.1933</v>
      </c>
      <c r="BI194" s="61">
        <v>0.18440000000000001</v>
      </c>
      <c r="BJ194" s="61">
        <v>4.0599999999999997E-2</v>
      </c>
      <c r="BK194" s="61">
        <v>1.5299999999999999E-2</v>
      </c>
    </row>
    <row r="195" spans="1:63" x14ac:dyDescent="0.25">
      <c r="A195" s="61" t="s">
        <v>226</v>
      </c>
      <c r="B195" s="61">
        <v>47852</v>
      </c>
      <c r="C195" s="61">
        <v>83</v>
      </c>
      <c r="D195" s="61">
        <v>13.94</v>
      </c>
      <c r="E195" s="62">
        <v>1157.01</v>
      </c>
      <c r="F195" s="61">
        <v>837.87</v>
      </c>
      <c r="G195" s="61">
        <v>1.1999999999999999E-3</v>
      </c>
      <c r="H195" s="61">
        <v>0</v>
      </c>
      <c r="I195" s="61">
        <v>1.1999999999999999E-3</v>
      </c>
      <c r="J195" s="61">
        <v>3.2000000000000002E-3</v>
      </c>
      <c r="K195" s="61">
        <v>1.9400000000000001E-2</v>
      </c>
      <c r="L195" s="61">
        <v>0.95850000000000002</v>
      </c>
      <c r="M195" s="61">
        <v>1.6400000000000001E-2</v>
      </c>
      <c r="N195" s="61">
        <v>0.3493</v>
      </c>
      <c r="O195" s="61">
        <v>0</v>
      </c>
      <c r="P195" s="61">
        <v>0.15190000000000001</v>
      </c>
      <c r="Q195" s="61">
        <v>53.15</v>
      </c>
      <c r="R195" s="62">
        <v>50792.72</v>
      </c>
      <c r="S195" s="61">
        <v>0.22500000000000001</v>
      </c>
      <c r="T195" s="61">
        <v>0.125</v>
      </c>
      <c r="U195" s="61">
        <v>0.65</v>
      </c>
      <c r="V195" s="61">
        <v>17.05</v>
      </c>
      <c r="W195" s="61">
        <v>4</v>
      </c>
      <c r="X195" s="62">
        <v>82358.25</v>
      </c>
      <c r="Y195" s="61">
        <v>274.95</v>
      </c>
      <c r="Z195" s="62">
        <v>122725.72</v>
      </c>
      <c r="AA195" s="61">
        <v>0.84740000000000004</v>
      </c>
      <c r="AB195" s="61">
        <v>0.1148</v>
      </c>
      <c r="AC195" s="61">
        <v>3.78E-2</v>
      </c>
      <c r="AD195" s="61">
        <v>0.15260000000000001</v>
      </c>
      <c r="AE195" s="61">
        <v>122.73</v>
      </c>
      <c r="AF195" s="62">
        <v>3461.7</v>
      </c>
      <c r="AG195" s="61">
        <v>475.89</v>
      </c>
      <c r="AH195" s="62">
        <v>126370.47</v>
      </c>
      <c r="AI195" s="61">
        <v>325</v>
      </c>
      <c r="AJ195" s="62">
        <v>32760</v>
      </c>
      <c r="AK195" s="62">
        <v>43680</v>
      </c>
      <c r="AL195" s="61">
        <v>48.63</v>
      </c>
      <c r="AM195" s="61">
        <v>26.92</v>
      </c>
      <c r="AN195" s="61">
        <v>31</v>
      </c>
      <c r="AO195" s="61">
        <v>4.0999999999999996</v>
      </c>
      <c r="AP195" s="61">
        <v>0</v>
      </c>
      <c r="AQ195" s="61">
        <v>0.9</v>
      </c>
      <c r="AR195" s="62">
        <v>1259.3599999999999</v>
      </c>
      <c r="AS195" s="62">
        <v>1969.87</v>
      </c>
      <c r="AT195" s="62">
        <v>6326.06</v>
      </c>
      <c r="AU195" s="62">
        <v>1096.5999999999999</v>
      </c>
      <c r="AV195" s="61">
        <v>385.11</v>
      </c>
      <c r="AW195" s="62">
        <v>11037</v>
      </c>
      <c r="AX195" s="62">
        <v>5517.04</v>
      </c>
      <c r="AY195" s="61">
        <v>0.48330000000000001</v>
      </c>
      <c r="AZ195" s="62">
        <v>4859.97</v>
      </c>
      <c r="BA195" s="61">
        <v>0.42580000000000001</v>
      </c>
      <c r="BB195" s="62">
        <v>1037.7</v>
      </c>
      <c r="BC195" s="61">
        <v>9.0899999999999995E-2</v>
      </c>
      <c r="BD195" s="62">
        <v>11414.7</v>
      </c>
      <c r="BE195" s="62">
        <v>3217.49</v>
      </c>
      <c r="BF195" s="61">
        <v>0.96340000000000003</v>
      </c>
      <c r="BG195" s="61">
        <v>0.5363</v>
      </c>
      <c r="BH195" s="61">
        <v>0.2349</v>
      </c>
      <c r="BI195" s="61">
        <v>0.13389999999999999</v>
      </c>
      <c r="BJ195" s="61">
        <v>0.03</v>
      </c>
      <c r="BK195" s="61">
        <v>6.4899999999999999E-2</v>
      </c>
    </row>
    <row r="196" spans="1:63" x14ac:dyDescent="0.25">
      <c r="A196" s="61" t="s">
        <v>227</v>
      </c>
      <c r="B196" s="61">
        <v>44016</v>
      </c>
      <c r="C196" s="61">
        <v>143</v>
      </c>
      <c r="D196" s="61">
        <v>31.76</v>
      </c>
      <c r="E196" s="62">
        <v>4541.49</v>
      </c>
      <c r="F196" s="62">
        <v>4256.66</v>
      </c>
      <c r="G196" s="61">
        <v>6.1000000000000004E-3</v>
      </c>
      <c r="H196" s="61">
        <v>2.0000000000000001E-4</v>
      </c>
      <c r="I196" s="61">
        <v>7.8299999999999995E-2</v>
      </c>
      <c r="J196" s="61">
        <v>1.6000000000000001E-3</v>
      </c>
      <c r="K196" s="61">
        <v>0.18210000000000001</v>
      </c>
      <c r="L196" s="61">
        <v>0.62960000000000005</v>
      </c>
      <c r="M196" s="61">
        <v>0.1021</v>
      </c>
      <c r="N196" s="61">
        <v>0.52129999999999999</v>
      </c>
      <c r="O196" s="61">
        <v>4.2099999999999999E-2</v>
      </c>
      <c r="P196" s="61">
        <v>0.1232</v>
      </c>
      <c r="Q196" s="61">
        <v>172.9</v>
      </c>
      <c r="R196" s="62">
        <v>54674.48</v>
      </c>
      <c r="S196" s="61">
        <v>0.27339999999999998</v>
      </c>
      <c r="T196" s="61">
        <v>0.19139999999999999</v>
      </c>
      <c r="U196" s="61">
        <v>0.53520000000000001</v>
      </c>
      <c r="V196" s="61">
        <v>19.28</v>
      </c>
      <c r="W196" s="61">
        <v>28</v>
      </c>
      <c r="X196" s="62">
        <v>79331.710000000006</v>
      </c>
      <c r="Y196" s="61">
        <v>155.47999999999999</v>
      </c>
      <c r="Z196" s="62">
        <v>128295.19</v>
      </c>
      <c r="AA196" s="61">
        <v>0.73429999999999995</v>
      </c>
      <c r="AB196" s="61">
        <v>0.2175</v>
      </c>
      <c r="AC196" s="61">
        <v>4.82E-2</v>
      </c>
      <c r="AD196" s="61">
        <v>0.26569999999999999</v>
      </c>
      <c r="AE196" s="61">
        <v>128.30000000000001</v>
      </c>
      <c r="AF196" s="62">
        <v>2854.64</v>
      </c>
      <c r="AG196" s="61">
        <v>362.48</v>
      </c>
      <c r="AH196" s="62">
        <v>135218.47</v>
      </c>
      <c r="AI196" s="61">
        <v>367</v>
      </c>
      <c r="AJ196" s="62">
        <v>28131</v>
      </c>
      <c r="AK196" s="62">
        <v>40984</v>
      </c>
      <c r="AL196" s="61">
        <v>33.700000000000003</v>
      </c>
      <c r="AM196" s="61">
        <v>21.64</v>
      </c>
      <c r="AN196" s="61">
        <v>21.76</v>
      </c>
      <c r="AO196" s="61">
        <v>4.2</v>
      </c>
      <c r="AP196" s="62">
        <v>1491.43</v>
      </c>
      <c r="AQ196" s="61">
        <v>1.3904000000000001</v>
      </c>
      <c r="AR196" s="61">
        <v>934.51</v>
      </c>
      <c r="AS196" s="62">
        <v>1803.84</v>
      </c>
      <c r="AT196" s="62">
        <v>4639.84</v>
      </c>
      <c r="AU196" s="61">
        <v>872.1</v>
      </c>
      <c r="AV196" s="61">
        <v>238.01</v>
      </c>
      <c r="AW196" s="62">
        <v>8488.2900000000009</v>
      </c>
      <c r="AX196" s="62">
        <v>3773.66</v>
      </c>
      <c r="AY196" s="61">
        <v>0.40579999999999999</v>
      </c>
      <c r="AZ196" s="62">
        <v>4549.42</v>
      </c>
      <c r="BA196" s="61">
        <v>0.48920000000000002</v>
      </c>
      <c r="BB196" s="61">
        <v>977.06</v>
      </c>
      <c r="BC196" s="61">
        <v>0.1051</v>
      </c>
      <c r="BD196" s="62">
        <v>9300.14</v>
      </c>
      <c r="BE196" s="62">
        <v>1938.07</v>
      </c>
      <c r="BF196" s="61">
        <v>0.56069999999999998</v>
      </c>
      <c r="BG196" s="61">
        <v>0.59360000000000002</v>
      </c>
      <c r="BH196" s="61">
        <v>0.20119999999999999</v>
      </c>
      <c r="BI196" s="61">
        <v>0.15079999999999999</v>
      </c>
      <c r="BJ196" s="61">
        <v>3.6499999999999998E-2</v>
      </c>
      <c r="BK196" s="61">
        <v>1.7899999999999999E-2</v>
      </c>
    </row>
    <row r="197" spans="1:63" x14ac:dyDescent="0.25">
      <c r="A197" s="61" t="s">
        <v>228</v>
      </c>
      <c r="B197" s="61">
        <v>50492</v>
      </c>
      <c r="C197" s="61">
        <v>163</v>
      </c>
      <c r="D197" s="61">
        <v>4.8099999999999996</v>
      </c>
      <c r="E197" s="61">
        <v>784.1</v>
      </c>
      <c r="F197" s="61">
        <v>741.36</v>
      </c>
      <c r="G197" s="61">
        <v>1.1000000000000001E-3</v>
      </c>
      <c r="H197" s="61">
        <v>0</v>
      </c>
      <c r="I197" s="61">
        <v>6.3E-3</v>
      </c>
      <c r="J197" s="61">
        <v>0</v>
      </c>
      <c r="K197" s="61">
        <v>2.5999999999999999E-3</v>
      </c>
      <c r="L197" s="61">
        <v>0.97940000000000005</v>
      </c>
      <c r="M197" s="61">
        <v>1.06E-2</v>
      </c>
      <c r="N197" s="61">
        <v>0.59709999999999996</v>
      </c>
      <c r="O197" s="61">
        <v>0</v>
      </c>
      <c r="P197" s="61">
        <v>0.21429999999999999</v>
      </c>
      <c r="Q197" s="61">
        <v>39.049999999999997</v>
      </c>
      <c r="R197" s="62">
        <v>42032.43</v>
      </c>
      <c r="S197" s="61">
        <v>0.23530000000000001</v>
      </c>
      <c r="T197" s="61">
        <v>5.8799999999999998E-2</v>
      </c>
      <c r="U197" s="61">
        <v>0.70589999999999997</v>
      </c>
      <c r="V197" s="61">
        <v>15.93</v>
      </c>
      <c r="W197" s="61">
        <v>8.25</v>
      </c>
      <c r="X197" s="62">
        <v>53648.52</v>
      </c>
      <c r="Y197" s="61">
        <v>91.37</v>
      </c>
      <c r="Z197" s="62">
        <v>75755.240000000005</v>
      </c>
      <c r="AA197" s="61">
        <v>0.85519999999999996</v>
      </c>
      <c r="AB197" s="61">
        <v>6.8000000000000005E-2</v>
      </c>
      <c r="AC197" s="61">
        <v>7.6700000000000004E-2</v>
      </c>
      <c r="AD197" s="61">
        <v>0.14480000000000001</v>
      </c>
      <c r="AE197" s="61">
        <v>75.760000000000005</v>
      </c>
      <c r="AF197" s="62">
        <v>1895.28</v>
      </c>
      <c r="AG197" s="61">
        <v>297.48</v>
      </c>
      <c r="AH197" s="62">
        <v>68498.67</v>
      </c>
      <c r="AI197" s="61">
        <v>38</v>
      </c>
      <c r="AJ197" s="62">
        <v>27239</v>
      </c>
      <c r="AK197" s="62">
        <v>38111</v>
      </c>
      <c r="AL197" s="61">
        <v>36.6</v>
      </c>
      <c r="AM197" s="61">
        <v>23.94</v>
      </c>
      <c r="AN197" s="61">
        <v>25.48</v>
      </c>
      <c r="AO197" s="61">
        <v>3.6</v>
      </c>
      <c r="AP197" s="61">
        <v>0</v>
      </c>
      <c r="AQ197" s="61">
        <v>0.70020000000000004</v>
      </c>
      <c r="AR197" s="62">
        <v>1713.72</v>
      </c>
      <c r="AS197" s="62">
        <v>3115.37</v>
      </c>
      <c r="AT197" s="62">
        <v>5594.44</v>
      </c>
      <c r="AU197" s="61">
        <v>286.5</v>
      </c>
      <c r="AV197" s="61">
        <v>320.45</v>
      </c>
      <c r="AW197" s="62">
        <v>11030.49</v>
      </c>
      <c r="AX197" s="62">
        <v>7444.79</v>
      </c>
      <c r="AY197" s="61">
        <v>0.70630000000000004</v>
      </c>
      <c r="AZ197" s="62">
        <v>1799.39</v>
      </c>
      <c r="BA197" s="61">
        <v>0.17069999999999999</v>
      </c>
      <c r="BB197" s="62">
        <v>1296.6600000000001</v>
      </c>
      <c r="BC197" s="61">
        <v>0.123</v>
      </c>
      <c r="BD197" s="62">
        <v>10540.83</v>
      </c>
      <c r="BE197" s="62">
        <v>6198.91</v>
      </c>
      <c r="BF197" s="61">
        <v>2.5087999999999999</v>
      </c>
      <c r="BG197" s="61">
        <v>0.52849999999999997</v>
      </c>
      <c r="BH197" s="61">
        <v>0.22600000000000001</v>
      </c>
      <c r="BI197" s="61">
        <v>0.17549999999999999</v>
      </c>
      <c r="BJ197" s="61">
        <v>5.9200000000000003E-2</v>
      </c>
      <c r="BK197" s="61">
        <v>1.0800000000000001E-2</v>
      </c>
    </row>
    <row r="198" spans="1:63" x14ac:dyDescent="0.25">
      <c r="A198" s="61" t="s">
        <v>229</v>
      </c>
      <c r="B198" s="61">
        <v>46961</v>
      </c>
      <c r="C198" s="61">
        <v>28</v>
      </c>
      <c r="D198" s="61">
        <v>264.64999999999998</v>
      </c>
      <c r="E198" s="62">
        <v>7410.17</v>
      </c>
      <c r="F198" s="62">
        <v>6942.96</v>
      </c>
      <c r="G198" s="61">
        <v>3.39E-2</v>
      </c>
      <c r="H198" s="61">
        <v>0</v>
      </c>
      <c r="I198" s="61">
        <v>0.18770000000000001</v>
      </c>
      <c r="J198" s="61">
        <v>2.0999999999999999E-3</v>
      </c>
      <c r="K198" s="61">
        <v>3.4000000000000002E-2</v>
      </c>
      <c r="L198" s="61">
        <v>0.67159999999999997</v>
      </c>
      <c r="M198" s="61">
        <v>7.0800000000000002E-2</v>
      </c>
      <c r="N198" s="61">
        <v>0.26550000000000001</v>
      </c>
      <c r="O198" s="61">
        <v>2.5100000000000001E-2</v>
      </c>
      <c r="P198" s="61">
        <v>0.14149999999999999</v>
      </c>
      <c r="Q198" s="61">
        <v>324.33</v>
      </c>
      <c r="R198" s="62">
        <v>65379.45</v>
      </c>
      <c r="S198" s="61">
        <v>0.2974</v>
      </c>
      <c r="T198" s="61">
        <v>0.14219999999999999</v>
      </c>
      <c r="U198" s="61">
        <v>0.5605</v>
      </c>
      <c r="V198" s="61">
        <v>17.670000000000002</v>
      </c>
      <c r="W198" s="61">
        <v>40.56</v>
      </c>
      <c r="X198" s="62">
        <v>102937.87</v>
      </c>
      <c r="Y198" s="61">
        <v>180.84</v>
      </c>
      <c r="Z198" s="62">
        <v>186909.08</v>
      </c>
      <c r="AA198" s="61">
        <v>0.77390000000000003</v>
      </c>
      <c r="AB198" s="61">
        <v>0.20680000000000001</v>
      </c>
      <c r="AC198" s="61">
        <v>1.9400000000000001E-2</v>
      </c>
      <c r="AD198" s="61">
        <v>0.2261</v>
      </c>
      <c r="AE198" s="61">
        <v>186.91</v>
      </c>
      <c r="AF198" s="62">
        <v>8194.75</v>
      </c>
      <c r="AG198" s="61">
        <v>814.44</v>
      </c>
      <c r="AH198" s="62">
        <v>217633.92000000001</v>
      </c>
      <c r="AI198" s="61">
        <v>544</v>
      </c>
      <c r="AJ198" s="62">
        <v>45614</v>
      </c>
      <c r="AK198" s="62">
        <v>75070</v>
      </c>
      <c r="AL198" s="61">
        <v>72.099999999999994</v>
      </c>
      <c r="AM198" s="61">
        <v>41.87</v>
      </c>
      <c r="AN198" s="61">
        <v>48.58</v>
      </c>
      <c r="AO198" s="61">
        <v>4.4000000000000004</v>
      </c>
      <c r="AP198" s="61">
        <v>0</v>
      </c>
      <c r="AQ198" s="61">
        <v>0.70979999999999999</v>
      </c>
      <c r="AR198" s="62">
        <v>1256.97</v>
      </c>
      <c r="AS198" s="62">
        <v>1613.64</v>
      </c>
      <c r="AT198" s="62">
        <v>7326.88</v>
      </c>
      <c r="AU198" s="62">
        <v>1010.54</v>
      </c>
      <c r="AV198" s="61">
        <v>217.1</v>
      </c>
      <c r="AW198" s="62">
        <v>11425.13</v>
      </c>
      <c r="AX198" s="62">
        <v>3247.45</v>
      </c>
      <c r="AY198" s="61">
        <v>0.27160000000000001</v>
      </c>
      <c r="AZ198" s="62">
        <v>8076.64</v>
      </c>
      <c r="BA198" s="61">
        <v>0.67559999999999998</v>
      </c>
      <c r="BB198" s="61">
        <v>631.25</v>
      </c>
      <c r="BC198" s="61">
        <v>5.28E-2</v>
      </c>
      <c r="BD198" s="62">
        <v>11955.34</v>
      </c>
      <c r="BE198" s="62">
        <v>1073.54</v>
      </c>
      <c r="BF198" s="61">
        <v>0.13350000000000001</v>
      </c>
      <c r="BG198" s="61">
        <v>0.6391</v>
      </c>
      <c r="BH198" s="61">
        <v>0.20169999999999999</v>
      </c>
      <c r="BI198" s="61">
        <v>0.1048</v>
      </c>
      <c r="BJ198" s="61">
        <v>2.3699999999999999E-2</v>
      </c>
      <c r="BK198" s="61">
        <v>3.0700000000000002E-2</v>
      </c>
    </row>
    <row r="199" spans="1:63" x14ac:dyDescent="0.25">
      <c r="A199" s="61" t="s">
        <v>230</v>
      </c>
      <c r="B199" s="61">
        <v>44024</v>
      </c>
      <c r="C199" s="61">
        <v>29</v>
      </c>
      <c r="D199" s="61">
        <v>71.66</v>
      </c>
      <c r="E199" s="62">
        <v>2078.06</v>
      </c>
      <c r="F199" s="62">
        <v>1857.36</v>
      </c>
      <c r="G199" s="61">
        <v>1.6999999999999999E-3</v>
      </c>
      <c r="H199" s="61">
        <v>0</v>
      </c>
      <c r="I199" s="61">
        <v>5.8999999999999999E-3</v>
      </c>
      <c r="J199" s="61">
        <v>0</v>
      </c>
      <c r="K199" s="61">
        <v>0.01</v>
      </c>
      <c r="L199" s="61">
        <v>0.95879999999999999</v>
      </c>
      <c r="M199" s="61">
        <v>2.3599999999999999E-2</v>
      </c>
      <c r="N199" s="61">
        <v>0.56969999999999998</v>
      </c>
      <c r="O199" s="61">
        <v>1.6000000000000001E-3</v>
      </c>
      <c r="P199" s="61">
        <v>0.1782</v>
      </c>
      <c r="Q199" s="61">
        <v>83.33</v>
      </c>
      <c r="R199" s="62">
        <v>52822.400000000001</v>
      </c>
      <c r="S199" s="61">
        <v>0.1406</v>
      </c>
      <c r="T199" s="61">
        <v>9.3799999999999994E-2</v>
      </c>
      <c r="U199" s="61">
        <v>0.76559999999999995</v>
      </c>
      <c r="V199" s="61">
        <v>18.36</v>
      </c>
      <c r="W199" s="61">
        <v>13.91</v>
      </c>
      <c r="X199" s="62">
        <v>62200.160000000003</v>
      </c>
      <c r="Y199" s="61">
        <v>141.16</v>
      </c>
      <c r="Z199" s="62">
        <v>85234.07</v>
      </c>
      <c r="AA199" s="61">
        <v>0.78459999999999996</v>
      </c>
      <c r="AB199" s="61">
        <v>0.2024</v>
      </c>
      <c r="AC199" s="61">
        <v>1.2999999999999999E-2</v>
      </c>
      <c r="AD199" s="61">
        <v>0.21540000000000001</v>
      </c>
      <c r="AE199" s="61">
        <v>85.23</v>
      </c>
      <c r="AF199" s="62">
        <v>2635.31</v>
      </c>
      <c r="AG199" s="61">
        <v>424.18</v>
      </c>
      <c r="AH199" s="62">
        <v>90418.880000000005</v>
      </c>
      <c r="AI199" s="61">
        <v>115</v>
      </c>
      <c r="AJ199" s="62">
        <v>26622</v>
      </c>
      <c r="AK199" s="62">
        <v>37231</v>
      </c>
      <c r="AL199" s="61">
        <v>55.93</v>
      </c>
      <c r="AM199" s="61">
        <v>28.72</v>
      </c>
      <c r="AN199" s="61">
        <v>37.840000000000003</v>
      </c>
      <c r="AO199" s="61">
        <v>3.9</v>
      </c>
      <c r="AP199" s="61">
        <v>0</v>
      </c>
      <c r="AQ199" s="61">
        <v>0.86019999999999996</v>
      </c>
      <c r="AR199" s="62">
        <v>1007.05</v>
      </c>
      <c r="AS199" s="62">
        <v>1734.79</v>
      </c>
      <c r="AT199" s="62">
        <v>5329.36</v>
      </c>
      <c r="AU199" s="62">
        <v>1059.8599999999999</v>
      </c>
      <c r="AV199" s="61">
        <v>240.19</v>
      </c>
      <c r="AW199" s="62">
        <v>9371.27</v>
      </c>
      <c r="AX199" s="62">
        <v>5498.45</v>
      </c>
      <c r="AY199" s="61">
        <v>0.59470000000000001</v>
      </c>
      <c r="AZ199" s="62">
        <v>2616.83</v>
      </c>
      <c r="BA199" s="61">
        <v>0.28299999999999997</v>
      </c>
      <c r="BB199" s="62">
        <v>1129.8499999999999</v>
      </c>
      <c r="BC199" s="61">
        <v>0.1222</v>
      </c>
      <c r="BD199" s="62">
        <v>9245.1299999999992</v>
      </c>
      <c r="BE199" s="62">
        <v>3986.44</v>
      </c>
      <c r="BF199" s="61">
        <v>1.6223000000000001</v>
      </c>
      <c r="BG199" s="61">
        <v>0.54220000000000002</v>
      </c>
      <c r="BH199" s="61">
        <v>0.20619999999999999</v>
      </c>
      <c r="BI199" s="61">
        <v>0.21060000000000001</v>
      </c>
      <c r="BJ199" s="61">
        <v>2.7400000000000001E-2</v>
      </c>
      <c r="BK199" s="61">
        <v>1.37E-2</v>
      </c>
    </row>
    <row r="200" spans="1:63" x14ac:dyDescent="0.25">
      <c r="A200" s="61" t="s">
        <v>231</v>
      </c>
      <c r="B200" s="61">
        <v>65680</v>
      </c>
      <c r="C200" s="61">
        <v>382</v>
      </c>
      <c r="D200" s="61">
        <v>6.46</v>
      </c>
      <c r="E200" s="62">
        <v>2469.2600000000002</v>
      </c>
      <c r="F200" s="62">
        <v>2365.9899999999998</v>
      </c>
      <c r="G200" s="61">
        <v>0</v>
      </c>
      <c r="H200" s="61">
        <v>0</v>
      </c>
      <c r="I200" s="61">
        <v>1.9800000000000002E-2</v>
      </c>
      <c r="J200" s="61">
        <v>4.0000000000000002E-4</v>
      </c>
      <c r="K200" s="61">
        <v>7.1999999999999998E-3</v>
      </c>
      <c r="L200" s="61">
        <v>0.96040000000000003</v>
      </c>
      <c r="M200" s="61">
        <v>1.2200000000000001E-2</v>
      </c>
      <c r="N200" s="61">
        <v>0.57850000000000001</v>
      </c>
      <c r="O200" s="61">
        <v>0</v>
      </c>
      <c r="P200" s="61">
        <v>0.1464</v>
      </c>
      <c r="Q200" s="61">
        <v>111.5</v>
      </c>
      <c r="R200" s="62">
        <v>48684.73</v>
      </c>
      <c r="S200" s="61">
        <v>0.16439999999999999</v>
      </c>
      <c r="T200" s="61">
        <v>0.13009999999999999</v>
      </c>
      <c r="U200" s="61">
        <v>0.70550000000000002</v>
      </c>
      <c r="V200" s="61">
        <v>16.3</v>
      </c>
      <c r="W200" s="61">
        <v>14.8</v>
      </c>
      <c r="X200" s="62">
        <v>65999.320000000007</v>
      </c>
      <c r="Y200" s="61">
        <v>160.01</v>
      </c>
      <c r="Z200" s="62">
        <v>190359.96</v>
      </c>
      <c r="AA200" s="61">
        <v>0.39100000000000001</v>
      </c>
      <c r="AB200" s="61">
        <v>0.14760000000000001</v>
      </c>
      <c r="AC200" s="61">
        <v>0.46139999999999998</v>
      </c>
      <c r="AD200" s="61">
        <v>0.60899999999999999</v>
      </c>
      <c r="AE200" s="61">
        <v>190.36</v>
      </c>
      <c r="AF200" s="62">
        <v>4187.92</v>
      </c>
      <c r="AG200" s="61">
        <v>320.70999999999998</v>
      </c>
      <c r="AH200" s="62">
        <v>162094.01</v>
      </c>
      <c r="AI200" s="61">
        <v>459</v>
      </c>
      <c r="AJ200" s="62">
        <v>27929</v>
      </c>
      <c r="AK200" s="62">
        <v>41657</v>
      </c>
      <c r="AL200" s="61">
        <v>22</v>
      </c>
      <c r="AM200" s="61">
        <v>22</v>
      </c>
      <c r="AN200" s="61">
        <v>22</v>
      </c>
      <c r="AO200" s="61">
        <v>2.5499999999999998</v>
      </c>
      <c r="AP200" s="61">
        <v>0</v>
      </c>
      <c r="AQ200" s="61">
        <v>0.68120000000000003</v>
      </c>
      <c r="AR200" s="62">
        <v>1271.27</v>
      </c>
      <c r="AS200" s="62">
        <v>2421.39</v>
      </c>
      <c r="AT200" s="62">
        <v>5312.36</v>
      </c>
      <c r="AU200" s="61">
        <v>649.78</v>
      </c>
      <c r="AV200" s="61">
        <v>343.23</v>
      </c>
      <c r="AW200" s="62">
        <v>9998.02</v>
      </c>
      <c r="AX200" s="62">
        <v>4879.0200000000004</v>
      </c>
      <c r="AY200" s="61">
        <v>0.4491</v>
      </c>
      <c r="AZ200" s="62">
        <v>4461.1899999999996</v>
      </c>
      <c r="BA200" s="61">
        <v>0.41070000000000001</v>
      </c>
      <c r="BB200" s="62">
        <v>1523.16</v>
      </c>
      <c r="BC200" s="61">
        <v>0.14019999999999999</v>
      </c>
      <c r="BD200" s="62">
        <v>10863.37</v>
      </c>
      <c r="BE200" s="62">
        <v>4003.22</v>
      </c>
      <c r="BF200" s="61">
        <v>1.4976</v>
      </c>
      <c r="BG200" s="61">
        <v>0.5292</v>
      </c>
      <c r="BH200" s="61">
        <v>0.245</v>
      </c>
      <c r="BI200" s="61">
        <v>0.16569999999999999</v>
      </c>
      <c r="BJ200" s="61">
        <v>4.0500000000000001E-2</v>
      </c>
      <c r="BK200" s="61">
        <v>1.9599999999999999E-2</v>
      </c>
    </row>
    <row r="201" spans="1:63" x14ac:dyDescent="0.25">
      <c r="A201" s="61" t="s">
        <v>232</v>
      </c>
      <c r="B201" s="61">
        <v>44032</v>
      </c>
      <c r="C201" s="61">
        <v>100</v>
      </c>
      <c r="D201" s="61">
        <v>22</v>
      </c>
      <c r="E201" s="62">
        <v>2199.87</v>
      </c>
      <c r="F201" s="62">
        <v>2542.08</v>
      </c>
      <c r="G201" s="61">
        <v>5.7000000000000002E-3</v>
      </c>
      <c r="H201" s="61">
        <v>8.0000000000000004E-4</v>
      </c>
      <c r="I201" s="61">
        <v>5.0999999999999997E-2</v>
      </c>
      <c r="J201" s="61">
        <v>0</v>
      </c>
      <c r="K201" s="61">
        <v>5.1000000000000004E-3</v>
      </c>
      <c r="L201" s="61">
        <v>0.91569999999999996</v>
      </c>
      <c r="M201" s="61">
        <v>2.1700000000000001E-2</v>
      </c>
      <c r="N201" s="61">
        <v>0.42330000000000001</v>
      </c>
      <c r="O201" s="61">
        <v>0</v>
      </c>
      <c r="P201" s="61">
        <v>0.21249999999999999</v>
      </c>
      <c r="Q201" s="61">
        <v>93.88</v>
      </c>
      <c r="R201" s="62">
        <v>52558.96</v>
      </c>
      <c r="S201" s="61">
        <v>0.15379999999999999</v>
      </c>
      <c r="T201" s="61">
        <v>0.18179999999999999</v>
      </c>
      <c r="U201" s="61">
        <v>0.6643</v>
      </c>
      <c r="V201" s="61">
        <v>19.309999999999999</v>
      </c>
      <c r="W201" s="61">
        <v>17</v>
      </c>
      <c r="X201" s="62">
        <v>77975.06</v>
      </c>
      <c r="Y201" s="61">
        <v>124.31</v>
      </c>
      <c r="Z201" s="62">
        <v>113454.85</v>
      </c>
      <c r="AA201" s="61">
        <v>0.72840000000000005</v>
      </c>
      <c r="AB201" s="61">
        <v>0.22</v>
      </c>
      <c r="AC201" s="61">
        <v>5.16E-2</v>
      </c>
      <c r="AD201" s="61">
        <v>0.27160000000000001</v>
      </c>
      <c r="AE201" s="61">
        <v>113.45</v>
      </c>
      <c r="AF201" s="62">
        <v>2560.52</v>
      </c>
      <c r="AG201" s="61">
        <v>404.02</v>
      </c>
      <c r="AH201" s="62">
        <v>107953.5</v>
      </c>
      <c r="AI201" s="61">
        <v>225</v>
      </c>
      <c r="AJ201" s="62">
        <v>28793</v>
      </c>
      <c r="AK201" s="62">
        <v>46148</v>
      </c>
      <c r="AL201" s="61">
        <v>33</v>
      </c>
      <c r="AM201" s="61">
        <v>22</v>
      </c>
      <c r="AN201" s="61">
        <v>22</v>
      </c>
      <c r="AO201" s="61">
        <v>3.8</v>
      </c>
      <c r="AP201" s="61">
        <v>0</v>
      </c>
      <c r="AQ201" s="61">
        <v>0.62209999999999999</v>
      </c>
      <c r="AR201" s="61">
        <v>960.76</v>
      </c>
      <c r="AS201" s="62">
        <v>1727.47</v>
      </c>
      <c r="AT201" s="62">
        <v>4391.29</v>
      </c>
      <c r="AU201" s="61">
        <v>930.68</v>
      </c>
      <c r="AV201" s="61">
        <v>169.28</v>
      </c>
      <c r="AW201" s="62">
        <v>8179.48</v>
      </c>
      <c r="AX201" s="62">
        <v>5056.63</v>
      </c>
      <c r="AY201" s="61">
        <v>0.58819999999999995</v>
      </c>
      <c r="AZ201" s="62">
        <v>2542.0700000000002</v>
      </c>
      <c r="BA201" s="61">
        <v>0.29570000000000002</v>
      </c>
      <c r="BB201" s="61">
        <v>998.14</v>
      </c>
      <c r="BC201" s="61">
        <v>0.11609999999999999</v>
      </c>
      <c r="BD201" s="62">
        <v>8596.83</v>
      </c>
      <c r="BE201" s="62">
        <v>5776.05</v>
      </c>
      <c r="BF201" s="61">
        <v>1.7485999999999999</v>
      </c>
      <c r="BG201" s="61">
        <v>0.5635</v>
      </c>
      <c r="BH201" s="61">
        <v>0.2457</v>
      </c>
      <c r="BI201" s="61">
        <v>0.1459</v>
      </c>
      <c r="BJ201" s="61">
        <v>3.6700000000000003E-2</v>
      </c>
      <c r="BK201" s="61">
        <v>8.2000000000000007E-3</v>
      </c>
    </row>
    <row r="202" spans="1:63" x14ac:dyDescent="0.25">
      <c r="A202" s="61" t="s">
        <v>233</v>
      </c>
      <c r="B202" s="61">
        <v>50278</v>
      </c>
      <c r="C202" s="61">
        <v>109</v>
      </c>
      <c r="D202" s="61">
        <v>11.15</v>
      </c>
      <c r="E202" s="62">
        <v>1215.31</v>
      </c>
      <c r="F202" s="62">
        <v>1198.58</v>
      </c>
      <c r="G202" s="61">
        <v>8.0000000000000004E-4</v>
      </c>
      <c r="H202" s="61">
        <v>0</v>
      </c>
      <c r="I202" s="61">
        <v>8.0000000000000004E-4</v>
      </c>
      <c r="J202" s="61">
        <v>4.0000000000000002E-4</v>
      </c>
      <c r="K202" s="61">
        <v>4.8999999999999998E-3</v>
      </c>
      <c r="L202" s="61">
        <v>0.98380000000000001</v>
      </c>
      <c r="M202" s="61">
        <v>9.2999999999999992E-3</v>
      </c>
      <c r="N202" s="61">
        <v>0.32450000000000001</v>
      </c>
      <c r="O202" s="61">
        <v>8.0000000000000004E-4</v>
      </c>
      <c r="P202" s="61">
        <v>0.1108</v>
      </c>
      <c r="Q202" s="61">
        <v>59.44</v>
      </c>
      <c r="R202" s="62">
        <v>51517.97</v>
      </c>
      <c r="S202" s="61">
        <v>0.1429</v>
      </c>
      <c r="T202" s="61">
        <v>0.16880000000000001</v>
      </c>
      <c r="U202" s="61">
        <v>0.68830000000000002</v>
      </c>
      <c r="V202" s="61">
        <v>16.739999999999998</v>
      </c>
      <c r="W202" s="61">
        <v>6.25</v>
      </c>
      <c r="X202" s="62">
        <v>75243.360000000001</v>
      </c>
      <c r="Y202" s="61">
        <v>185.42</v>
      </c>
      <c r="Z202" s="62">
        <v>160448.57</v>
      </c>
      <c r="AA202" s="61">
        <v>0.78159999999999996</v>
      </c>
      <c r="AB202" s="61">
        <v>0.1857</v>
      </c>
      <c r="AC202" s="61">
        <v>3.2599999999999997E-2</v>
      </c>
      <c r="AD202" s="61">
        <v>0.21840000000000001</v>
      </c>
      <c r="AE202" s="61">
        <v>160.44999999999999</v>
      </c>
      <c r="AF202" s="62">
        <v>4882.3100000000004</v>
      </c>
      <c r="AG202" s="61">
        <v>500.09</v>
      </c>
      <c r="AH202" s="62">
        <v>158270.47</v>
      </c>
      <c r="AI202" s="61">
        <v>445</v>
      </c>
      <c r="AJ202" s="62">
        <v>28557</v>
      </c>
      <c r="AK202" s="62">
        <v>39362</v>
      </c>
      <c r="AL202" s="61">
        <v>51.49</v>
      </c>
      <c r="AM202" s="61">
        <v>29.18</v>
      </c>
      <c r="AN202" s="61">
        <v>32.01</v>
      </c>
      <c r="AO202" s="61">
        <v>4.9000000000000004</v>
      </c>
      <c r="AP202" s="61">
        <v>0</v>
      </c>
      <c r="AQ202" s="61">
        <v>1.1940999999999999</v>
      </c>
      <c r="AR202" s="62">
        <v>1249.08</v>
      </c>
      <c r="AS202" s="62">
        <v>1786.42</v>
      </c>
      <c r="AT202" s="62">
        <v>5372.88</v>
      </c>
      <c r="AU202" s="61">
        <v>662.78</v>
      </c>
      <c r="AV202" s="61">
        <v>480.65</v>
      </c>
      <c r="AW202" s="62">
        <v>9551.81</v>
      </c>
      <c r="AX202" s="62">
        <v>3454.89</v>
      </c>
      <c r="AY202" s="61">
        <v>0.37369999999999998</v>
      </c>
      <c r="AZ202" s="62">
        <v>4770.1899999999996</v>
      </c>
      <c r="BA202" s="61">
        <v>0.51600000000000001</v>
      </c>
      <c r="BB202" s="62">
        <v>1019.27</v>
      </c>
      <c r="BC202" s="61">
        <v>0.1103</v>
      </c>
      <c r="BD202" s="62">
        <v>9244.35</v>
      </c>
      <c r="BE202" s="62">
        <v>2344.66</v>
      </c>
      <c r="BF202" s="61">
        <v>0.58609999999999995</v>
      </c>
      <c r="BG202" s="61">
        <v>0.53959999999999997</v>
      </c>
      <c r="BH202" s="61">
        <v>0.24149999999999999</v>
      </c>
      <c r="BI202" s="61">
        <v>0.15210000000000001</v>
      </c>
      <c r="BJ202" s="61">
        <v>4.87E-2</v>
      </c>
      <c r="BK202" s="61">
        <v>1.7999999999999999E-2</v>
      </c>
    </row>
    <row r="203" spans="1:63" x14ac:dyDescent="0.25">
      <c r="A203" s="61" t="s">
        <v>234</v>
      </c>
      <c r="B203" s="61">
        <v>44040</v>
      </c>
      <c r="C203" s="61">
        <v>7</v>
      </c>
      <c r="D203" s="61">
        <v>594.23</v>
      </c>
      <c r="E203" s="62">
        <v>4159.6400000000003</v>
      </c>
      <c r="F203" s="62">
        <v>3649.63</v>
      </c>
      <c r="G203" s="61">
        <v>1.7399999999999999E-2</v>
      </c>
      <c r="H203" s="61">
        <v>0</v>
      </c>
      <c r="I203" s="61">
        <v>0.54830000000000001</v>
      </c>
      <c r="J203" s="61">
        <v>5.9999999999999995E-4</v>
      </c>
      <c r="K203" s="61">
        <v>2.9499999999999998E-2</v>
      </c>
      <c r="L203" s="61">
        <v>0.35639999999999999</v>
      </c>
      <c r="M203" s="61">
        <v>4.7800000000000002E-2</v>
      </c>
      <c r="N203" s="61">
        <v>0.66749999999999998</v>
      </c>
      <c r="O203" s="61">
        <v>6.6E-3</v>
      </c>
      <c r="P203" s="61">
        <v>0.13009999999999999</v>
      </c>
      <c r="Q203" s="61">
        <v>147</v>
      </c>
      <c r="R203" s="62">
        <v>59973.75</v>
      </c>
      <c r="S203" s="61">
        <v>0.27600000000000002</v>
      </c>
      <c r="T203" s="61">
        <v>0.2172</v>
      </c>
      <c r="U203" s="61">
        <v>0.50680000000000003</v>
      </c>
      <c r="V203" s="61">
        <v>23.18</v>
      </c>
      <c r="W203" s="61">
        <v>20.329999999999998</v>
      </c>
      <c r="X203" s="62">
        <v>88708.54</v>
      </c>
      <c r="Y203" s="61">
        <v>200.86</v>
      </c>
      <c r="Z203" s="62">
        <v>102433.74</v>
      </c>
      <c r="AA203" s="61">
        <v>0.75219999999999998</v>
      </c>
      <c r="AB203" s="61">
        <v>0.22689999999999999</v>
      </c>
      <c r="AC203" s="61">
        <v>2.0899999999999998E-2</v>
      </c>
      <c r="AD203" s="61">
        <v>0.24779999999999999</v>
      </c>
      <c r="AE203" s="61">
        <v>102.43</v>
      </c>
      <c r="AF203" s="62">
        <v>3716.29</v>
      </c>
      <c r="AG203" s="61">
        <v>587.54</v>
      </c>
      <c r="AH203" s="62">
        <v>111193.43</v>
      </c>
      <c r="AI203" s="61">
        <v>237</v>
      </c>
      <c r="AJ203" s="62">
        <v>28386</v>
      </c>
      <c r="AK203" s="62">
        <v>36518</v>
      </c>
      <c r="AL203" s="61">
        <v>48.36</v>
      </c>
      <c r="AM203" s="61">
        <v>36.36</v>
      </c>
      <c r="AN203" s="61">
        <v>34.9</v>
      </c>
      <c r="AO203" s="61">
        <v>4.8600000000000003</v>
      </c>
      <c r="AP203" s="61">
        <v>0</v>
      </c>
      <c r="AQ203" s="61">
        <v>1.2157</v>
      </c>
      <c r="AR203" s="62">
        <v>1526.83</v>
      </c>
      <c r="AS203" s="62">
        <v>1557.12</v>
      </c>
      <c r="AT203" s="62">
        <v>5210.03</v>
      </c>
      <c r="AU203" s="62">
        <v>1020.99</v>
      </c>
      <c r="AV203" s="61">
        <v>372.51</v>
      </c>
      <c r="AW203" s="62">
        <v>9687.4699999999993</v>
      </c>
      <c r="AX203" s="62">
        <v>4990.53</v>
      </c>
      <c r="AY203" s="61">
        <v>0.5272</v>
      </c>
      <c r="AZ203" s="62">
        <v>3547.38</v>
      </c>
      <c r="BA203" s="61">
        <v>0.37469999999999998</v>
      </c>
      <c r="BB203" s="61">
        <v>928.38</v>
      </c>
      <c r="BC203" s="61">
        <v>9.8100000000000007E-2</v>
      </c>
      <c r="BD203" s="62">
        <v>9466.2999999999993</v>
      </c>
      <c r="BE203" s="62">
        <v>3673.61</v>
      </c>
      <c r="BF203" s="61">
        <v>1.5296000000000001</v>
      </c>
      <c r="BG203" s="61">
        <v>0.5978</v>
      </c>
      <c r="BH203" s="61">
        <v>0.20549999999999999</v>
      </c>
      <c r="BI203" s="61">
        <v>0.1497</v>
      </c>
      <c r="BJ203" s="61">
        <v>2.2100000000000002E-2</v>
      </c>
      <c r="BK203" s="61">
        <v>2.4799999999999999E-2</v>
      </c>
    </row>
    <row r="204" spans="1:63" x14ac:dyDescent="0.25">
      <c r="A204" s="61" t="s">
        <v>235</v>
      </c>
      <c r="B204" s="61">
        <v>44057</v>
      </c>
      <c r="C204" s="61">
        <v>93</v>
      </c>
      <c r="D204" s="61">
        <v>27.82</v>
      </c>
      <c r="E204" s="62">
        <v>2587.34</v>
      </c>
      <c r="F204" s="62">
        <v>2641.97</v>
      </c>
      <c r="G204" s="61">
        <v>4.4999999999999997E-3</v>
      </c>
      <c r="H204" s="61">
        <v>4.0000000000000002E-4</v>
      </c>
      <c r="I204" s="61">
        <v>1.29E-2</v>
      </c>
      <c r="J204" s="61">
        <v>5.9999999999999995E-4</v>
      </c>
      <c r="K204" s="61">
        <v>7.1400000000000005E-2</v>
      </c>
      <c r="L204" s="61">
        <v>0.87870000000000004</v>
      </c>
      <c r="M204" s="61">
        <v>3.1600000000000003E-2</v>
      </c>
      <c r="N204" s="61">
        <v>0.53480000000000005</v>
      </c>
      <c r="O204" s="61">
        <v>2.8000000000000001E-2</v>
      </c>
      <c r="P204" s="61">
        <v>0.13730000000000001</v>
      </c>
      <c r="Q204" s="61">
        <v>108.56</v>
      </c>
      <c r="R204" s="62">
        <v>56746.33</v>
      </c>
      <c r="S204" s="61">
        <v>0.1714</v>
      </c>
      <c r="T204" s="61">
        <v>0.12859999999999999</v>
      </c>
      <c r="U204" s="61">
        <v>0.7</v>
      </c>
      <c r="V204" s="61">
        <v>20.51</v>
      </c>
      <c r="W204" s="61">
        <v>14</v>
      </c>
      <c r="X204" s="62">
        <v>82296.86</v>
      </c>
      <c r="Y204" s="61">
        <v>181.67</v>
      </c>
      <c r="Z204" s="62">
        <v>133631.5</v>
      </c>
      <c r="AA204" s="61">
        <v>0.76480000000000004</v>
      </c>
      <c r="AB204" s="61">
        <v>0.2107</v>
      </c>
      <c r="AC204" s="61">
        <v>2.46E-2</v>
      </c>
      <c r="AD204" s="61">
        <v>0.23519999999999999</v>
      </c>
      <c r="AE204" s="61">
        <v>133.63</v>
      </c>
      <c r="AF204" s="62">
        <v>3209.81</v>
      </c>
      <c r="AG204" s="61">
        <v>431.09</v>
      </c>
      <c r="AH204" s="62">
        <v>131952.69</v>
      </c>
      <c r="AI204" s="61">
        <v>352</v>
      </c>
      <c r="AJ204" s="62">
        <v>28543</v>
      </c>
      <c r="AK204" s="62">
        <v>51485</v>
      </c>
      <c r="AL204" s="61">
        <v>49.2</v>
      </c>
      <c r="AM204" s="61">
        <v>23.32</v>
      </c>
      <c r="AN204" s="61">
        <v>23.61</v>
      </c>
      <c r="AO204" s="61">
        <v>3</v>
      </c>
      <c r="AP204" s="61">
        <v>0</v>
      </c>
      <c r="AQ204" s="61">
        <v>0.74750000000000005</v>
      </c>
      <c r="AR204" s="61">
        <v>930.39</v>
      </c>
      <c r="AS204" s="62">
        <v>1789.71</v>
      </c>
      <c r="AT204" s="62">
        <v>4911.9399999999996</v>
      </c>
      <c r="AU204" s="61">
        <v>828.03</v>
      </c>
      <c r="AV204" s="61">
        <v>65.150000000000006</v>
      </c>
      <c r="AW204" s="62">
        <v>8525.2199999999993</v>
      </c>
      <c r="AX204" s="62">
        <v>4745.18</v>
      </c>
      <c r="AY204" s="61">
        <v>0.53320000000000001</v>
      </c>
      <c r="AZ204" s="62">
        <v>3339.34</v>
      </c>
      <c r="BA204" s="61">
        <v>0.37519999999999998</v>
      </c>
      <c r="BB204" s="61">
        <v>814.79</v>
      </c>
      <c r="BC204" s="61">
        <v>9.1600000000000001E-2</v>
      </c>
      <c r="BD204" s="62">
        <v>8899.31</v>
      </c>
      <c r="BE204" s="62">
        <v>4661.8599999999997</v>
      </c>
      <c r="BF204" s="61">
        <v>0.98</v>
      </c>
      <c r="BG204" s="61">
        <v>0.57340000000000002</v>
      </c>
      <c r="BH204" s="61">
        <v>0.2157</v>
      </c>
      <c r="BI204" s="61">
        <v>0.16600000000000001</v>
      </c>
      <c r="BJ204" s="61">
        <v>3.39E-2</v>
      </c>
      <c r="BK204" s="61">
        <v>1.0999999999999999E-2</v>
      </c>
    </row>
    <row r="205" spans="1:63" x14ac:dyDescent="0.25">
      <c r="A205" s="61" t="s">
        <v>236</v>
      </c>
      <c r="B205" s="61">
        <v>48942</v>
      </c>
      <c r="C205" s="61">
        <v>48</v>
      </c>
      <c r="D205" s="61">
        <v>29.38</v>
      </c>
      <c r="E205" s="62">
        <v>1410.38</v>
      </c>
      <c r="F205" s="62">
        <v>1425.29</v>
      </c>
      <c r="G205" s="61">
        <v>6.1999999999999998E-3</v>
      </c>
      <c r="H205" s="61">
        <v>6.9999999999999999E-4</v>
      </c>
      <c r="I205" s="61">
        <v>1.1900000000000001E-2</v>
      </c>
      <c r="J205" s="61">
        <v>6.9999999999999999E-4</v>
      </c>
      <c r="K205" s="61">
        <v>6.1199999999999997E-2</v>
      </c>
      <c r="L205" s="61">
        <v>0.89449999999999996</v>
      </c>
      <c r="M205" s="61">
        <v>2.4899999999999999E-2</v>
      </c>
      <c r="N205" s="61">
        <v>0.35799999999999998</v>
      </c>
      <c r="O205" s="61">
        <v>0</v>
      </c>
      <c r="P205" s="61">
        <v>0.10199999999999999</v>
      </c>
      <c r="Q205" s="61">
        <v>68.19</v>
      </c>
      <c r="R205" s="62">
        <v>52018.05</v>
      </c>
      <c r="S205" s="61">
        <v>0.3412</v>
      </c>
      <c r="T205" s="61">
        <v>0.21179999999999999</v>
      </c>
      <c r="U205" s="61">
        <v>0.4471</v>
      </c>
      <c r="V205" s="61">
        <v>18.95</v>
      </c>
      <c r="W205" s="61">
        <v>9.1</v>
      </c>
      <c r="X205" s="62">
        <v>48559.01</v>
      </c>
      <c r="Y205" s="61">
        <v>144.38999999999999</v>
      </c>
      <c r="Z205" s="62">
        <v>121618.21</v>
      </c>
      <c r="AA205" s="61">
        <v>0.88239999999999996</v>
      </c>
      <c r="AB205" s="61">
        <v>8.9200000000000002E-2</v>
      </c>
      <c r="AC205" s="61">
        <v>2.8400000000000002E-2</v>
      </c>
      <c r="AD205" s="61">
        <v>0.1176</v>
      </c>
      <c r="AE205" s="61">
        <v>121.62</v>
      </c>
      <c r="AF205" s="62">
        <v>3270.38</v>
      </c>
      <c r="AG205" s="61">
        <v>467.41</v>
      </c>
      <c r="AH205" s="62">
        <v>130546.78</v>
      </c>
      <c r="AI205" s="61">
        <v>343</v>
      </c>
      <c r="AJ205" s="62">
        <v>36619</v>
      </c>
      <c r="AK205" s="62">
        <v>50746</v>
      </c>
      <c r="AL205" s="61">
        <v>59.85</v>
      </c>
      <c r="AM205" s="61">
        <v>25.29</v>
      </c>
      <c r="AN205" s="61">
        <v>32.25</v>
      </c>
      <c r="AO205" s="61">
        <v>5.0999999999999996</v>
      </c>
      <c r="AP205" s="61">
        <v>0</v>
      </c>
      <c r="AQ205" s="61">
        <v>0.64790000000000003</v>
      </c>
      <c r="AR205" s="61">
        <v>520.75</v>
      </c>
      <c r="AS205" s="62">
        <v>1425.6</v>
      </c>
      <c r="AT205" s="62">
        <v>5118.97</v>
      </c>
      <c r="AU205" s="61">
        <v>466.3</v>
      </c>
      <c r="AV205" s="61">
        <v>14.81</v>
      </c>
      <c r="AW205" s="62">
        <v>7546.43</v>
      </c>
      <c r="AX205" s="62">
        <v>4453.37</v>
      </c>
      <c r="AY205" s="61">
        <v>0.55830000000000002</v>
      </c>
      <c r="AZ205" s="62">
        <v>3074.5</v>
      </c>
      <c r="BA205" s="61">
        <v>0.38540000000000002</v>
      </c>
      <c r="BB205" s="61">
        <v>449.43</v>
      </c>
      <c r="BC205" s="61">
        <v>5.6300000000000003E-2</v>
      </c>
      <c r="BD205" s="62">
        <v>7977.29</v>
      </c>
      <c r="BE205" s="62">
        <v>4087.83</v>
      </c>
      <c r="BF205" s="61">
        <v>0.91920000000000002</v>
      </c>
      <c r="BG205" s="61">
        <v>0.57640000000000002</v>
      </c>
      <c r="BH205" s="61">
        <v>0.22850000000000001</v>
      </c>
      <c r="BI205" s="61">
        <v>0.14119999999999999</v>
      </c>
      <c r="BJ205" s="61">
        <v>3.4200000000000001E-2</v>
      </c>
      <c r="BK205" s="61">
        <v>1.9800000000000002E-2</v>
      </c>
    </row>
    <row r="206" spans="1:63" x14ac:dyDescent="0.25">
      <c r="A206" s="61" t="s">
        <v>237</v>
      </c>
      <c r="B206" s="61">
        <v>45377</v>
      </c>
      <c r="C206" s="61">
        <v>55</v>
      </c>
      <c r="D206" s="61">
        <v>19.190000000000001</v>
      </c>
      <c r="E206" s="62">
        <v>1055.3</v>
      </c>
      <c r="F206" s="62">
        <v>1028.56</v>
      </c>
      <c r="G206" s="61">
        <v>6.3E-3</v>
      </c>
      <c r="H206" s="61">
        <v>0</v>
      </c>
      <c r="I206" s="61">
        <v>1.5699999999999999E-2</v>
      </c>
      <c r="J206" s="61">
        <v>0</v>
      </c>
      <c r="K206" s="61">
        <v>0.01</v>
      </c>
      <c r="L206" s="61">
        <v>0.95740000000000003</v>
      </c>
      <c r="M206" s="61">
        <v>1.06E-2</v>
      </c>
      <c r="N206" s="61">
        <v>0.52569999999999995</v>
      </c>
      <c r="O206" s="61">
        <v>0</v>
      </c>
      <c r="P206" s="61">
        <v>0.13070000000000001</v>
      </c>
      <c r="Q206" s="61">
        <v>46.5</v>
      </c>
      <c r="R206" s="62">
        <v>45614.75</v>
      </c>
      <c r="S206" s="61">
        <v>0.24640000000000001</v>
      </c>
      <c r="T206" s="61">
        <v>0.2319</v>
      </c>
      <c r="U206" s="61">
        <v>0.52170000000000005</v>
      </c>
      <c r="V206" s="61">
        <v>18.22</v>
      </c>
      <c r="W206" s="61">
        <v>10</v>
      </c>
      <c r="X206" s="62">
        <v>64425.8</v>
      </c>
      <c r="Y206" s="61">
        <v>100.65</v>
      </c>
      <c r="Z206" s="62">
        <v>103808.67</v>
      </c>
      <c r="AA206" s="61">
        <v>0.79079999999999995</v>
      </c>
      <c r="AB206" s="61">
        <v>0.1704</v>
      </c>
      <c r="AC206" s="61">
        <v>3.8800000000000001E-2</v>
      </c>
      <c r="AD206" s="61">
        <v>0.2092</v>
      </c>
      <c r="AE206" s="61">
        <v>103.81</v>
      </c>
      <c r="AF206" s="62">
        <v>2347.66</v>
      </c>
      <c r="AG206" s="61">
        <v>330.61</v>
      </c>
      <c r="AH206" s="62">
        <v>99474.47</v>
      </c>
      <c r="AI206" s="61">
        <v>171</v>
      </c>
      <c r="AJ206" s="62">
        <v>27067</v>
      </c>
      <c r="AK206" s="62">
        <v>40169</v>
      </c>
      <c r="AL206" s="61">
        <v>30.4</v>
      </c>
      <c r="AM206" s="61">
        <v>22.1</v>
      </c>
      <c r="AN206" s="61">
        <v>23.24</v>
      </c>
      <c r="AO206" s="61">
        <v>4.7</v>
      </c>
      <c r="AP206" s="61">
        <v>0</v>
      </c>
      <c r="AQ206" s="61">
        <v>0.84150000000000003</v>
      </c>
      <c r="AR206" s="62">
        <v>1101.8399999999999</v>
      </c>
      <c r="AS206" s="62">
        <v>1556.07</v>
      </c>
      <c r="AT206" s="62">
        <v>4348.54</v>
      </c>
      <c r="AU206" s="61">
        <v>959.84</v>
      </c>
      <c r="AV206" s="61">
        <v>331.26</v>
      </c>
      <c r="AW206" s="62">
        <v>8297.5499999999993</v>
      </c>
      <c r="AX206" s="62">
        <v>5284.93</v>
      </c>
      <c r="AY206" s="61">
        <v>0.60899999999999999</v>
      </c>
      <c r="AZ206" s="62">
        <v>2457.4899999999998</v>
      </c>
      <c r="BA206" s="61">
        <v>0.28320000000000001</v>
      </c>
      <c r="BB206" s="61">
        <v>935.92</v>
      </c>
      <c r="BC206" s="61">
        <v>0.10780000000000001</v>
      </c>
      <c r="BD206" s="62">
        <v>8678.34</v>
      </c>
      <c r="BE206" s="62">
        <v>4352.37</v>
      </c>
      <c r="BF206" s="61">
        <v>1.6558999999999999</v>
      </c>
      <c r="BG206" s="61">
        <v>0.5242</v>
      </c>
      <c r="BH206" s="61">
        <v>0.20910000000000001</v>
      </c>
      <c r="BI206" s="61">
        <v>0.21410000000000001</v>
      </c>
      <c r="BJ206" s="61">
        <v>2.9100000000000001E-2</v>
      </c>
      <c r="BK206" s="61">
        <v>2.35E-2</v>
      </c>
    </row>
    <row r="207" spans="1:63" x14ac:dyDescent="0.25">
      <c r="A207" s="61" t="s">
        <v>238</v>
      </c>
      <c r="B207" s="61">
        <v>45385</v>
      </c>
      <c r="C207" s="61">
        <v>59</v>
      </c>
      <c r="D207" s="61">
        <v>16.350000000000001</v>
      </c>
      <c r="E207" s="61">
        <v>964.39</v>
      </c>
      <c r="F207" s="62">
        <v>1013.71</v>
      </c>
      <c r="G207" s="61">
        <v>1.5E-3</v>
      </c>
      <c r="H207" s="61">
        <v>0</v>
      </c>
      <c r="I207" s="61">
        <v>2E-3</v>
      </c>
      <c r="J207" s="61">
        <v>0</v>
      </c>
      <c r="K207" s="61">
        <v>0.1147</v>
      </c>
      <c r="L207" s="61">
        <v>0.86699999999999999</v>
      </c>
      <c r="M207" s="61">
        <v>1.4800000000000001E-2</v>
      </c>
      <c r="N207" s="61">
        <v>0.38850000000000001</v>
      </c>
      <c r="O207" s="61">
        <v>1.9E-3</v>
      </c>
      <c r="P207" s="61">
        <v>0.1154</v>
      </c>
      <c r="Q207" s="61">
        <v>52.01</v>
      </c>
      <c r="R207" s="62">
        <v>55006.2</v>
      </c>
      <c r="S207" s="61">
        <v>0.1143</v>
      </c>
      <c r="T207" s="61">
        <v>0.1857</v>
      </c>
      <c r="U207" s="61">
        <v>0.7</v>
      </c>
      <c r="V207" s="61">
        <v>17.38</v>
      </c>
      <c r="W207" s="61">
        <v>6.3</v>
      </c>
      <c r="X207" s="62">
        <v>71625.710000000006</v>
      </c>
      <c r="Y207" s="61">
        <v>149.12</v>
      </c>
      <c r="Z207" s="62">
        <v>107710.09</v>
      </c>
      <c r="AA207" s="61">
        <v>0.8901</v>
      </c>
      <c r="AB207" s="61">
        <v>6.5799999999999997E-2</v>
      </c>
      <c r="AC207" s="61">
        <v>4.4200000000000003E-2</v>
      </c>
      <c r="AD207" s="61">
        <v>0.1099</v>
      </c>
      <c r="AE207" s="61">
        <v>107.71</v>
      </c>
      <c r="AF207" s="62">
        <v>2507</v>
      </c>
      <c r="AG207" s="61">
        <v>378.39</v>
      </c>
      <c r="AH207" s="62">
        <v>99230.399999999994</v>
      </c>
      <c r="AI207" s="61">
        <v>170</v>
      </c>
      <c r="AJ207" s="62">
        <v>32255</v>
      </c>
      <c r="AK207" s="62">
        <v>44126</v>
      </c>
      <c r="AL207" s="61">
        <v>46.8</v>
      </c>
      <c r="AM207" s="61">
        <v>21.6</v>
      </c>
      <c r="AN207" s="61">
        <v>30.16</v>
      </c>
      <c r="AO207" s="61">
        <v>3.6</v>
      </c>
      <c r="AP207" s="61">
        <v>0</v>
      </c>
      <c r="AQ207" s="61">
        <v>0.71730000000000005</v>
      </c>
      <c r="AR207" s="62">
        <v>1100.3399999999999</v>
      </c>
      <c r="AS207" s="62">
        <v>2002.03</v>
      </c>
      <c r="AT207" s="62">
        <v>5540.5</v>
      </c>
      <c r="AU207" s="61">
        <v>675.65</v>
      </c>
      <c r="AV207" s="61">
        <v>126.25</v>
      </c>
      <c r="AW207" s="62">
        <v>9444.77</v>
      </c>
      <c r="AX207" s="62">
        <v>5603.89</v>
      </c>
      <c r="AY207" s="61">
        <v>0.64980000000000004</v>
      </c>
      <c r="AZ207" s="62">
        <v>2470.06</v>
      </c>
      <c r="BA207" s="61">
        <v>0.28639999999999999</v>
      </c>
      <c r="BB207" s="61">
        <v>549.47</v>
      </c>
      <c r="BC207" s="61">
        <v>6.3700000000000007E-2</v>
      </c>
      <c r="BD207" s="62">
        <v>8623.42</v>
      </c>
      <c r="BE207" s="62">
        <v>5846.32</v>
      </c>
      <c r="BF207" s="61">
        <v>1.8913</v>
      </c>
      <c r="BG207" s="61">
        <v>0.63139999999999996</v>
      </c>
      <c r="BH207" s="61">
        <v>0.20860000000000001</v>
      </c>
      <c r="BI207" s="61">
        <v>0.1123</v>
      </c>
      <c r="BJ207" s="61">
        <v>3.1699999999999999E-2</v>
      </c>
      <c r="BK207" s="61">
        <v>1.5900000000000001E-2</v>
      </c>
    </row>
    <row r="208" spans="1:63" x14ac:dyDescent="0.25">
      <c r="A208" s="61" t="s">
        <v>239</v>
      </c>
      <c r="B208" s="61">
        <v>44065</v>
      </c>
      <c r="C208" s="61">
        <v>7</v>
      </c>
      <c r="D208" s="61">
        <v>253.48</v>
      </c>
      <c r="E208" s="62">
        <v>1774.37</v>
      </c>
      <c r="F208" s="62">
        <v>1725.92</v>
      </c>
      <c r="G208" s="61">
        <v>1.4E-3</v>
      </c>
      <c r="H208" s="61">
        <v>0</v>
      </c>
      <c r="I208" s="61">
        <v>6.5100000000000005E-2</v>
      </c>
      <c r="J208" s="61">
        <v>5.9999999999999995E-4</v>
      </c>
      <c r="K208" s="61">
        <v>1.55E-2</v>
      </c>
      <c r="L208" s="61">
        <v>0.8679</v>
      </c>
      <c r="M208" s="61">
        <v>4.9399999999999999E-2</v>
      </c>
      <c r="N208" s="61">
        <v>0.58860000000000001</v>
      </c>
      <c r="O208" s="61">
        <v>0</v>
      </c>
      <c r="P208" s="61">
        <v>0.13109999999999999</v>
      </c>
      <c r="Q208" s="61">
        <v>74.47</v>
      </c>
      <c r="R208" s="62">
        <v>52745.79</v>
      </c>
      <c r="S208" s="61">
        <v>0.28460000000000002</v>
      </c>
      <c r="T208" s="61">
        <v>0.17069999999999999</v>
      </c>
      <c r="U208" s="61">
        <v>0.54469999999999996</v>
      </c>
      <c r="V208" s="61">
        <v>19.2</v>
      </c>
      <c r="W208" s="61">
        <v>8.3000000000000007</v>
      </c>
      <c r="X208" s="62">
        <v>86300</v>
      </c>
      <c r="Y208" s="61">
        <v>209.4</v>
      </c>
      <c r="Z208" s="62">
        <v>75598.929999999993</v>
      </c>
      <c r="AA208" s="61">
        <v>0.73480000000000001</v>
      </c>
      <c r="AB208" s="61">
        <v>0.19739999999999999</v>
      </c>
      <c r="AC208" s="61">
        <v>6.7799999999999999E-2</v>
      </c>
      <c r="AD208" s="61">
        <v>0.26519999999999999</v>
      </c>
      <c r="AE208" s="61">
        <v>75.599999999999994</v>
      </c>
      <c r="AF208" s="62">
        <v>2578.31</v>
      </c>
      <c r="AG208" s="61">
        <v>448.68</v>
      </c>
      <c r="AH208" s="62">
        <v>81470.67</v>
      </c>
      <c r="AI208" s="61">
        <v>78</v>
      </c>
      <c r="AJ208" s="62">
        <v>24964</v>
      </c>
      <c r="AK208" s="62">
        <v>38869</v>
      </c>
      <c r="AL208" s="61">
        <v>48.35</v>
      </c>
      <c r="AM208" s="61">
        <v>33.33</v>
      </c>
      <c r="AN208" s="61">
        <v>32.090000000000003</v>
      </c>
      <c r="AO208" s="61">
        <v>4.0999999999999996</v>
      </c>
      <c r="AP208" s="61">
        <v>0</v>
      </c>
      <c r="AQ208" s="61">
        <v>0.84409999999999996</v>
      </c>
      <c r="AR208" s="62">
        <v>1236.4100000000001</v>
      </c>
      <c r="AS208" s="62">
        <v>1833.22</v>
      </c>
      <c r="AT208" s="62">
        <v>5062.43</v>
      </c>
      <c r="AU208" s="61">
        <v>872.58</v>
      </c>
      <c r="AV208" s="61">
        <v>25.03</v>
      </c>
      <c r="AW208" s="62">
        <v>9029.67</v>
      </c>
      <c r="AX208" s="62">
        <v>5428.04</v>
      </c>
      <c r="AY208" s="61">
        <v>0.61399999999999999</v>
      </c>
      <c r="AZ208" s="62">
        <v>2471.89</v>
      </c>
      <c r="BA208" s="61">
        <v>0.27960000000000002</v>
      </c>
      <c r="BB208" s="61">
        <v>940.12</v>
      </c>
      <c r="BC208" s="61">
        <v>0.10630000000000001</v>
      </c>
      <c r="BD208" s="62">
        <v>8840.0499999999993</v>
      </c>
      <c r="BE208" s="62">
        <v>4128.08</v>
      </c>
      <c r="BF208" s="61">
        <v>1.4339</v>
      </c>
      <c r="BG208" s="61">
        <v>0.58950000000000002</v>
      </c>
      <c r="BH208" s="61">
        <v>0.20610000000000001</v>
      </c>
      <c r="BI208" s="61">
        <v>0.12839999999999999</v>
      </c>
      <c r="BJ208" s="61">
        <v>3.2500000000000001E-2</v>
      </c>
      <c r="BK208" s="61">
        <v>4.3400000000000001E-2</v>
      </c>
    </row>
    <row r="209" spans="1:63" x14ac:dyDescent="0.25">
      <c r="A209" s="61" t="s">
        <v>240</v>
      </c>
      <c r="B209" s="61">
        <v>46342</v>
      </c>
      <c r="C209" s="61">
        <v>41</v>
      </c>
      <c r="D209" s="61">
        <v>63.86</v>
      </c>
      <c r="E209" s="62">
        <v>2618.23</v>
      </c>
      <c r="F209" s="62">
        <v>2614.89</v>
      </c>
      <c r="G209" s="61">
        <v>1.8E-3</v>
      </c>
      <c r="H209" s="61">
        <v>2.9999999999999997E-4</v>
      </c>
      <c r="I209" s="61">
        <v>7.7000000000000002E-3</v>
      </c>
      <c r="J209" s="61">
        <v>1.8E-3</v>
      </c>
      <c r="K209" s="61">
        <v>2.5399999999999999E-2</v>
      </c>
      <c r="L209" s="61">
        <v>0.93500000000000005</v>
      </c>
      <c r="M209" s="61">
        <v>2.8000000000000001E-2</v>
      </c>
      <c r="N209" s="61">
        <v>0.54210000000000003</v>
      </c>
      <c r="O209" s="61">
        <v>5.7999999999999996E-3</v>
      </c>
      <c r="P209" s="61">
        <v>0.17879999999999999</v>
      </c>
      <c r="Q209" s="61">
        <v>103.42</v>
      </c>
      <c r="R209" s="62">
        <v>53255.49</v>
      </c>
      <c r="S209" s="61">
        <v>0.31840000000000002</v>
      </c>
      <c r="T209" s="61">
        <v>0.26819999999999999</v>
      </c>
      <c r="U209" s="61">
        <v>0.41339999999999999</v>
      </c>
      <c r="V209" s="61">
        <v>18.809999999999999</v>
      </c>
      <c r="W209" s="61">
        <v>12</v>
      </c>
      <c r="X209" s="62">
        <v>87760.5</v>
      </c>
      <c r="Y209" s="61">
        <v>212.09</v>
      </c>
      <c r="Z209" s="62">
        <v>92227.25</v>
      </c>
      <c r="AA209" s="61">
        <v>0.85340000000000005</v>
      </c>
      <c r="AB209" s="61">
        <v>9.7799999999999998E-2</v>
      </c>
      <c r="AC209" s="61">
        <v>4.8800000000000003E-2</v>
      </c>
      <c r="AD209" s="61">
        <v>0.14660000000000001</v>
      </c>
      <c r="AE209" s="61">
        <v>92.23</v>
      </c>
      <c r="AF209" s="62">
        <v>2217.5300000000002</v>
      </c>
      <c r="AG209" s="61">
        <v>349.53</v>
      </c>
      <c r="AH209" s="62">
        <v>100526.23</v>
      </c>
      <c r="AI209" s="61">
        <v>182</v>
      </c>
      <c r="AJ209" s="62">
        <v>31831</v>
      </c>
      <c r="AK209" s="62">
        <v>42832</v>
      </c>
      <c r="AL209" s="61">
        <v>24.5</v>
      </c>
      <c r="AM209" s="61">
        <v>24</v>
      </c>
      <c r="AN209" s="61">
        <v>24.21</v>
      </c>
      <c r="AO209" s="61">
        <v>0</v>
      </c>
      <c r="AP209" s="62">
        <v>1105.95</v>
      </c>
      <c r="AQ209" s="61">
        <v>1.1897</v>
      </c>
      <c r="AR209" s="61">
        <v>822.56</v>
      </c>
      <c r="AS209" s="62">
        <v>2193.0300000000002</v>
      </c>
      <c r="AT209" s="62">
        <v>5019.57</v>
      </c>
      <c r="AU209" s="62">
        <v>1519.64</v>
      </c>
      <c r="AV209" s="61">
        <v>139.30000000000001</v>
      </c>
      <c r="AW209" s="62">
        <v>9694.11</v>
      </c>
      <c r="AX209" s="62">
        <v>4797.1099999999997</v>
      </c>
      <c r="AY209" s="61">
        <v>0.51060000000000005</v>
      </c>
      <c r="AZ209" s="62">
        <v>3796.59</v>
      </c>
      <c r="BA209" s="61">
        <v>0.40410000000000001</v>
      </c>
      <c r="BB209" s="61">
        <v>801.26</v>
      </c>
      <c r="BC209" s="61">
        <v>8.5300000000000001E-2</v>
      </c>
      <c r="BD209" s="62">
        <v>9394.9699999999993</v>
      </c>
      <c r="BE209" s="62">
        <v>4681.3900000000003</v>
      </c>
      <c r="BF209" s="61">
        <v>1.5983000000000001</v>
      </c>
      <c r="BG209" s="61">
        <v>0.48380000000000001</v>
      </c>
      <c r="BH209" s="61">
        <v>0.1739</v>
      </c>
      <c r="BI209" s="61">
        <v>0.30809999999999998</v>
      </c>
      <c r="BJ209" s="61">
        <v>2.58E-2</v>
      </c>
      <c r="BK209" s="61">
        <v>8.3000000000000001E-3</v>
      </c>
    </row>
    <row r="210" spans="1:63" x14ac:dyDescent="0.25">
      <c r="A210" s="61" t="s">
        <v>241</v>
      </c>
      <c r="B210" s="61">
        <v>46193</v>
      </c>
      <c r="C210" s="61">
        <v>182</v>
      </c>
      <c r="D210" s="61">
        <v>12.29</v>
      </c>
      <c r="E210" s="62">
        <v>2237.5</v>
      </c>
      <c r="F210" s="62">
        <v>2226.67</v>
      </c>
      <c r="G210" s="61">
        <v>3.0999999999999999E-3</v>
      </c>
      <c r="H210" s="61">
        <v>1.1000000000000001E-3</v>
      </c>
      <c r="I210" s="61">
        <v>6.3E-3</v>
      </c>
      <c r="J210" s="61">
        <v>1.8E-3</v>
      </c>
      <c r="K210" s="61">
        <v>9.4999999999999998E-3</v>
      </c>
      <c r="L210" s="61">
        <v>0.96160000000000001</v>
      </c>
      <c r="M210" s="61">
        <v>1.6500000000000001E-2</v>
      </c>
      <c r="N210" s="61">
        <v>0.35189999999999999</v>
      </c>
      <c r="O210" s="61">
        <v>0</v>
      </c>
      <c r="P210" s="61">
        <v>0.1459</v>
      </c>
      <c r="Q210" s="61">
        <v>87.62</v>
      </c>
      <c r="R210" s="62">
        <v>52610.17</v>
      </c>
      <c r="S210" s="61">
        <v>0.16669999999999999</v>
      </c>
      <c r="T210" s="61">
        <v>0.21929999999999999</v>
      </c>
      <c r="U210" s="61">
        <v>0.61399999999999999</v>
      </c>
      <c r="V210" s="61">
        <v>19.41</v>
      </c>
      <c r="W210" s="61">
        <v>11.85</v>
      </c>
      <c r="X210" s="62">
        <v>69390.47</v>
      </c>
      <c r="Y210" s="61">
        <v>180.85</v>
      </c>
      <c r="Z210" s="62">
        <v>105485.8</v>
      </c>
      <c r="AA210" s="61">
        <v>0.88439999999999996</v>
      </c>
      <c r="AB210" s="61">
        <v>9.11E-2</v>
      </c>
      <c r="AC210" s="61">
        <v>2.4500000000000001E-2</v>
      </c>
      <c r="AD210" s="61">
        <v>0.11559999999999999</v>
      </c>
      <c r="AE210" s="61">
        <v>105.49</v>
      </c>
      <c r="AF210" s="62">
        <v>2336.73</v>
      </c>
      <c r="AG210" s="61">
        <v>374.51</v>
      </c>
      <c r="AH210" s="62">
        <v>106816.36</v>
      </c>
      <c r="AI210" s="61">
        <v>218</v>
      </c>
      <c r="AJ210" s="62">
        <v>34364</v>
      </c>
      <c r="AK210" s="62">
        <v>45097</v>
      </c>
      <c r="AL210" s="61">
        <v>28.1</v>
      </c>
      <c r="AM210" s="61">
        <v>22</v>
      </c>
      <c r="AN210" s="61">
        <v>22.03</v>
      </c>
      <c r="AO210" s="61">
        <v>5</v>
      </c>
      <c r="AP210" s="61">
        <v>0</v>
      </c>
      <c r="AQ210" s="61">
        <v>0.72160000000000002</v>
      </c>
      <c r="AR210" s="61">
        <v>924.23</v>
      </c>
      <c r="AS210" s="62">
        <v>1800.28</v>
      </c>
      <c r="AT210" s="62">
        <v>3946.88</v>
      </c>
      <c r="AU210" s="61">
        <v>660.61</v>
      </c>
      <c r="AV210" s="61">
        <v>265.17</v>
      </c>
      <c r="AW210" s="62">
        <v>7597.16</v>
      </c>
      <c r="AX210" s="62">
        <v>5089.57</v>
      </c>
      <c r="AY210" s="61">
        <v>0.64039999999999997</v>
      </c>
      <c r="AZ210" s="62">
        <v>2310.83</v>
      </c>
      <c r="BA210" s="61">
        <v>0.2908</v>
      </c>
      <c r="BB210" s="61">
        <v>547.20000000000005</v>
      </c>
      <c r="BC210" s="61">
        <v>6.8900000000000003E-2</v>
      </c>
      <c r="BD210" s="62">
        <v>7947.6</v>
      </c>
      <c r="BE210" s="62">
        <v>4334.93</v>
      </c>
      <c r="BF210" s="61">
        <v>1.4888999999999999</v>
      </c>
      <c r="BG210" s="61">
        <v>0.5464</v>
      </c>
      <c r="BH210" s="61">
        <v>0.20569999999999999</v>
      </c>
      <c r="BI210" s="61">
        <v>0.19309999999999999</v>
      </c>
      <c r="BJ210" s="61">
        <v>3.4700000000000002E-2</v>
      </c>
      <c r="BK210" s="61">
        <v>2.0299999999999999E-2</v>
      </c>
    </row>
    <row r="211" spans="1:63" x14ac:dyDescent="0.25">
      <c r="A211" s="61" t="s">
        <v>242</v>
      </c>
      <c r="B211" s="61">
        <v>45864</v>
      </c>
      <c r="C211" s="61">
        <v>122</v>
      </c>
      <c r="D211" s="61">
        <v>12.12</v>
      </c>
      <c r="E211" s="62">
        <v>1478.37</v>
      </c>
      <c r="F211" s="62">
        <v>1457.06</v>
      </c>
      <c r="G211" s="61">
        <v>6.9999999999999999E-4</v>
      </c>
      <c r="H211" s="61">
        <v>0</v>
      </c>
      <c r="I211" s="61">
        <v>8.5000000000000006E-3</v>
      </c>
      <c r="J211" s="61">
        <v>2.5000000000000001E-3</v>
      </c>
      <c r="K211" s="61">
        <v>9.7999999999999997E-3</v>
      </c>
      <c r="L211" s="61">
        <v>0.9526</v>
      </c>
      <c r="M211" s="61">
        <v>2.5999999999999999E-2</v>
      </c>
      <c r="N211" s="61">
        <v>0.49230000000000002</v>
      </c>
      <c r="O211" s="61">
        <v>0</v>
      </c>
      <c r="P211" s="61">
        <v>0.13039999999999999</v>
      </c>
      <c r="Q211" s="61">
        <v>61</v>
      </c>
      <c r="R211" s="62">
        <v>52307.19</v>
      </c>
      <c r="S211" s="61">
        <v>0.14610000000000001</v>
      </c>
      <c r="T211" s="61">
        <v>0.17979999999999999</v>
      </c>
      <c r="U211" s="61">
        <v>0.67420000000000002</v>
      </c>
      <c r="V211" s="61">
        <v>19.02</v>
      </c>
      <c r="W211" s="61">
        <v>9.1999999999999993</v>
      </c>
      <c r="X211" s="62">
        <v>48508.3</v>
      </c>
      <c r="Y211" s="61">
        <v>153.62</v>
      </c>
      <c r="Z211" s="62">
        <v>112601.97</v>
      </c>
      <c r="AA211" s="61">
        <v>0.8952</v>
      </c>
      <c r="AB211" s="61">
        <v>7.3400000000000007E-2</v>
      </c>
      <c r="AC211" s="61">
        <v>3.1399999999999997E-2</v>
      </c>
      <c r="AD211" s="61">
        <v>0.1048</v>
      </c>
      <c r="AE211" s="61">
        <v>112.6</v>
      </c>
      <c r="AF211" s="62">
        <v>2693.09</v>
      </c>
      <c r="AG211" s="61">
        <v>397.03</v>
      </c>
      <c r="AH211" s="62">
        <v>124670.51</v>
      </c>
      <c r="AI211" s="61">
        <v>314</v>
      </c>
      <c r="AJ211" s="62">
        <v>29251</v>
      </c>
      <c r="AK211" s="62">
        <v>38339</v>
      </c>
      <c r="AL211" s="61">
        <v>44.47</v>
      </c>
      <c r="AM211" s="61">
        <v>23.2</v>
      </c>
      <c r="AN211" s="61">
        <v>23.9</v>
      </c>
      <c r="AO211" s="61">
        <v>4</v>
      </c>
      <c r="AP211" s="61">
        <v>0</v>
      </c>
      <c r="AQ211" s="61">
        <v>1.0840000000000001</v>
      </c>
      <c r="AR211" s="62">
        <v>1095.1199999999999</v>
      </c>
      <c r="AS211" s="62">
        <v>1888.7</v>
      </c>
      <c r="AT211" s="62">
        <v>4193.04</v>
      </c>
      <c r="AU211" s="61">
        <v>684.07</v>
      </c>
      <c r="AV211" s="61">
        <v>92.61</v>
      </c>
      <c r="AW211" s="62">
        <v>7953.55</v>
      </c>
      <c r="AX211" s="62">
        <v>4349.25</v>
      </c>
      <c r="AY211" s="61">
        <v>0.55249999999999999</v>
      </c>
      <c r="AZ211" s="62">
        <v>2807.9</v>
      </c>
      <c r="BA211" s="61">
        <v>0.35670000000000002</v>
      </c>
      <c r="BB211" s="61">
        <v>715.08</v>
      </c>
      <c r="BC211" s="61">
        <v>9.0800000000000006E-2</v>
      </c>
      <c r="BD211" s="62">
        <v>7872.23</v>
      </c>
      <c r="BE211" s="62">
        <v>3773.55</v>
      </c>
      <c r="BF211" s="61">
        <v>1.5632999999999999</v>
      </c>
      <c r="BG211" s="61">
        <v>0.53159999999999996</v>
      </c>
      <c r="BH211" s="61">
        <v>0.2303</v>
      </c>
      <c r="BI211" s="61">
        <v>0.1835</v>
      </c>
      <c r="BJ211" s="61">
        <v>2.93E-2</v>
      </c>
      <c r="BK211" s="61">
        <v>2.52E-2</v>
      </c>
    </row>
    <row r="212" spans="1:63" x14ac:dyDescent="0.25">
      <c r="A212" s="61" t="s">
        <v>243</v>
      </c>
      <c r="B212" s="61">
        <v>44073</v>
      </c>
      <c r="C212" s="61">
        <v>2</v>
      </c>
      <c r="D212" s="61">
        <v>548.54</v>
      </c>
      <c r="E212" s="62">
        <v>1097.08</v>
      </c>
      <c r="F212" s="62">
        <v>1089.26</v>
      </c>
      <c r="G212" s="61">
        <v>1.1299999999999999E-2</v>
      </c>
      <c r="H212" s="61">
        <v>0</v>
      </c>
      <c r="I212" s="61">
        <v>1.0200000000000001E-2</v>
      </c>
      <c r="J212" s="61">
        <v>8.9999999999999998E-4</v>
      </c>
      <c r="K212" s="61">
        <v>1.7500000000000002E-2</v>
      </c>
      <c r="L212" s="61">
        <v>0.91979999999999995</v>
      </c>
      <c r="M212" s="61">
        <v>4.0300000000000002E-2</v>
      </c>
      <c r="N212" s="61">
        <v>0.15970000000000001</v>
      </c>
      <c r="O212" s="61">
        <v>4.0000000000000001E-3</v>
      </c>
      <c r="P212" s="61">
        <v>9.4600000000000004E-2</v>
      </c>
      <c r="Q212" s="61">
        <v>57.24</v>
      </c>
      <c r="R212" s="62">
        <v>71818.17</v>
      </c>
      <c r="S212" s="61">
        <v>0.31030000000000002</v>
      </c>
      <c r="T212" s="61">
        <v>0.16089999999999999</v>
      </c>
      <c r="U212" s="61">
        <v>0.52869999999999995</v>
      </c>
      <c r="V212" s="61">
        <v>16.16</v>
      </c>
      <c r="W212" s="61">
        <v>10.33</v>
      </c>
      <c r="X212" s="62">
        <v>94210.09</v>
      </c>
      <c r="Y212" s="61">
        <v>106.2</v>
      </c>
      <c r="Z212" s="62">
        <v>266975.33</v>
      </c>
      <c r="AA212" s="61">
        <v>0.7742</v>
      </c>
      <c r="AB212" s="61">
        <v>0.1968</v>
      </c>
      <c r="AC212" s="61">
        <v>2.8899999999999999E-2</v>
      </c>
      <c r="AD212" s="61">
        <v>0.2258</v>
      </c>
      <c r="AE212" s="61">
        <v>266.98</v>
      </c>
      <c r="AF212" s="62">
        <v>11759.12</v>
      </c>
      <c r="AG212" s="62">
        <v>1184.82</v>
      </c>
      <c r="AH212" s="62">
        <v>255584.68</v>
      </c>
      <c r="AI212" s="61">
        <v>586</v>
      </c>
      <c r="AJ212" s="62">
        <v>45598</v>
      </c>
      <c r="AK212" s="62">
        <v>71659</v>
      </c>
      <c r="AL212" s="61">
        <v>99.25</v>
      </c>
      <c r="AM212" s="61">
        <v>38.14</v>
      </c>
      <c r="AN212" s="61">
        <v>59.16</v>
      </c>
      <c r="AO212" s="61">
        <v>5</v>
      </c>
      <c r="AP212" s="61">
        <v>0</v>
      </c>
      <c r="AQ212" s="61">
        <v>0.88049999999999995</v>
      </c>
      <c r="AR212" s="62">
        <v>1530.85</v>
      </c>
      <c r="AS212" s="62">
        <v>1504.53</v>
      </c>
      <c r="AT212" s="62">
        <v>8875.7099999999991</v>
      </c>
      <c r="AU212" s="62">
        <v>3153.79</v>
      </c>
      <c r="AV212" s="61">
        <v>253.06</v>
      </c>
      <c r="AW212" s="62">
        <v>15317.95</v>
      </c>
      <c r="AX212" s="62">
        <v>3525.91</v>
      </c>
      <c r="AY212" s="61">
        <v>0.24160000000000001</v>
      </c>
      <c r="AZ212" s="62">
        <v>10322.59</v>
      </c>
      <c r="BA212" s="61">
        <v>0.70740000000000003</v>
      </c>
      <c r="BB212" s="61">
        <v>744.04</v>
      </c>
      <c r="BC212" s="61">
        <v>5.0999999999999997E-2</v>
      </c>
      <c r="BD212" s="62">
        <v>14592.54</v>
      </c>
      <c r="BE212" s="62">
        <v>1252.1500000000001</v>
      </c>
      <c r="BF212" s="61">
        <v>0.13850000000000001</v>
      </c>
      <c r="BG212" s="61">
        <v>0.63829999999999998</v>
      </c>
      <c r="BH212" s="61">
        <v>0.19600000000000001</v>
      </c>
      <c r="BI212" s="61">
        <v>0.1338</v>
      </c>
      <c r="BJ212" s="61">
        <v>1.55E-2</v>
      </c>
      <c r="BK212" s="61">
        <v>1.6400000000000001E-2</v>
      </c>
    </row>
    <row r="213" spans="1:63" x14ac:dyDescent="0.25">
      <c r="A213" s="61" t="s">
        <v>244</v>
      </c>
      <c r="B213" s="61">
        <v>45393</v>
      </c>
      <c r="C213" s="61">
        <v>40</v>
      </c>
      <c r="D213" s="61">
        <v>63.09</v>
      </c>
      <c r="E213" s="62">
        <v>2523.4</v>
      </c>
      <c r="F213" s="62">
        <v>2482.87</v>
      </c>
      <c r="G213" s="61">
        <v>1.7399999999999999E-2</v>
      </c>
      <c r="H213" s="61">
        <v>4.0000000000000002E-4</v>
      </c>
      <c r="I213" s="61">
        <v>7.1999999999999998E-3</v>
      </c>
      <c r="J213" s="61">
        <v>0</v>
      </c>
      <c r="K213" s="61">
        <v>7.4999999999999997E-3</v>
      </c>
      <c r="L213" s="61">
        <v>0.95299999999999996</v>
      </c>
      <c r="M213" s="61">
        <v>1.44E-2</v>
      </c>
      <c r="N213" s="61">
        <v>3.4700000000000002E-2</v>
      </c>
      <c r="O213" s="61">
        <v>1.8599999999999998E-2</v>
      </c>
      <c r="P213" s="61">
        <v>0.1196</v>
      </c>
      <c r="Q213" s="61">
        <v>110.22</v>
      </c>
      <c r="R213" s="62">
        <v>60620.27</v>
      </c>
      <c r="S213" s="61">
        <v>0.15690000000000001</v>
      </c>
      <c r="T213" s="61">
        <v>0.32029999999999997</v>
      </c>
      <c r="U213" s="61">
        <v>0.52290000000000003</v>
      </c>
      <c r="V213" s="61">
        <v>19.07</v>
      </c>
      <c r="W213" s="61">
        <v>17.34</v>
      </c>
      <c r="X213" s="62">
        <v>83644.710000000006</v>
      </c>
      <c r="Y213" s="61">
        <v>144.83000000000001</v>
      </c>
      <c r="Z213" s="62">
        <v>169269.07</v>
      </c>
      <c r="AA213" s="61">
        <v>0.87780000000000002</v>
      </c>
      <c r="AB213" s="61">
        <v>0.10299999999999999</v>
      </c>
      <c r="AC213" s="61">
        <v>1.9199999999999998E-2</v>
      </c>
      <c r="AD213" s="61">
        <v>0.1222</v>
      </c>
      <c r="AE213" s="61">
        <v>169.27</v>
      </c>
      <c r="AF213" s="62">
        <v>7259.24</v>
      </c>
      <c r="AG213" s="61">
        <v>918.78</v>
      </c>
      <c r="AH213" s="62">
        <v>187698.74</v>
      </c>
      <c r="AI213" s="61">
        <v>502</v>
      </c>
      <c r="AJ213" s="62">
        <v>60018</v>
      </c>
      <c r="AK213" s="62">
        <v>95300</v>
      </c>
      <c r="AL213" s="61">
        <v>80.900000000000006</v>
      </c>
      <c r="AM213" s="61">
        <v>41.05</v>
      </c>
      <c r="AN213" s="61">
        <v>51.4</v>
      </c>
      <c r="AO213" s="61">
        <v>5.2</v>
      </c>
      <c r="AP213" s="61">
        <v>0</v>
      </c>
      <c r="AQ213" s="61">
        <v>0.70130000000000003</v>
      </c>
      <c r="AR213" s="62">
        <v>1073.8800000000001</v>
      </c>
      <c r="AS213" s="62">
        <v>1742.52</v>
      </c>
      <c r="AT213" s="62">
        <v>5851.51</v>
      </c>
      <c r="AU213" s="62">
        <v>1162.95</v>
      </c>
      <c r="AV213" s="61">
        <v>388.4</v>
      </c>
      <c r="AW213" s="62">
        <v>10219.26</v>
      </c>
      <c r="AX213" s="62">
        <v>2965.28</v>
      </c>
      <c r="AY213" s="61">
        <v>0.3231</v>
      </c>
      <c r="AZ213" s="62">
        <v>5961.07</v>
      </c>
      <c r="BA213" s="61">
        <v>0.64959999999999996</v>
      </c>
      <c r="BB213" s="61">
        <v>250.04</v>
      </c>
      <c r="BC213" s="61">
        <v>2.7199999999999998E-2</v>
      </c>
      <c r="BD213" s="62">
        <v>9176.39</v>
      </c>
      <c r="BE213" s="62">
        <v>1787.15</v>
      </c>
      <c r="BF213" s="61">
        <v>0.24379999999999999</v>
      </c>
      <c r="BG213" s="61">
        <v>0.57989999999999997</v>
      </c>
      <c r="BH213" s="61">
        <v>0.246</v>
      </c>
      <c r="BI213" s="61">
        <v>0.1273</v>
      </c>
      <c r="BJ213" s="61">
        <v>3.5299999999999998E-2</v>
      </c>
      <c r="BK213" s="61">
        <v>1.15E-2</v>
      </c>
    </row>
    <row r="214" spans="1:63" x14ac:dyDescent="0.25">
      <c r="A214" s="61" t="s">
        <v>245</v>
      </c>
      <c r="B214" s="61">
        <v>49619</v>
      </c>
      <c r="C214" s="61">
        <v>39</v>
      </c>
      <c r="D214" s="61">
        <v>16.5</v>
      </c>
      <c r="E214" s="61">
        <v>643.34</v>
      </c>
      <c r="F214" s="61">
        <v>593.41999999999996</v>
      </c>
      <c r="G214" s="61">
        <v>3.3E-3</v>
      </c>
      <c r="H214" s="61">
        <v>0</v>
      </c>
      <c r="I214" s="61">
        <v>0</v>
      </c>
      <c r="J214" s="61">
        <v>0</v>
      </c>
      <c r="K214" s="61">
        <v>6.8999999999999999E-3</v>
      </c>
      <c r="L214" s="61">
        <v>0.9748</v>
      </c>
      <c r="M214" s="61">
        <v>1.4999999999999999E-2</v>
      </c>
      <c r="N214" s="61">
        <v>0.60709999999999997</v>
      </c>
      <c r="O214" s="61">
        <v>0</v>
      </c>
      <c r="P214" s="61">
        <v>0.12709999999999999</v>
      </c>
      <c r="Q214" s="61">
        <v>32</v>
      </c>
      <c r="R214" s="62">
        <v>44678.39</v>
      </c>
      <c r="S214" s="61">
        <v>0.13039999999999999</v>
      </c>
      <c r="T214" s="61">
        <v>0.23910000000000001</v>
      </c>
      <c r="U214" s="61">
        <v>0.63039999999999996</v>
      </c>
      <c r="V214" s="61">
        <v>15.59</v>
      </c>
      <c r="W214" s="61">
        <v>6</v>
      </c>
      <c r="X214" s="62">
        <v>58816.83</v>
      </c>
      <c r="Y214" s="61">
        <v>103.8</v>
      </c>
      <c r="Z214" s="62">
        <v>105815.79</v>
      </c>
      <c r="AA214" s="61">
        <v>0.73619999999999997</v>
      </c>
      <c r="AB214" s="61">
        <v>0.1242</v>
      </c>
      <c r="AC214" s="61">
        <v>0.13969999999999999</v>
      </c>
      <c r="AD214" s="61">
        <v>0.26379999999999998</v>
      </c>
      <c r="AE214" s="61">
        <v>105.82</v>
      </c>
      <c r="AF214" s="62">
        <v>2520.9</v>
      </c>
      <c r="AG214" s="61">
        <v>269.97000000000003</v>
      </c>
      <c r="AH214" s="62">
        <v>104297.08</v>
      </c>
      <c r="AI214" s="61">
        <v>204</v>
      </c>
      <c r="AJ214" s="62">
        <v>32269</v>
      </c>
      <c r="AK214" s="62">
        <v>44887</v>
      </c>
      <c r="AL214" s="61">
        <v>29.44</v>
      </c>
      <c r="AM214" s="61">
        <v>22.51</v>
      </c>
      <c r="AN214" s="61">
        <v>25.3</v>
      </c>
      <c r="AO214" s="61">
        <v>4.87</v>
      </c>
      <c r="AP214" s="61">
        <v>0</v>
      </c>
      <c r="AQ214" s="61">
        <v>0.69040000000000001</v>
      </c>
      <c r="AR214" s="62">
        <v>1414.07</v>
      </c>
      <c r="AS214" s="62">
        <v>2084.1</v>
      </c>
      <c r="AT214" s="62">
        <v>5489.4</v>
      </c>
      <c r="AU214" s="61">
        <v>986.11</v>
      </c>
      <c r="AV214" s="61">
        <v>190.24</v>
      </c>
      <c r="AW214" s="62">
        <v>10163.91</v>
      </c>
      <c r="AX214" s="62">
        <v>6503.33</v>
      </c>
      <c r="AY214" s="61">
        <v>0.58030000000000004</v>
      </c>
      <c r="AZ214" s="62">
        <v>3556.58</v>
      </c>
      <c r="BA214" s="61">
        <v>0.31740000000000002</v>
      </c>
      <c r="BB214" s="62">
        <v>1146.23</v>
      </c>
      <c r="BC214" s="61">
        <v>0.1023</v>
      </c>
      <c r="BD214" s="62">
        <v>11206.14</v>
      </c>
      <c r="BE214" s="62">
        <v>4895.0200000000004</v>
      </c>
      <c r="BF214" s="61">
        <v>1.7616000000000001</v>
      </c>
      <c r="BG214" s="61">
        <v>0.49659999999999999</v>
      </c>
      <c r="BH214" s="61">
        <v>0.2102</v>
      </c>
      <c r="BI214" s="61">
        <v>0.24060000000000001</v>
      </c>
      <c r="BJ214" s="61">
        <v>3.61E-2</v>
      </c>
      <c r="BK214" s="61">
        <v>1.6500000000000001E-2</v>
      </c>
    </row>
    <row r="215" spans="1:63" x14ac:dyDescent="0.25">
      <c r="A215" s="61" t="s">
        <v>246</v>
      </c>
      <c r="B215" s="61">
        <v>50013</v>
      </c>
      <c r="C215" s="61">
        <v>33</v>
      </c>
      <c r="D215" s="61">
        <v>128.09</v>
      </c>
      <c r="E215" s="62">
        <v>4226.8999999999996</v>
      </c>
      <c r="F215" s="62">
        <v>4072.21</v>
      </c>
      <c r="G215" s="61">
        <v>0.02</v>
      </c>
      <c r="H215" s="61">
        <v>5.0000000000000001E-4</v>
      </c>
      <c r="I215" s="61">
        <v>1.8499999999999999E-2</v>
      </c>
      <c r="J215" s="61">
        <v>1.6000000000000001E-3</v>
      </c>
      <c r="K215" s="61">
        <v>1.01E-2</v>
      </c>
      <c r="L215" s="61">
        <v>0.92549999999999999</v>
      </c>
      <c r="M215" s="61">
        <v>2.3800000000000002E-2</v>
      </c>
      <c r="N215" s="61">
        <v>0.22969999999999999</v>
      </c>
      <c r="O215" s="61">
        <v>1.3100000000000001E-2</v>
      </c>
      <c r="P215" s="61">
        <v>0.1198</v>
      </c>
      <c r="Q215" s="61">
        <v>182</v>
      </c>
      <c r="R215" s="62">
        <v>56463.42</v>
      </c>
      <c r="S215" s="61">
        <v>0.15679999999999999</v>
      </c>
      <c r="T215" s="61">
        <v>0.25</v>
      </c>
      <c r="U215" s="61">
        <v>0.59319999999999995</v>
      </c>
      <c r="V215" s="61">
        <v>19.07</v>
      </c>
      <c r="W215" s="61">
        <v>17</v>
      </c>
      <c r="X215" s="62">
        <v>78259.710000000006</v>
      </c>
      <c r="Y215" s="61">
        <v>243.22</v>
      </c>
      <c r="Z215" s="62">
        <v>155530.63</v>
      </c>
      <c r="AA215" s="61">
        <v>0.78810000000000002</v>
      </c>
      <c r="AB215" s="61">
        <v>0.18820000000000001</v>
      </c>
      <c r="AC215" s="61">
        <v>2.3599999999999999E-2</v>
      </c>
      <c r="AD215" s="61">
        <v>0.21190000000000001</v>
      </c>
      <c r="AE215" s="61">
        <v>155.53</v>
      </c>
      <c r="AF215" s="62">
        <v>5963.22</v>
      </c>
      <c r="AG215" s="61">
        <v>708.83</v>
      </c>
      <c r="AH215" s="62">
        <v>176830.95</v>
      </c>
      <c r="AI215" s="61">
        <v>487</v>
      </c>
      <c r="AJ215" s="62">
        <v>38819</v>
      </c>
      <c r="AK215" s="62">
        <v>62388</v>
      </c>
      <c r="AL215" s="61">
        <v>43.76</v>
      </c>
      <c r="AM215" s="61">
        <v>37.86</v>
      </c>
      <c r="AN215" s="61">
        <v>39.659999999999997</v>
      </c>
      <c r="AO215" s="61">
        <v>0.6</v>
      </c>
      <c r="AP215" s="61">
        <v>0</v>
      </c>
      <c r="AQ215" s="61">
        <v>0.68530000000000002</v>
      </c>
      <c r="AR215" s="62">
        <v>1221.29</v>
      </c>
      <c r="AS215" s="62">
        <v>1573.92</v>
      </c>
      <c r="AT215" s="62">
        <v>5315.49</v>
      </c>
      <c r="AU215" s="62">
        <v>1134.79</v>
      </c>
      <c r="AV215" s="61">
        <v>210.85</v>
      </c>
      <c r="AW215" s="62">
        <v>9456.35</v>
      </c>
      <c r="AX215" s="62">
        <v>3245.11</v>
      </c>
      <c r="AY215" s="61">
        <v>0.38009999999999999</v>
      </c>
      <c r="AZ215" s="62">
        <v>4858.58</v>
      </c>
      <c r="BA215" s="61">
        <v>0.56899999999999995</v>
      </c>
      <c r="BB215" s="61">
        <v>434.47</v>
      </c>
      <c r="BC215" s="61">
        <v>5.0900000000000001E-2</v>
      </c>
      <c r="BD215" s="62">
        <v>8538.16</v>
      </c>
      <c r="BE215" s="62">
        <v>2182.11</v>
      </c>
      <c r="BF215" s="61">
        <v>0.36770000000000003</v>
      </c>
      <c r="BG215" s="61">
        <v>0.58740000000000003</v>
      </c>
      <c r="BH215" s="61">
        <v>0.24110000000000001</v>
      </c>
      <c r="BI215" s="61">
        <v>0.11509999999999999</v>
      </c>
      <c r="BJ215" s="61">
        <v>2.9000000000000001E-2</v>
      </c>
      <c r="BK215" s="61">
        <v>2.7300000000000001E-2</v>
      </c>
    </row>
    <row r="216" spans="1:63" x14ac:dyDescent="0.25">
      <c r="A216" s="61" t="s">
        <v>247</v>
      </c>
      <c r="B216" s="61">
        <v>50559</v>
      </c>
      <c r="C216" s="61">
        <v>53</v>
      </c>
      <c r="D216" s="61">
        <v>21.9</v>
      </c>
      <c r="E216" s="62">
        <v>1160.68</v>
      </c>
      <c r="F216" s="62">
        <v>1180.01</v>
      </c>
      <c r="G216" s="61">
        <v>3.0000000000000001E-3</v>
      </c>
      <c r="H216" s="61">
        <v>0</v>
      </c>
      <c r="I216" s="61">
        <v>6.8999999999999999E-3</v>
      </c>
      <c r="J216" s="61">
        <v>5.1000000000000004E-3</v>
      </c>
      <c r="K216" s="61">
        <v>7.7000000000000002E-3</v>
      </c>
      <c r="L216" s="61">
        <v>0.96789999999999998</v>
      </c>
      <c r="M216" s="61">
        <v>9.4000000000000004E-3</v>
      </c>
      <c r="N216" s="61">
        <v>0.31850000000000001</v>
      </c>
      <c r="O216" s="61">
        <v>0</v>
      </c>
      <c r="P216" s="61">
        <v>0.11119999999999999</v>
      </c>
      <c r="Q216" s="61">
        <v>59.33</v>
      </c>
      <c r="R216" s="62">
        <v>52416.34</v>
      </c>
      <c r="S216" s="61">
        <v>0.36899999999999999</v>
      </c>
      <c r="T216" s="61">
        <v>0.1905</v>
      </c>
      <c r="U216" s="61">
        <v>0.4405</v>
      </c>
      <c r="V216" s="61">
        <v>18.22</v>
      </c>
      <c r="W216" s="61">
        <v>7.38</v>
      </c>
      <c r="X216" s="62">
        <v>66540.33</v>
      </c>
      <c r="Y216" s="61">
        <v>151.9</v>
      </c>
      <c r="Z216" s="62">
        <v>117565.75</v>
      </c>
      <c r="AA216" s="61">
        <v>0.87509999999999999</v>
      </c>
      <c r="AB216" s="61">
        <v>0.1007</v>
      </c>
      <c r="AC216" s="61">
        <v>2.4199999999999999E-2</v>
      </c>
      <c r="AD216" s="61">
        <v>0.1249</v>
      </c>
      <c r="AE216" s="61">
        <v>117.57</v>
      </c>
      <c r="AF216" s="62">
        <v>3954.8</v>
      </c>
      <c r="AG216" s="61">
        <v>577.39</v>
      </c>
      <c r="AH216" s="62">
        <v>116697.77</v>
      </c>
      <c r="AI216" s="61">
        <v>274</v>
      </c>
      <c r="AJ216" s="62">
        <v>32937</v>
      </c>
      <c r="AK216" s="62">
        <v>46857</v>
      </c>
      <c r="AL216" s="61">
        <v>57.15</v>
      </c>
      <c r="AM216" s="61">
        <v>32.700000000000003</v>
      </c>
      <c r="AN216" s="61">
        <v>36.14</v>
      </c>
      <c r="AO216" s="61">
        <v>4.9000000000000004</v>
      </c>
      <c r="AP216" s="61">
        <v>0</v>
      </c>
      <c r="AQ216" s="61">
        <v>1.0586</v>
      </c>
      <c r="AR216" s="62">
        <v>1139.33</v>
      </c>
      <c r="AS216" s="62">
        <v>1560.24</v>
      </c>
      <c r="AT216" s="62">
        <v>5295.96</v>
      </c>
      <c r="AU216" s="61">
        <v>855.03</v>
      </c>
      <c r="AV216" s="61">
        <v>224.85</v>
      </c>
      <c r="AW216" s="62">
        <v>9075.41</v>
      </c>
      <c r="AX216" s="62">
        <v>4923.38</v>
      </c>
      <c r="AY216" s="61">
        <v>0.53539999999999999</v>
      </c>
      <c r="AZ216" s="62">
        <v>3735.88</v>
      </c>
      <c r="BA216" s="61">
        <v>0.40629999999999999</v>
      </c>
      <c r="BB216" s="61">
        <v>536.75</v>
      </c>
      <c r="BC216" s="61">
        <v>5.8400000000000001E-2</v>
      </c>
      <c r="BD216" s="62">
        <v>9196.01</v>
      </c>
      <c r="BE216" s="62">
        <v>4475.25</v>
      </c>
      <c r="BF216" s="61">
        <v>1.2376</v>
      </c>
      <c r="BG216" s="61">
        <v>0.5968</v>
      </c>
      <c r="BH216" s="61">
        <v>0.19289999999999999</v>
      </c>
      <c r="BI216" s="61">
        <v>0.16270000000000001</v>
      </c>
      <c r="BJ216" s="61">
        <v>3.1300000000000001E-2</v>
      </c>
      <c r="BK216" s="61">
        <v>1.6299999999999999E-2</v>
      </c>
    </row>
    <row r="217" spans="1:63" x14ac:dyDescent="0.25">
      <c r="A217" s="61" t="s">
        <v>248</v>
      </c>
      <c r="B217" s="61">
        <v>47266</v>
      </c>
      <c r="C217" s="61">
        <v>112</v>
      </c>
      <c r="D217" s="61">
        <v>11.94</v>
      </c>
      <c r="E217" s="62">
        <v>1336.9</v>
      </c>
      <c r="F217" s="62">
        <v>1360.48</v>
      </c>
      <c r="G217" s="61">
        <v>6.9999999999999999E-4</v>
      </c>
      <c r="H217" s="61">
        <v>6.9999999999999999E-4</v>
      </c>
      <c r="I217" s="61">
        <v>5.3E-3</v>
      </c>
      <c r="J217" s="61">
        <v>0</v>
      </c>
      <c r="K217" s="61">
        <v>1.0500000000000001E-2</v>
      </c>
      <c r="L217" s="61">
        <v>0.95579999999999998</v>
      </c>
      <c r="M217" s="61">
        <v>2.69E-2</v>
      </c>
      <c r="N217" s="61">
        <v>0.31209999999999999</v>
      </c>
      <c r="O217" s="61">
        <v>6.9999999999999999E-4</v>
      </c>
      <c r="P217" s="61">
        <v>0.1196</v>
      </c>
      <c r="Q217" s="61">
        <v>61.78</v>
      </c>
      <c r="R217" s="62">
        <v>48613.82</v>
      </c>
      <c r="S217" s="61">
        <v>0.2727</v>
      </c>
      <c r="T217" s="61">
        <v>0.20449999999999999</v>
      </c>
      <c r="U217" s="61">
        <v>0.52270000000000005</v>
      </c>
      <c r="V217" s="61">
        <v>20.149999999999999</v>
      </c>
      <c r="W217" s="61">
        <v>13.2</v>
      </c>
      <c r="X217" s="62">
        <v>74225.14</v>
      </c>
      <c r="Y217" s="61">
        <v>97.95</v>
      </c>
      <c r="Z217" s="62">
        <v>154345.87</v>
      </c>
      <c r="AA217" s="61">
        <v>0.87939999999999996</v>
      </c>
      <c r="AB217" s="61">
        <v>4.1300000000000003E-2</v>
      </c>
      <c r="AC217" s="61">
        <v>7.9299999999999995E-2</v>
      </c>
      <c r="AD217" s="61">
        <v>0.1206</v>
      </c>
      <c r="AE217" s="61">
        <v>154.35</v>
      </c>
      <c r="AF217" s="62">
        <v>3568.19</v>
      </c>
      <c r="AG217" s="61">
        <v>426.98</v>
      </c>
      <c r="AH217" s="62">
        <v>136038.59</v>
      </c>
      <c r="AI217" s="61">
        <v>370</v>
      </c>
      <c r="AJ217" s="62">
        <v>35555</v>
      </c>
      <c r="AK217" s="62">
        <v>48853</v>
      </c>
      <c r="AL217" s="61">
        <v>32.950000000000003</v>
      </c>
      <c r="AM217" s="61">
        <v>22.09</v>
      </c>
      <c r="AN217" s="61">
        <v>26.03</v>
      </c>
      <c r="AO217" s="61">
        <v>3.95</v>
      </c>
      <c r="AP217" s="62">
        <v>1175.08</v>
      </c>
      <c r="AQ217" s="61">
        <v>1.2231000000000001</v>
      </c>
      <c r="AR217" s="62">
        <v>1239.6300000000001</v>
      </c>
      <c r="AS217" s="62">
        <v>1677.99</v>
      </c>
      <c r="AT217" s="62">
        <v>4301.3500000000004</v>
      </c>
      <c r="AU217" s="61">
        <v>955.61</v>
      </c>
      <c r="AV217" s="61">
        <v>50.51</v>
      </c>
      <c r="AW217" s="62">
        <v>8225.1</v>
      </c>
      <c r="AX217" s="62">
        <v>4262.03</v>
      </c>
      <c r="AY217" s="61">
        <v>0.4506</v>
      </c>
      <c r="AZ217" s="62">
        <v>4622.3999999999996</v>
      </c>
      <c r="BA217" s="61">
        <v>0.48870000000000002</v>
      </c>
      <c r="BB217" s="61">
        <v>573.29</v>
      </c>
      <c r="BC217" s="61">
        <v>6.0600000000000001E-2</v>
      </c>
      <c r="BD217" s="62">
        <v>9457.7199999999993</v>
      </c>
      <c r="BE217" s="62">
        <v>3573.64</v>
      </c>
      <c r="BF217" s="61">
        <v>0.95120000000000005</v>
      </c>
      <c r="BG217" s="61">
        <v>0.53969999999999996</v>
      </c>
      <c r="BH217" s="61">
        <v>0.23669999999999999</v>
      </c>
      <c r="BI217" s="61">
        <v>0.16220000000000001</v>
      </c>
      <c r="BJ217" s="61">
        <v>4.3799999999999999E-2</v>
      </c>
      <c r="BK217" s="61">
        <v>1.7500000000000002E-2</v>
      </c>
    </row>
    <row r="218" spans="1:63" x14ac:dyDescent="0.25">
      <c r="A218" s="61" t="s">
        <v>249</v>
      </c>
      <c r="B218" s="61">
        <v>45401</v>
      </c>
      <c r="C218" s="61">
        <v>164</v>
      </c>
      <c r="D218" s="61">
        <v>13.41</v>
      </c>
      <c r="E218" s="62">
        <v>2199.1999999999998</v>
      </c>
      <c r="F218" s="62">
        <v>2068.52</v>
      </c>
      <c r="G218" s="61">
        <v>6.9999999999999999E-4</v>
      </c>
      <c r="H218" s="61">
        <v>0</v>
      </c>
      <c r="I218" s="61">
        <v>9.7999999999999997E-3</v>
      </c>
      <c r="J218" s="61">
        <v>1E-3</v>
      </c>
      <c r="K218" s="61">
        <v>5.3E-3</v>
      </c>
      <c r="L218" s="61">
        <v>0.95730000000000004</v>
      </c>
      <c r="M218" s="61">
        <v>2.5999999999999999E-2</v>
      </c>
      <c r="N218" s="61">
        <v>0.56510000000000005</v>
      </c>
      <c r="O218" s="61">
        <v>0</v>
      </c>
      <c r="P218" s="61">
        <v>0.10680000000000001</v>
      </c>
      <c r="Q218" s="61">
        <v>91</v>
      </c>
      <c r="R218" s="62">
        <v>49050.34</v>
      </c>
      <c r="S218" s="61">
        <v>0.19350000000000001</v>
      </c>
      <c r="T218" s="61">
        <v>0.1452</v>
      </c>
      <c r="U218" s="61">
        <v>0.6613</v>
      </c>
      <c r="V218" s="61">
        <v>20.29</v>
      </c>
      <c r="W218" s="61">
        <v>15</v>
      </c>
      <c r="X218" s="62">
        <v>65768.73</v>
      </c>
      <c r="Y218" s="61">
        <v>144.6</v>
      </c>
      <c r="Z218" s="62">
        <v>79801.66</v>
      </c>
      <c r="AA218" s="61">
        <v>0.86499999999999999</v>
      </c>
      <c r="AB218" s="61">
        <v>8.7800000000000003E-2</v>
      </c>
      <c r="AC218" s="61">
        <v>4.7199999999999999E-2</v>
      </c>
      <c r="AD218" s="61">
        <v>0.13500000000000001</v>
      </c>
      <c r="AE218" s="61">
        <v>79.8</v>
      </c>
      <c r="AF218" s="62">
        <v>1804.46</v>
      </c>
      <c r="AG218" s="61">
        <v>248.27</v>
      </c>
      <c r="AH218" s="62">
        <v>71441.64</v>
      </c>
      <c r="AI218" s="61">
        <v>46</v>
      </c>
      <c r="AJ218" s="62">
        <v>24997</v>
      </c>
      <c r="AK218" s="62">
        <v>34401</v>
      </c>
      <c r="AL218" s="61">
        <v>25.4</v>
      </c>
      <c r="AM218" s="61">
        <v>22.25</v>
      </c>
      <c r="AN218" s="61">
        <v>24.67</v>
      </c>
      <c r="AO218" s="61">
        <v>4</v>
      </c>
      <c r="AP218" s="61">
        <v>774.04</v>
      </c>
      <c r="AQ218" s="61">
        <v>1.7471000000000001</v>
      </c>
      <c r="AR218" s="62">
        <v>1074.8399999999999</v>
      </c>
      <c r="AS218" s="62">
        <v>1809.06</v>
      </c>
      <c r="AT218" s="62">
        <v>5111.41</v>
      </c>
      <c r="AU218" s="61">
        <v>618.88</v>
      </c>
      <c r="AV218" s="61">
        <v>296.33999999999997</v>
      </c>
      <c r="AW218" s="62">
        <v>8910.52</v>
      </c>
      <c r="AX218" s="62">
        <v>6292.94</v>
      </c>
      <c r="AY218" s="61">
        <v>0.61919999999999997</v>
      </c>
      <c r="AZ218" s="62">
        <v>2825.76</v>
      </c>
      <c r="BA218" s="61">
        <v>0.27800000000000002</v>
      </c>
      <c r="BB218" s="62">
        <v>1044.6199999999999</v>
      </c>
      <c r="BC218" s="61">
        <v>0.1028</v>
      </c>
      <c r="BD218" s="62">
        <v>10163.32</v>
      </c>
      <c r="BE218" s="62">
        <v>5398.88</v>
      </c>
      <c r="BF218" s="61">
        <v>3.2423999999999999</v>
      </c>
      <c r="BG218" s="61">
        <v>0.52339999999999998</v>
      </c>
      <c r="BH218" s="61">
        <v>0.25890000000000002</v>
      </c>
      <c r="BI218" s="61">
        <v>0.15140000000000001</v>
      </c>
      <c r="BJ218" s="61">
        <v>5.1900000000000002E-2</v>
      </c>
      <c r="BK218" s="61">
        <v>1.43E-2</v>
      </c>
    </row>
    <row r="219" spans="1:63" x14ac:dyDescent="0.25">
      <c r="A219" s="61" t="s">
        <v>250</v>
      </c>
      <c r="B219" s="61">
        <v>46235</v>
      </c>
      <c r="C219" s="61">
        <v>45</v>
      </c>
      <c r="D219" s="61">
        <v>41.72</v>
      </c>
      <c r="E219" s="62">
        <v>1877.52</v>
      </c>
      <c r="F219" s="62">
        <v>1805.19</v>
      </c>
      <c r="G219" s="61">
        <v>9.7000000000000003E-3</v>
      </c>
      <c r="H219" s="61">
        <v>0</v>
      </c>
      <c r="I219" s="61">
        <v>8.6E-3</v>
      </c>
      <c r="J219" s="61">
        <v>5.9999999999999995E-4</v>
      </c>
      <c r="K219" s="61">
        <v>2.23E-2</v>
      </c>
      <c r="L219" s="61">
        <v>0.92479999999999996</v>
      </c>
      <c r="M219" s="61">
        <v>3.4000000000000002E-2</v>
      </c>
      <c r="N219" s="61">
        <v>0.30990000000000001</v>
      </c>
      <c r="O219" s="61">
        <v>1.8E-3</v>
      </c>
      <c r="P219" s="61">
        <v>9.0999999999999998E-2</v>
      </c>
      <c r="Q219" s="61">
        <v>81.650000000000006</v>
      </c>
      <c r="R219" s="62">
        <v>56806.96</v>
      </c>
      <c r="S219" s="61">
        <v>0.21740000000000001</v>
      </c>
      <c r="T219" s="61">
        <v>0.2261</v>
      </c>
      <c r="U219" s="61">
        <v>0.55649999999999999</v>
      </c>
      <c r="V219" s="61">
        <v>21.21</v>
      </c>
      <c r="W219" s="61">
        <v>13.3</v>
      </c>
      <c r="X219" s="62">
        <v>72189.02</v>
      </c>
      <c r="Y219" s="61">
        <v>139.66999999999999</v>
      </c>
      <c r="Z219" s="62">
        <v>133168.46</v>
      </c>
      <c r="AA219" s="61">
        <v>0.83589999999999998</v>
      </c>
      <c r="AB219" s="61">
        <v>0.13170000000000001</v>
      </c>
      <c r="AC219" s="61">
        <v>3.2399999999999998E-2</v>
      </c>
      <c r="AD219" s="61">
        <v>0.1641</v>
      </c>
      <c r="AE219" s="61">
        <v>133.16999999999999</v>
      </c>
      <c r="AF219" s="62">
        <v>4264.01</v>
      </c>
      <c r="AG219" s="61">
        <v>593.95000000000005</v>
      </c>
      <c r="AH219" s="62">
        <v>137785.74</v>
      </c>
      <c r="AI219" s="61">
        <v>380</v>
      </c>
      <c r="AJ219" s="62">
        <v>35725</v>
      </c>
      <c r="AK219" s="62">
        <v>53806</v>
      </c>
      <c r="AL219" s="61">
        <v>41.45</v>
      </c>
      <c r="AM219" s="61">
        <v>31.7</v>
      </c>
      <c r="AN219" s="61">
        <v>31.7</v>
      </c>
      <c r="AO219" s="61">
        <v>6.2</v>
      </c>
      <c r="AP219" s="61">
        <v>0</v>
      </c>
      <c r="AQ219" s="61">
        <v>0.82640000000000002</v>
      </c>
      <c r="AR219" s="62">
        <v>1246.6199999999999</v>
      </c>
      <c r="AS219" s="62">
        <v>1972.61</v>
      </c>
      <c r="AT219" s="62">
        <v>4761.75</v>
      </c>
      <c r="AU219" s="61">
        <v>756.3</v>
      </c>
      <c r="AV219" s="61">
        <v>107.07</v>
      </c>
      <c r="AW219" s="62">
        <v>8844.35</v>
      </c>
      <c r="AX219" s="62">
        <v>4100.5600000000004</v>
      </c>
      <c r="AY219" s="61">
        <v>0.46920000000000001</v>
      </c>
      <c r="AZ219" s="62">
        <v>4099.91</v>
      </c>
      <c r="BA219" s="61">
        <v>0.46920000000000001</v>
      </c>
      <c r="BB219" s="61">
        <v>538.29</v>
      </c>
      <c r="BC219" s="61">
        <v>6.1600000000000002E-2</v>
      </c>
      <c r="BD219" s="62">
        <v>8738.76</v>
      </c>
      <c r="BE219" s="62">
        <v>3259.49</v>
      </c>
      <c r="BF219" s="61">
        <v>0.72760000000000002</v>
      </c>
      <c r="BG219" s="61">
        <v>0.58860000000000001</v>
      </c>
      <c r="BH219" s="61">
        <v>0.22170000000000001</v>
      </c>
      <c r="BI219" s="61">
        <v>0.14050000000000001</v>
      </c>
      <c r="BJ219" s="61">
        <v>3.44E-2</v>
      </c>
      <c r="BK219" s="61">
        <v>1.4800000000000001E-2</v>
      </c>
    </row>
    <row r="220" spans="1:63" x14ac:dyDescent="0.25">
      <c r="A220" s="61" t="s">
        <v>251</v>
      </c>
      <c r="B220" s="61">
        <v>44099</v>
      </c>
      <c r="C220" s="61">
        <v>127</v>
      </c>
      <c r="D220" s="61">
        <v>24.42</v>
      </c>
      <c r="E220" s="62">
        <v>3100.92</v>
      </c>
      <c r="F220" s="62">
        <v>2734.87</v>
      </c>
      <c r="G220" s="61">
        <v>1.06E-2</v>
      </c>
      <c r="H220" s="61">
        <v>0</v>
      </c>
      <c r="I220" s="61">
        <v>5.8999999999999999E-3</v>
      </c>
      <c r="J220" s="61">
        <v>1.1000000000000001E-3</v>
      </c>
      <c r="K220" s="61">
        <v>9.4999999999999998E-3</v>
      </c>
      <c r="L220" s="61">
        <v>0.94279999999999997</v>
      </c>
      <c r="M220" s="61">
        <v>3.0200000000000001E-2</v>
      </c>
      <c r="N220" s="61">
        <v>0.46949999999999997</v>
      </c>
      <c r="O220" s="61">
        <v>5.3E-3</v>
      </c>
      <c r="P220" s="61">
        <v>0.13159999999999999</v>
      </c>
      <c r="Q220" s="61">
        <v>117.5</v>
      </c>
      <c r="R220" s="62">
        <v>49680.160000000003</v>
      </c>
      <c r="S220" s="61">
        <v>0.13930000000000001</v>
      </c>
      <c r="T220" s="61">
        <v>0.1741</v>
      </c>
      <c r="U220" s="61">
        <v>0.68659999999999999</v>
      </c>
      <c r="V220" s="61">
        <v>19.23</v>
      </c>
      <c r="W220" s="61">
        <v>23.3</v>
      </c>
      <c r="X220" s="62">
        <v>72773.649999999994</v>
      </c>
      <c r="Y220" s="61">
        <v>133.09</v>
      </c>
      <c r="Z220" s="62">
        <v>131266.1</v>
      </c>
      <c r="AA220" s="61">
        <v>0.75109999999999999</v>
      </c>
      <c r="AB220" s="61">
        <v>0.21540000000000001</v>
      </c>
      <c r="AC220" s="61">
        <v>3.3500000000000002E-2</v>
      </c>
      <c r="AD220" s="61">
        <v>0.24890000000000001</v>
      </c>
      <c r="AE220" s="61">
        <v>131.27000000000001</v>
      </c>
      <c r="AF220" s="62">
        <v>3430.45</v>
      </c>
      <c r="AG220" s="61">
        <v>430.78</v>
      </c>
      <c r="AH220" s="62">
        <v>130603.83</v>
      </c>
      <c r="AI220" s="61">
        <v>345</v>
      </c>
      <c r="AJ220" s="62">
        <v>26795</v>
      </c>
      <c r="AK220" s="62">
        <v>39064</v>
      </c>
      <c r="AL220" s="61">
        <v>35.549999999999997</v>
      </c>
      <c r="AM220" s="61">
        <v>24.89</v>
      </c>
      <c r="AN220" s="61">
        <v>29.02</v>
      </c>
      <c r="AO220" s="61">
        <v>3.7</v>
      </c>
      <c r="AP220" s="61">
        <v>589.89</v>
      </c>
      <c r="AQ220" s="61">
        <v>1.1882999999999999</v>
      </c>
      <c r="AR220" s="62">
        <v>1193.3699999999999</v>
      </c>
      <c r="AS220" s="62">
        <v>1385.94</v>
      </c>
      <c r="AT220" s="62">
        <v>5651.85</v>
      </c>
      <c r="AU220" s="61">
        <v>720.35</v>
      </c>
      <c r="AV220" s="61">
        <v>430.11</v>
      </c>
      <c r="AW220" s="62">
        <v>9381.6299999999992</v>
      </c>
      <c r="AX220" s="62">
        <v>4609.1499999999996</v>
      </c>
      <c r="AY220" s="61">
        <v>0.46760000000000002</v>
      </c>
      <c r="AZ220" s="62">
        <v>4323.74</v>
      </c>
      <c r="BA220" s="61">
        <v>0.43859999999999999</v>
      </c>
      <c r="BB220" s="61">
        <v>924.66</v>
      </c>
      <c r="BC220" s="61">
        <v>9.3799999999999994E-2</v>
      </c>
      <c r="BD220" s="62">
        <v>9857.5499999999993</v>
      </c>
      <c r="BE220" s="62">
        <v>2666.31</v>
      </c>
      <c r="BF220" s="61">
        <v>0.8357</v>
      </c>
      <c r="BG220" s="61">
        <v>0.57689999999999997</v>
      </c>
      <c r="BH220" s="61">
        <v>0.219</v>
      </c>
      <c r="BI220" s="61">
        <v>0.1802</v>
      </c>
      <c r="BJ220" s="61">
        <v>2.4E-2</v>
      </c>
      <c r="BK220" s="61">
        <v>0</v>
      </c>
    </row>
    <row r="221" spans="1:63" x14ac:dyDescent="0.25">
      <c r="A221" s="61" t="s">
        <v>252</v>
      </c>
      <c r="B221" s="61">
        <v>46979</v>
      </c>
      <c r="C221" s="61">
        <v>40</v>
      </c>
      <c r="D221" s="61">
        <v>181.37</v>
      </c>
      <c r="E221" s="62">
        <v>7254.69</v>
      </c>
      <c r="F221" s="62">
        <v>5627.29</v>
      </c>
      <c r="G221" s="61">
        <v>2.1700000000000001E-2</v>
      </c>
      <c r="H221" s="61">
        <v>2.2000000000000001E-3</v>
      </c>
      <c r="I221" s="61">
        <v>0.39950000000000002</v>
      </c>
      <c r="J221" s="61">
        <v>2E-3</v>
      </c>
      <c r="K221" s="61">
        <v>3.6499999999999998E-2</v>
      </c>
      <c r="L221" s="61">
        <v>0.53359999999999996</v>
      </c>
      <c r="M221" s="61">
        <v>4.4999999999999997E-3</v>
      </c>
      <c r="N221" s="61">
        <v>0.62929999999999997</v>
      </c>
      <c r="O221" s="61">
        <v>3.1699999999999999E-2</v>
      </c>
      <c r="P221" s="61">
        <v>0.13350000000000001</v>
      </c>
      <c r="Q221" s="61">
        <v>201.01</v>
      </c>
      <c r="R221" s="62">
        <v>56160.59</v>
      </c>
      <c r="S221" s="61">
        <v>0.37430000000000002</v>
      </c>
      <c r="T221" s="61">
        <v>0.19950000000000001</v>
      </c>
      <c r="U221" s="61">
        <v>0.42620000000000002</v>
      </c>
      <c r="V221" s="61">
        <v>23.44</v>
      </c>
      <c r="W221" s="61">
        <v>32</v>
      </c>
      <c r="X221" s="62">
        <v>87014.63</v>
      </c>
      <c r="Y221" s="61">
        <v>220.74</v>
      </c>
      <c r="Z221" s="62">
        <v>106762.14</v>
      </c>
      <c r="AA221" s="61">
        <v>0.60009999999999997</v>
      </c>
      <c r="AB221" s="61">
        <v>0.34470000000000001</v>
      </c>
      <c r="AC221" s="61">
        <v>5.5199999999999999E-2</v>
      </c>
      <c r="AD221" s="61">
        <v>0.39989999999999998</v>
      </c>
      <c r="AE221" s="61">
        <v>106.76</v>
      </c>
      <c r="AF221" s="62">
        <v>4075.96</v>
      </c>
      <c r="AG221" s="61">
        <v>336.5</v>
      </c>
      <c r="AH221" s="62">
        <v>122863.66</v>
      </c>
      <c r="AI221" s="61">
        <v>307</v>
      </c>
      <c r="AJ221" s="62">
        <v>30072</v>
      </c>
      <c r="AK221" s="62">
        <v>38628</v>
      </c>
      <c r="AL221" s="61">
        <v>57.95</v>
      </c>
      <c r="AM221" s="61">
        <v>35.24</v>
      </c>
      <c r="AN221" s="61">
        <v>40.119999999999997</v>
      </c>
      <c r="AO221" s="61">
        <v>4.2</v>
      </c>
      <c r="AP221" s="61">
        <v>0</v>
      </c>
      <c r="AQ221" s="61">
        <v>1.1155999999999999</v>
      </c>
      <c r="AR221" s="62">
        <v>1308.03</v>
      </c>
      <c r="AS221" s="62">
        <v>2361.7399999999998</v>
      </c>
      <c r="AT221" s="62">
        <v>5678.48</v>
      </c>
      <c r="AU221" s="61">
        <v>880.13</v>
      </c>
      <c r="AV221" s="61">
        <v>739.4</v>
      </c>
      <c r="AW221" s="62">
        <v>10967.78</v>
      </c>
      <c r="AX221" s="62">
        <v>4691.7</v>
      </c>
      <c r="AY221" s="61">
        <v>0.45610000000000001</v>
      </c>
      <c r="AZ221" s="62">
        <v>4479.62</v>
      </c>
      <c r="BA221" s="61">
        <v>0.4355</v>
      </c>
      <c r="BB221" s="62">
        <v>1115.8599999999999</v>
      </c>
      <c r="BC221" s="61">
        <v>0.1085</v>
      </c>
      <c r="BD221" s="62">
        <v>10287.18</v>
      </c>
      <c r="BE221" s="62">
        <v>2334.7399999999998</v>
      </c>
      <c r="BF221" s="61">
        <v>0.97389999999999999</v>
      </c>
      <c r="BG221" s="61">
        <v>0.47910000000000003</v>
      </c>
      <c r="BH221" s="61">
        <v>0.17660000000000001</v>
      </c>
      <c r="BI221" s="61">
        <v>0.28170000000000001</v>
      </c>
      <c r="BJ221" s="61">
        <v>2.64E-2</v>
      </c>
      <c r="BK221" s="61">
        <v>3.6200000000000003E-2</v>
      </c>
    </row>
    <row r="222" spans="1:63" x14ac:dyDescent="0.25">
      <c r="A222" s="61" t="s">
        <v>253</v>
      </c>
      <c r="B222" s="61">
        <v>44107</v>
      </c>
      <c r="C222" s="61">
        <v>22</v>
      </c>
      <c r="D222" s="61">
        <v>450.24</v>
      </c>
      <c r="E222" s="62">
        <v>9905.3799999999992</v>
      </c>
      <c r="F222" s="62">
        <v>9510.18</v>
      </c>
      <c r="G222" s="61">
        <v>5.5999999999999999E-3</v>
      </c>
      <c r="H222" s="61">
        <v>2.3999999999999998E-3</v>
      </c>
      <c r="I222" s="61">
        <v>0.10970000000000001</v>
      </c>
      <c r="J222" s="61">
        <v>1.6999999999999999E-3</v>
      </c>
      <c r="K222" s="61">
        <v>8.9200000000000002E-2</v>
      </c>
      <c r="L222" s="61">
        <v>0.74580000000000002</v>
      </c>
      <c r="M222" s="61">
        <v>4.5600000000000002E-2</v>
      </c>
      <c r="N222" s="61">
        <v>0.70609999999999995</v>
      </c>
      <c r="O222" s="61">
        <v>5.1799999999999999E-2</v>
      </c>
      <c r="P222" s="61">
        <v>0.1472</v>
      </c>
      <c r="Q222" s="61">
        <v>369.39</v>
      </c>
      <c r="R222" s="62">
        <v>54492.35</v>
      </c>
      <c r="S222" s="61">
        <v>0.27089999999999997</v>
      </c>
      <c r="T222" s="61">
        <v>0.2127</v>
      </c>
      <c r="U222" s="61">
        <v>0.51639999999999997</v>
      </c>
      <c r="V222" s="61">
        <v>19.670000000000002</v>
      </c>
      <c r="W222" s="61">
        <v>44.5</v>
      </c>
      <c r="X222" s="62">
        <v>77889.38</v>
      </c>
      <c r="Y222" s="61">
        <v>222.59</v>
      </c>
      <c r="Z222" s="62">
        <v>82887.03</v>
      </c>
      <c r="AA222" s="61">
        <v>0.76200000000000001</v>
      </c>
      <c r="AB222" s="61">
        <v>0.23419999999999999</v>
      </c>
      <c r="AC222" s="61">
        <v>3.8E-3</v>
      </c>
      <c r="AD222" s="61">
        <v>0.23799999999999999</v>
      </c>
      <c r="AE222" s="61">
        <v>82.89</v>
      </c>
      <c r="AF222" s="62">
        <v>2003.43</v>
      </c>
      <c r="AG222" s="61">
        <v>388.42</v>
      </c>
      <c r="AH222" s="62">
        <v>92219.07</v>
      </c>
      <c r="AI222" s="61">
        <v>135</v>
      </c>
      <c r="AJ222" s="62">
        <v>26311</v>
      </c>
      <c r="AK222" s="62">
        <v>37902</v>
      </c>
      <c r="AL222" s="61">
        <v>40.81</v>
      </c>
      <c r="AM222" s="61">
        <v>22.61</v>
      </c>
      <c r="AN222" s="61">
        <v>28.98</v>
      </c>
      <c r="AO222" s="61">
        <v>1.27</v>
      </c>
      <c r="AP222" s="61">
        <v>0</v>
      </c>
      <c r="AQ222" s="61">
        <v>0.64680000000000004</v>
      </c>
      <c r="AR222" s="61">
        <v>707.2</v>
      </c>
      <c r="AS222" s="62">
        <v>1637.34</v>
      </c>
      <c r="AT222" s="62">
        <v>5371.47</v>
      </c>
      <c r="AU222" s="62">
        <v>1000.82</v>
      </c>
      <c r="AV222" s="61">
        <v>358.9</v>
      </c>
      <c r="AW222" s="62">
        <v>9075.73</v>
      </c>
      <c r="AX222" s="62">
        <v>5644.14</v>
      </c>
      <c r="AY222" s="61">
        <v>0.6341</v>
      </c>
      <c r="AZ222" s="62">
        <v>2062.34</v>
      </c>
      <c r="BA222" s="61">
        <v>0.23169999999999999</v>
      </c>
      <c r="BB222" s="62">
        <v>1193.94</v>
      </c>
      <c r="BC222" s="61">
        <v>0.1341</v>
      </c>
      <c r="BD222" s="62">
        <v>8900.42</v>
      </c>
      <c r="BE222" s="62">
        <v>4940.55</v>
      </c>
      <c r="BF222" s="61">
        <v>2.117</v>
      </c>
      <c r="BG222" s="61">
        <v>0.65010000000000001</v>
      </c>
      <c r="BH222" s="61">
        <v>0.22059999999999999</v>
      </c>
      <c r="BI222" s="61">
        <v>8.8599999999999998E-2</v>
      </c>
      <c r="BJ222" s="61">
        <v>2.8000000000000001E-2</v>
      </c>
      <c r="BK222" s="61">
        <v>1.26E-2</v>
      </c>
    </row>
    <row r="223" spans="1:63" x14ac:dyDescent="0.25">
      <c r="A223" s="61" t="s">
        <v>254</v>
      </c>
      <c r="B223" s="61">
        <v>46953</v>
      </c>
      <c r="C223" s="61">
        <v>19</v>
      </c>
      <c r="D223" s="61">
        <v>169.96</v>
      </c>
      <c r="E223" s="62">
        <v>3229.22</v>
      </c>
      <c r="F223" s="62">
        <v>2950.04</v>
      </c>
      <c r="G223" s="61">
        <v>1.67E-2</v>
      </c>
      <c r="H223" s="61">
        <v>2.9999999999999997E-4</v>
      </c>
      <c r="I223" s="61">
        <v>0.1095</v>
      </c>
      <c r="J223" s="61">
        <v>2.9999999999999997E-4</v>
      </c>
      <c r="K223" s="61">
        <v>2.92E-2</v>
      </c>
      <c r="L223" s="61">
        <v>0.78720000000000001</v>
      </c>
      <c r="M223" s="61">
        <v>5.67E-2</v>
      </c>
      <c r="N223" s="61">
        <v>0.61860000000000004</v>
      </c>
      <c r="O223" s="61">
        <v>0.01</v>
      </c>
      <c r="P223" s="61">
        <v>0.1027</v>
      </c>
      <c r="Q223" s="61">
        <v>132</v>
      </c>
      <c r="R223" s="62">
        <v>56659.41</v>
      </c>
      <c r="S223" s="61">
        <v>0.39739999999999998</v>
      </c>
      <c r="T223" s="61">
        <v>0.21790000000000001</v>
      </c>
      <c r="U223" s="61">
        <v>0.3846</v>
      </c>
      <c r="V223" s="61">
        <v>18.93</v>
      </c>
      <c r="W223" s="61">
        <v>17</v>
      </c>
      <c r="X223" s="62">
        <v>90342.82</v>
      </c>
      <c r="Y223" s="61">
        <v>186.42</v>
      </c>
      <c r="Z223" s="62">
        <v>68771.009999999995</v>
      </c>
      <c r="AA223" s="61">
        <v>0.60350000000000004</v>
      </c>
      <c r="AB223" s="61">
        <v>0.35089999999999999</v>
      </c>
      <c r="AC223" s="61">
        <v>4.5600000000000002E-2</v>
      </c>
      <c r="AD223" s="61">
        <v>0.39650000000000002</v>
      </c>
      <c r="AE223" s="61">
        <v>68.77</v>
      </c>
      <c r="AF223" s="62">
        <v>1747.08</v>
      </c>
      <c r="AG223" s="61">
        <v>209.29</v>
      </c>
      <c r="AH223" s="62">
        <v>77715.179999999993</v>
      </c>
      <c r="AI223" s="61">
        <v>66</v>
      </c>
      <c r="AJ223" s="62">
        <v>28168</v>
      </c>
      <c r="AK223" s="62">
        <v>36647</v>
      </c>
      <c r="AL223" s="61">
        <v>48.4</v>
      </c>
      <c r="AM223" s="61">
        <v>23.74</v>
      </c>
      <c r="AN223" s="61">
        <v>25.27</v>
      </c>
      <c r="AO223" s="61">
        <v>4.2</v>
      </c>
      <c r="AP223" s="61">
        <v>0</v>
      </c>
      <c r="AQ223" s="61">
        <v>0.65859999999999996</v>
      </c>
      <c r="AR223" s="62">
        <v>1205.55</v>
      </c>
      <c r="AS223" s="62">
        <v>1677.4</v>
      </c>
      <c r="AT223" s="62">
        <v>4749.01</v>
      </c>
      <c r="AU223" s="61">
        <v>764.26</v>
      </c>
      <c r="AV223" s="61">
        <v>108.08</v>
      </c>
      <c r="AW223" s="62">
        <v>8504.2900000000009</v>
      </c>
      <c r="AX223" s="62">
        <v>5671.13</v>
      </c>
      <c r="AY223" s="61">
        <v>0.67769999999999997</v>
      </c>
      <c r="AZ223" s="62">
        <v>1722.54</v>
      </c>
      <c r="BA223" s="61">
        <v>0.2059</v>
      </c>
      <c r="BB223" s="61">
        <v>973.96</v>
      </c>
      <c r="BC223" s="61">
        <v>0.1164</v>
      </c>
      <c r="BD223" s="62">
        <v>8367.6299999999992</v>
      </c>
      <c r="BE223" s="62">
        <v>4354.93</v>
      </c>
      <c r="BF223" s="61">
        <v>2.9167000000000001</v>
      </c>
      <c r="BG223" s="61">
        <v>0.61419999999999997</v>
      </c>
      <c r="BH223" s="61">
        <v>0.18329999999999999</v>
      </c>
      <c r="BI223" s="61">
        <v>0.1736</v>
      </c>
      <c r="BJ223" s="61">
        <v>2.3099999999999999E-2</v>
      </c>
      <c r="BK223" s="61">
        <v>5.8999999999999999E-3</v>
      </c>
    </row>
    <row r="224" spans="1:63" x14ac:dyDescent="0.25">
      <c r="A224" s="61" t="s">
        <v>255</v>
      </c>
      <c r="B224" s="61">
        <v>47498</v>
      </c>
      <c r="C224" s="61">
        <v>89</v>
      </c>
      <c r="D224" s="61">
        <v>5.47</v>
      </c>
      <c r="E224" s="61">
        <v>486.8</v>
      </c>
      <c r="F224" s="61">
        <v>490.62</v>
      </c>
      <c r="G224" s="61">
        <v>4.1000000000000003E-3</v>
      </c>
      <c r="H224" s="61">
        <v>0</v>
      </c>
      <c r="I224" s="61">
        <v>2E-3</v>
      </c>
      <c r="J224" s="61">
        <v>2E-3</v>
      </c>
      <c r="K224" s="61">
        <v>1.0200000000000001E-2</v>
      </c>
      <c r="L224" s="61">
        <v>0.97099999999999997</v>
      </c>
      <c r="M224" s="61">
        <v>1.06E-2</v>
      </c>
      <c r="N224" s="61">
        <v>0.37730000000000002</v>
      </c>
      <c r="O224" s="61">
        <v>0</v>
      </c>
      <c r="P224" s="61">
        <v>9.8199999999999996E-2</v>
      </c>
      <c r="Q224" s="61">
        <v>24.83</v>
      </c>
      <c r="R224" s="62">
        <v>43507.53</v>
      </c>
      <c r="S224" s="61">
        <v>0.3</v>
      </c>
      <c r="T224" s="61">
        <v>0.17499999999999999</v>
      </c>
      <c r="U224" s="61">
        <v>0.52500000000000002</v>
      </c>
      <c r="V224" s="61">
        <v>16.510000000000002</v>
      </c>
      <c r="W224" s="61">
        <v>4.3</v>
      </c>
      <c r="X224" s="62">
        <v>64504.65</v>
      </c>
      <c r="Y224" s="61">
        <v>111.35</v>
      </c>
      <c r="Z224" s="62">
        <v>131767.51999999999</v>
      </c>
      <c r="AA224" s="61">
        <v>0.93479999999999996</v>
      </c>
      <c r="AB224" s="61">
        <v>2.8299999999999999E-2</v>
      </c>
      <c r="AC224" s="61">
        <v>3.6900000000000002E-2</v>
      </c>
      <c r="AD224" s="61">
        <v>6.5199999999999994E-2</v>
      </c>
      <c r="AE224" s="61">
        <v>131.77000000000001</v>
      </c>
      <c r="AF224" s="62">
        <v>2935.58</v>
      </c>
      <c r="AG224" s="61">
        <v>447.61</v>
      </c>
      <c r="AH224" s="62">
        <v>99496.8</v>
      </c>
      <c r="AI224" s="61">
        <v>172</v>
      </c>
      <c r="AJ224" s="62">
        <v>33171</v>
      </c>
      <c r="AK224" s="62">
        <v>43283</v>
      </c>
      <c r="AL224" s="61">
        <v>36.700000000000003</v>
      </c>
      <c r="AM224" s="61">
        <v>21.7</v>
      </c>
      <c r="AN224" s="61">
        <v>22.57</v>
      </c>
      <c r="AO224" s="61">
        <v>4.8</v>
      </c>
      <c r="AP224" s="62">
        <v>1830.12</v>
      </c>
      <c r="AQ224" s="61">
        <v>1.4424999999999999</v>
      </c>
      <c r="AR224" s="62">
        <v>1412.65</v>
      </c>
      <c r="AS224" s="62">
        <v>1625.86</v>
      </c>
      <c r="AT224" s="62">
        <v>5057.6000000000004</v>
      </c>
      <c r="AU224" s="61">
        <v>908.12</v>
      </c>
      <c r="AV224" s="61">
        <v>74.98</v>
      </c>
      <c r="AW224" s="62">
        <v>9079.2000000000007</v>
      </c>
      <c r="AX224" s="62">
        <v>4752.79</v>
      </c>
      <c r="AY224" s="61">
        <v>0.45829999999999999</v>
      </c>
      <c r="AZ224" s="62">
        <v>5049.3900000000003</v>
      </c>
      <c r="BA224" s="61">
        <v>0.4869</v>
      </c>
      <c r="BB224" s="61">
        <v>568.47</v>
      </c>
      <c r="BC224" s="61">
        <v>5.4800000000000001E-2</v>
      </c>
      <c r="BD224" s="62">
        <v>10370.65</v>
      </c>
      <c r="BE224" s="62">
        <v>4681.99</v>
      </c>
      <c r="BF224" s="61">
        <v>1.6023000000000001</v>
      </c>
      <c r="BG224" s="61">
        <v>0.53559999999999997</v>
      </c>
      <c r="BH224" s="61">
        <v>0.2145</v>
      </c>
      <c r="BI224" s="61">
        <v>0.1855</v>
      </c>
      <c r="BJ224" s="61">
        <v>3.6999999999999998E-2</v>
      </c>
      <c r="BK224" s="61">
        <v>2.7400000000000001E-2</v>
      </c>
    </row>
    <row r="225" spans="1:63" x14ac:dyDescent="0.25">
      <c r="A225" s="61" t="s">
        <v>256</v>
      </c>
      <c r="B225" s="61">
        <v>49791</v>
      </c>
      <c r="C225" s="61">
        <v>76</v>
      </c>
      <c r="D225" s="61">
        <v>11.77</v>
      </c>
      <c r="E225" s="61">
        <v>894.14</v>
      </c>
      <c r="F225" s="61">
        <v>938.02</v>
      </c>
      <c r="G225" s="61">
        <v>2.0999999999999999E-3</v>
      </c>
      <c r="H225" s="61">
        <v>0</v>
      </c>
      <c r="I225" s="61">
        <v>8.0000000000000002E-3</v>
      </c>
      <c r="J225" s="61">
        <v>1.1000000000000001E-3</v>
      </c>
      <c r="K225" s="61">
        <v>1.14E-2</v>
      </c>
      <c r="L225" s="61">
        <v>0.96330000000000005</v>
      </c>
      <c r="M225" s="61">
        <v>1.41E-2</v>
      </c>
      <c r="N225" s="61">
        <v>0.28799999999999998</v>
      </c>
      <c r="O225" s="61">
        <v>0</v>
      </c>
      <c r="P225" s="61">
        <v>0.12609999999999999</v>
      </c>
      <c r="Q225" s="61">
        <v>43.69</v>
      </c>
      <c r="R225" s="62">
        <v>50445.65</v>
      </c>
      <c r="S225" s="61">
        <v>0.34849999999999998</v>
      </c>
      <c r="T225" s="61">
        <v>0.16669999999999999</v>
      </c>
      <c r="U225" s="61">
        <v>0.48480000000000001</v>
      </c>
      <c r="V225" s="61">
        <v>15.66</v>
      </c>
      <c r="W225" s="61">
        <v>13.14</v>
      </c>
      <c r="X225" s="62">
        <v>31253.81</v>
      </c>
      <c r="Y225" s="61">
        <v>65.03</v>
      </c>
      <c r="Z225" s="62">
        <v>111598.49</v>
      </c>
      <c r="AA225" s="61">
        <v>0.86829999999999996</v>
      </c>
      <c r="AB225" s="61">
        <v>9.4399999999999998E-2</v>
      </c>
      <c r="AC225" s="61">
        <v>3.73E-2</v>
      </c>
      <c r="AD225" s="61">
        <v>0.13170000000000001</v>
      </c>
      <c r="AE225" s="61">
        <v>111.6</v>
      </c>
      <c r="AF225" s="62">
        <v>2560.17</v>
      </c>
      <c r="AG225" s="61">
        <v>380.31</v>
      </c>
      <c r="AH225" s="62">
        <v>106552.73</v>
      </c>
      <c r="AI225" s="61">
        <v>215</v>
      </c>
      <c r="AJ225" s="62">
        <v>31925</v>
      </c>
      <c r="AK225" s="62">
        <v>42120</v>
      </c>
      <c r="AL225" s="61">
        <v>32.4</v>
      </c>
      <c r="AM225" s="61">
        <v>22.47</v>
      </c>
      <c r="AN225" s="61">
        <v>23.54</v>
      </c>
      <c r="AO225" s="61">
        <v>5.7</v>
      </c>
      <c r="AP225" s="61">
        <v>509.86</v>
      </c>
      <c r="AQ225" s="61">
        <v>1.0212000000000001</v>
      </c>
      <c r="AR225" s="61">
        <v>883.01</v>
      </c>
      <c r="AS225" s="62">
        <v>1531.34</v>
      </c>
      <c r="AT225" s="62">
        <v>4099.1899999999996</v>
      </c>
      <c r="AU225" s="62">
        <v>1131.6099999999999</v>
      </c>
      <c r="AV225" s="61">
        <v>122.71</v>
      </c>
      <c r="AW225" s="62">
        <v>7767.85</v>
      </c>
      <c r="AX225" s="62">
        <v>4627.54</v>
      </c>
      <c r="AY225" s="61">
        <v>0.52300000000000002</v>
      </c>
      <c r="AZ225" s="62">
        <v>3663.2</v>
      </c>
      <c r="BA225" s="61">
        <v>0.41399999999999998</v>
      </c>
      <c r="BB225" s="61">
        <v>557.11</v>
      </c>
      <c r="BC225" s="61">
        <v>6.3E-2</v>
      </c>
      <c r="BD225" s="62">
        <v>8847.85</v>
      </c>
      <c r="BE225" s="62">
        <v>4669.79</v>
      </c>
      <c r="BF225" s="61">
        <v>1.6634</v>
      </c>
      <c r="BG225" s="61">
        <v>0.50390000000000001</v>
      </c>
      <c r="BH225" s="61">
        <v>0.1913</v>
      </c>
      <c r="BI225" s="61">
        <v>0.25380000000000003</v>
      </c>
      <c r="BJ225" s="61">
        <v>3.2199999999999999E-2</v>
      </c>
      <c r="BK225" s="61">
        <v>1.8800000000000001E-2</v>
      </c>
    </row>
    <row r="226" spans="1:63" x14ac:dyDescent="0.25">
      <c r="A226" s="61" t="s">
        <v>257</v>
      </c>
      <c r="B226" s="61">
        <v>45245</v>
      </c>
      <c r="C226" s="61">
        <v>383</v>
      </c>
      <c r="D226" s="61">
        <v>4.9800000000000004</v>
      </c>
      <c r="E226" s="62">
        <v>1907.33</v>
      </c>
      <c r="F226" s="62">
        <v>1541.68</v>
      </c>
      <c r="G226" s="61">
        <v>1.9E-3</v>
      </c>
      <c r="H226" s="61">
        <v>0</v>
      </c>
      <c r="I226" s="61">
        <v>1.7600000000000001E-2</v>
      </c>
      <c r="J226" s="61">
        <v>4.0000000000000002E-4</v>
      </c>
      <c r="K226" s="61">
        <v>2.2000000000000001E-3</v>
      </c>
      <c r="L226" s="61">
        <v>0.94130000000000003</v>
      </c>
      <c r="M226" s="61">
        <v>3.6499999999999998E-2</v>
      </c>
      <c r="N226" s="61">
        <v>0.52900000000000003</v>
      </c>
      <c r="O226" s="61">
        <v>0</v>
      </c>
      <c r="P226" s="61">
        <v>0.16700000000000001</v>
      </c>
      <c r="Q226" s="61">
        <v>90.82</v>
      </c>
      <c r="R226" s="62">
        <v>44886.080000000002</v>
      </c>
      <c r="S226" s="61">
        <v>9.5699999999999993E-2</v>
      </c>
      <c r="T226" s="61">
        <v>0.21279999999999999</v>
      </c>
      <c r="U226" s="61">
        <v>0.6915</v>
      </c>
      <c r="V226" s="61">
        <v>14.34</v>
      </c>
      <c r="W226" s="61">
        <v>11.34</v>
      </c>
      <c r="X226" s="62">
        <v>61472.1</v>
      </c>
      <c r="Y226" s="61">
        <v>160.26</v>
      </c>
      <c r="Z226" s="62">
        <v>118954.3</v>
      </c>
      <c r="AA226" s="61">
        <v>0.78349999999999997</v>
      </c>
      <c r="AB226" s="61">
        <v>0.115</v>
      </c>
      <c r="AC226" s="61">
        <v>0.10150000000000001</v>
      </c>
      <c r="AD226" s="61">
        <v>0.2165</v>
      </c>
      <c r="AE226" s="61">
        <v>118.95</v>
      </c>
      <c r="AF226" s="62">
        <v>2784.31</v>
      </c>
      <c r="AG226" s="61">
        <v>341.08</v>
      </c>
      <c r="AH226" s="62">
        <v>108456.31</v>
      </c>
      <c r="AI226" s="61">
        <v>227</v>
      </c>
      <c r="AJ226" s="62">
        <v>27603</v>
      </c>
      <c r="AK226" s="62">
        <v>38755</v>
      </c>
      <c r="AL226" s="61">
        <v>36.200000000000003</v>
      </c>
      <c r="AM226" s="61">
        <v>21.45</v>
      </c>
      <c r="AN226" s="61">
        <v>25.44</v>
      </c>
      <c r="AO226" s="61">
        <v>3.4</v>
      </c>
      <c r="AP226" s="61">
        <v>0</v>
      </c>
      <c r="AQ226" s="61">
        <v>0.80589999999999995</v>
      </c>
      <c r="AR226" s="62">
        <v>1403.78</v>
      </c>
      <c r="AS226" s="62">
        <v>1983.05</v>
      </c>
      <c r="AT226" s="62">
        <v>5285.89</v>
      </c>
      <c r="AU226" s="61">
        <v>750.12</v>
      </c>
      <c r="AV226" s="61">
        <v>237.49</v>
      </c>
      <c r="AW226" s="62">
        <v>9660.33</v>
      </c>
      <c r="AX226" s="62">
        <v>6938.77</v>
      </c>
      <c r="AY226" s="61">
        <v>0.60040000000000004</v>
      </c>
      <c r="AZ226" s="62">
        <v>3268.73</v>
      </c>
      <c r="BA226" s="61">
        <v>0.2828</v>
      </c>
      <c r="BB226" s="62">
        <v>1348.99</v>
      </c>
      <c r="BC226" s="61">
        <v>0.1167</v>
      </c>
      <c r="BD226" s="62">
        <v>11556.49</v>
      </c>
      <c r="BE226" s="62">
        <v>4178.16</v>
      </c>
      <c r="BF226" s="61">
        <v>1.5024</v>
      </c>
      <c r="BG226" s="61">
        <v>0.47120000000000001</v>
      </c>
      <c r="BH226" s="61">
        <v>0.20119999999999999</v>
      </c>
      <c r="BI226" s="61">
        <v>0.24679999999999999</v>
      </c>
      <c r="BJ226" s="61">
        <v>5.7099999999999998E-2</v>
      </c>
      <c r="BK226" s="61">
        <v>2.3599999999999999E-2</v>
      </c>
    </row>
    <row r="227" spans="1:63" x14ac:dyDescent="0.25">
      <c r="A227" s="61" t="s">
        <v>258</v>
      </c>
      <c r="B227" s="61">
        <v>44115</v>
      </c>
      <c r="C227" s="61">
        <v>10</v>
      </c>
      <c r="D227" s="61">
        <v>178.14</v>
      </c>
      <c r="E227" s="62">
        <v>1781.37</v>
      </c>
      <c r="F227" s="62">
        <v>1586.04</v>
      </c>
      <c r="G227" s="61">
        <v>1.03E-2</v>
      </c>
      <c r="H227" s="61">
        <v>0</v>
      </c>
      <c r="I227" s="61">
        <v>2.5700000000000001E-2</v>
      </c>
      <c r="J227" s="61">
        <v>1.2999999999999999E-3</v>
      </c>
      <c r="K227" s="61">
        <v>1.3899999999999999E-2</v>
      </c>
      <c r="L227" s="61">
        <v>0.8861</v>
      </c>
      <c r="M227" s="61">
        <v>6.2700000000000006E-2</v>
      </c>
      <c r="N227" s="61">
        <v>0.38450000000000001</v>
      </c>
      <c r="O227" s="61">
        <v>6.3E-3</v>
      </c>
      <c r="P227" s="61">
        <v>9.2200000000000004E-2</v>
      </c>
      <c r="Q227" s="61">
        <v>66.13</v>
      </c>
      <c r="R227" s="62">
        <v>54333.8</v>
      </c>
      <c r="S227" s="61">
        <v>0.26669999999999999</v>
      </c>
      <c r="T227" s="61">
        <v>0.2</v>
      </c>
      <c r="U227" s="61">
        <v>0.5333</v>
      </c>
      <c r="V227" s="61">
        <v>21.47</v>
      </c>
      <c r="W227" s="61">
        <v>16.329999999999998</v>
      </c>
      <c r="X227" s="62">
        <v>57868.52</v>
      </c>
      <c r="Y227" s="61">
        <v>106.71</v>
      </c>
      <c r="Z227" s="62">
        <v>141886.22</v>
      </c>
      <c r="AA227" s="61">
        <v>0.52549999999999997</v>
      </c>
      <c r="AB227" s="61">
        <v>0.44940000000000002</v>
      </c>
      <c r="AC227" s="61">
        <v>2.5100000000000001E-2</v>
      </c>
      <c r="AD227" s="61">
        <v>0.47449999999999998</v>
      </c>
      <c r="AE227" s="61">
        <v>141.88999999999999</v>
      </c>
      <c r="AF227" s="62">
        <v>4798.42</v>
      </c>
      <c r="AG227" s="61">
        <v>454.29</v>
      </c>
      <c r="AH227" s="62">
        <v>146818.07</v>
      </c>
      <c r="AI227" s="61">
        <v>412</v>
      </c>
      <c r="AJ227" s="62">
        <v>29547</v>
      </c>
      <c r="AK227" s="62">
        <v>42265</v>
      </c>
      <c r="AL227" s="61">
        <v>51.3</v>
      </c>
      <c r="AM227" s="61">
        <v>32.86</v>
      </c>
      <c r="AN227" s="61">
        <v>33.96</v>
      </c>
      <c r="AO227" s="61">
        <v>4.9000000000000004</v>
      </c>
      <c r="AP227" s="61">
        <v>0</v>
      </c>
      <c r="AQ227" s="61">
        <v>0.95930000000000004</v>
      </c>
      <c r="AR227" s="62">
        <v>1401.1</v>
      </c>
      <c r="AS227" s="62">
        <v>1550.38</v>
      </c>
      <c r="AT227" s="62">
        <v>5539.69</v>
      </c>
      <c r="AU227" s="61">
        <v>922.01</v>
      </c>
      <c r="AV227" s="61">
        <v>29.91</v>
      </c>
      <c r="AW227" s="62">
        <v>9443.09</v>
      </c>
      <c r="AX227" s="62">
        <v>3411.77</v>
      </c>
      <c r="AY227" s="61">
        <v>0.3851</v>
      </c>
      <c r="AZ227" s="62">
        <v>4939.5200000000004</v>
      </c>
      <c r="BA227" s="61">
        <v>0.55759999999999998</v>
      </c>
      <c r="BB227" s="61">
        <v>507.55</v>
      </c>
      <c r="BC227" s="61">
        <v>5.7299999999999997E-2</v>
      </c>
      <c r="BD227" s="62">
        <v>8858.84</v>
      </c>
      <c r="BE227" s="62">
        <v>1649.84</v>
      </c>
      <c r="BF227" s="61">
        <v>0.58620000000000005</v>
      </c>
      <c r="BG227" s="61">
        <v>0.54120000000000001</v>
      </c>
      <c r="BH227" s="61">
        <v>0.2382</v>
      </c>
      <c r="BI227" s="61">
        <v>0.1439</v>
      </c>
      <c r="BJ227" s="61">
        <v>2.1399999999999999E-2</v>
      </c>
      <c r="BK227" s="61">
        <v>5.5399999999999998E-2</v>
      </c>
    </row>
    <row r="228" spans="1:63" x14ac:dyDescent="0.25">
      <c r="A228" s="61" t="s">
        <v>259</v>
      </c>
      <c r="B228" s="61">
        <v>45419</v>
      </c>
      <c r="C228" s="61">
        <v>44</v>
      </c>
      <c r="D228" s="61">
        <v>21.53</v>
      </c>
      <c r="E228" s="61">
        <v>947.47</v>
      </c>
      <c r="F228" s="61">
        <v>918.46</v>
      </c>
      <c r="G228" s="61">
        <v>4.1999999999999997E-3</v>
      </c>
      <c r="H228" s="61">
        <v>1.1000000000000001E-3</v>
      </c>
      <c r="I228" s="61">
        <v>3.0999999999999999E-3</v>
      </c>
      <c r="J228" s="61">
        <v>0</v>
      </c>
      <c r="K228" s="61">
        <v>6.7500000000000004E-2</v>
      </c>
      <c r="L228" s="61">
        <v>0.90810000000000002</v>
      </c>
      <c r="M228" s="61">
        <v>1.61E-2</v>
      </c>
      <c r="N228" s="61">
        <v>0.4632</v>
      </c>
      <c r="O228" s="61">
        <v>0</v>
      </c>
      <c r="P228" s="61">
        <v>0.16750000000000001</v>
      </c>
      <c r="Q228" s="61">
        <v>45.67</v>
      </c>
      <c r="R228" s="62">
        <v>48546.99</v>
      </c>
      <c r="S228" s="61">
        <v>0.40539999999999998</v>
      </c>
      <c r="T228" s="61">
        <v>0.1081</v>
      </c>
      <c r="U228" s="61">
        <v>0.48649999999999999</v>
      </c>
      <c r="V228" s="61">
        <v>17.3</v>
      </c>
      <c r="W228" s="61">
        <v>19.21</v>
      </c>
      <c r="X228" s="62">
        <v>48878.77</v>
      </c>
      <c r="Y228" s="61">
        <v>46.53</v>
      </c>
      <c r="Z228" s="62">
        <v>89102.23</v>
      </c>
      <c r="AA228" s="61">
        <v>0.82820000000000005</v>
      </c>
      <c r="AB228" s="61">
        <v>0.1237</v>
      </c>
      <c r="AC228" s="61">
        <v>4.8099999999999997E-2</v>
      </c>
      <c r="AD228" s="61">
        <v>0.17180000000000001</v>
      </c>
      <c r="AE228" s="61">
        <v>89.1</v>
      </c>
      <c r="AF228" s="62">
        <v>2036.59</v>
      </c>
      <c r="AG228" s="61">
        <v>366.87</v>
      </c>
      <c r="AH228" s="62">
        <v>89489.8</v>
      </c>
      <c r="AI228" s="61">
        <v>111</v>
      </c>
      <c r="AJ228" s="62">
        <v>29224</v>
      </c>
      <c r="AK228" s="62">
        <v>40498</v>
      </c>
      <c r="AL228" s="61">
        <v>33.700000000000003</v>
      </c>
      <c r="AM228" s="61">
        <v>22.04</v>
      </c>
      <c r="AN228" s="61">
        <v>24.12</v>
      </c>
      <c r="AO228" s="61">
        <v>4.3</v>
      </c>
      <c r="AP228" s="62">
        <v>1404.38</v>
      </c>
      <c r="AQ228" s="61">
        <v>1.4359999999999999</v>
      </c>
      <c r="AR228" s="62">
        <v>1360.35</v>
      </c>
      <c r="AS228" s="62">
        <v>1551.08</v>
      </c>
      <c r="AT228" s="62">
        <v>5962.84</v>
      </c>
      <c r="AU228" s="62">
        <v>1203.0999999999999</v>
      </c>
      <c r="AV228" s="61">
        <v>179.7</v>
      </c>
      <c r="AW228" s="62">
        <v>10257.06</v>
      </c>
      <c r="AX228" s="62">
        <v>4947.46</v>
      </c>
      <c r="AY228" s="61">
        <v>0.54069999999999996</v>
      </c>
      <c r="AZ228" s="62">
        <v>3512.45</v>
      </c>
      <c r="BA228" s="61">
        <v>0.38390000000000002</v>
      </c>
      <c r="BB228" s="61">
        <v>689.86</v>
      </c>
      <c r="BC228" s="61">
        <v>7.5399999999999995E-2</v>
      </c>
      <c r="BD228" s="62">
        <v>9149.77</v>
      </c>
      <c r="BE228" s="62">
        <v>4489.3500000000004</v>
      </c>
      <c r="BF228" s="61">
        <v>1.7532000000000001</v>
      </c>
      <c r="BG228" s="61">
        <v>0.63229999999999997</v>
      </c>
      <c r="BH228" s="61">
        <v>0.1968</v>
      </c>
      <c r="BI228" s="61">
        <v>0.12479999999999999</v>
      </c>
      <c r="BJ228" s="61">
        <v>2.8899999999999999E-2</v>
      </c>
      <c r="BK228" s="61">
        <v>1.72E-2</v>
      </c>
    </row>
    <row r="229" spans="1:63" x14ac:dyDescent="0.25">
      <c r="A229" s="61" t="s">
        <v>260</v>
      </c>
      <c r="B229" s="61">
        <v>48496</v>
      </c>
      <c r="C229" s="61">
        <v>78</v>
      </c>
      <c r="D229" s="61">
        <v>42.29</v>
      </c>
      <c r="E229" s="62">
        <v>3298.89</v>
      </c>
      <c r="F229" s="62">
        <v>3284.06</v>
      </c>
      <c r="G229" s="61">
        <v>1.8499999999999999E-2</v>
      </c>
      <c r="H229" s="61">
        <v>6.9999999999999999E-4</v>
      </c>
      <c r="I229" s="61">
        <v>3.8999999999999998E-3</v>
      </c>
      <c r="J229" s="61">
        <v>2.9999999999999997E-4</v>
      </c>
      <c r="K229" s="61">
        <v>4.7000000000000002E-3</v>
      </c>
      <c r="L229" s="61">
        <v>0.96240000000000003</v>
      </c>
      <c r="M229" s="61">
        <v>9.5999999999999992E-3</v>
      </c>
      <c r="N229" s="61">
        <v>9.11E-2</v>
      </c>
      <c r="O229" s="61">
        <v>1.0800000000000001E-2</v>
      </c>
      <c r="P229" s="61">
        <v>0.1099</v>
      </c>
      <c r="Q229" s="61">
        <v>128.65</v>
      </c>
      <c r="R229" s="62">
        <v>61467.8</v>
      </c>
      <c r="S229" s="61">
        <v>0.1547</v>
      </c>
      <c r="T229" s="61">
        <v>0.23200000000000001</v>
      </c>
      <c r="U229" s="61">
        <v>0.61329999999999996</v>
      </c>
      <c r="V229" s="61">
        <v>21.4</v>
      </c>
      <c r="W229" s="61">
        <v>16</v>
      </c>
      <c r="X229" s="62">
        <v>84269.75</v>
      </c>
      <c r="Y229" s="61">
        <v>201.74</v>
      </c>
      <c r="Z229" s="62">
        <v>211168.67</v>
      </c>
      <c r="AA229" s="61">
        <v>0.90980000000000005</v>
      </c>
      <c r="AB229" s="61">
        <v>7.5399999999999995E-2</v>
      </c>
      <c r="AC229" s="61">
        <v>1.47E-2</v>
      </c>
      <c r="AD229" s="61">
        <v>9.0200000000000002E-2</v>
      </c>
      <c r="AE229" s="61">
        <v>211.17</v>
      </c>
      <c r="AF229" s="62">
        <v>7319.84</v>
      </c>
      <c r="AG229" s="61">
        <v>861.6</v>
      </c>
      <c r="AH229" s="62">
        <v>232404.68</v>
      </c>
      <c r="AI229" s="61">
        <v>570</v>
      </c>
      <c r="AJ229" s="62">
        <v>50463</v>
      </c>
      <c r="AK229" s="62">
        <v>86358</v>
      </c>
      <c r="AL229" s="61">
        <v>75.45</v>
      </c>
      <c r="AM229" s="61">
        <v>34.36</v>
      </c>
      <c r="AN229" s="61">
        <v>30.34</v>
      </c>
      <c r="AO229" s="61">
        <v>4.9000000000000004</v>
      </c>
      <c r="AP229" s="61">
        <v>0</v>
      </c>
      <c r="AQ229" s="61">
        <v>0.63200000000000001</v>
      </c>
      <c r="AR229" s="61">
        <v>923.06</v>
      </c>
      <c r="AS229" s="62">
        <v>1671.24</v>
      </c>
      <c r="AT229" s="62">
        <v>4518</v>
      </c>
      <c r="AU229" s="62">
        <v>1000.93</v>
      </c>
      <c r="AV229" s="61">
        <v>222.93</v>
      </c>
      <c r="AW229" s="62">
        <v>8336.15</v>
      </c>
      <c r="AX229" s="62">
        <v>2483.6</v>
      </c>
      <c r="AY229" s="61">
        <v>0.3014</v>
      </c>
      <c r="AZ229" s="62">
        <v>5522.59</v>
      </c>
      <c r="BA229" s="61">
        <v>0.67010000000000003</v>
      </c>
      <c r="BB229" s="61">
        <v>235.29</v>
      </c>
      <c r="BC229" s="61">
        <v>2.8500000000000001E-2</v>
      </c>
      <c r="BD229" s="62">
        <v>8241.48</v>
      </c>
      <c r="BE229" s="62">
        <v>1152.06</v>
      </c>
      <c r="BF229" s="61">
        <v>0.13969999999999999</v>
      </c>
      <c r="BG229" s="61">
        <v>0.63129999999999997</v>
      </c>
      <c r="BH229" s="61">
        <v>0.20069999999999999</v>
      </c>
      <c r="BI229" s="61">
        <v>0.1111</v>
      </c>
      <c r="BJ229" s="61">
        <v>3.7699999999999997E-2</v>
      </c>
      <c r="BK229" s="61">
        <v>1.9099999999999999E-2</v>
      </c>
    </row>
    <row r="230" spans="1:63" x14ac:dyDescent="0.25">
      <c r="A230" s="61" t="s">
        <v>261</v>
      </c>
      <c r="B230" s="61">
        <v>48801</v>
      </c>
      <c r="C230" s="61">
        <v>120</v>
      </c>
      <c r="D230" s="61">
        <v>15.97</v>
      </c>
      <c r="E230" s="62">
        <v>1915.87</v>
      </c>
      <c r="F230" s="62">
        <v>1894.44</v>
      </c>
      <c r="G230" s="61">
        <v>2.0999999999999999E-3</v>
      </c>
      <c r="H230" s="61">
        <v>1E-4</v>
      </c>
      <c r="I230" s="61">
        <v>8.9999999999999993E-3</v>
      </c>
      <c r="J230" s="61">
        <v>2.5999999999999999E-3</v>
      </c>
      <c r="K230" s="61">
        <v>1.0200000000000001E-2</v>
      </c>
      <c r="L230" s="61">
        <v>0.96430000000000005</v>
      </c>
      <c r="M230" s="61">
        <v>1.17E-2</v>
      </c>
      <c r="N230" s="61">
        <v>0.47689999999999999</v>
      </c>
      <c r="O230" s="61">
        <v>0</v>
      </c>
      <c r="P230" s="61">
        <v>0.13450000000000001</v>
      </c>
      <c r="Q230" s="61">
        <v>88</v>
      </c>
      <c r="R230" s="62">
        <v>51930.239999999998</v>
      </c>
      <c r="S230" s="61">
        <v>0.22120000000000001</v>
      </c>
      <c r="T230" s="61">
        <v>0.27429999999999999</v>
      </c>
      <c r="U230" s="61">
        <v>0.50439999999999996</v>
      </c>
      <c r="V230" s="61">
        <v>16.829999999999998</v>
      </c>
      <c r="W230" s="61">
        <v>13.25</v>
      </c>
      <c r="X230" s="62">
        <v>57398.51</v>
      </c>
      <c r="Y230" s="61">
        <v>141.25</v>
      </c>
      <c r="Z230" s="62">
        <v>106068.27</v>
      </c>
      <c r="AA230" s="61">
        <v>0.90569999999999995</v>
      </c>
      <c r="AB230" s="61">
        <v>7.0900000000000005E-2</v>
      </c>
      <c r="AC230" s="61">
        <v>2.3400000000000001E-2</v>
      </c>
      <c r="AD230" s="61">
        <v>9.4299999999999995E-2</v>
      </c>
      <c r="AE230" s="61">
        <v>106.07</v>
      </c>
      <c r="AF230" s="62">
        <v>2264.44</v>
      </c>
      <c r="AG230" s="61">
        <v>330.49</v>
      </c>
      <c r="AH230" s="62">
        <v>106039.38</v>
      </c>
      <c r="AI230" s="61">
        <v>214</v>
      </c>
      <c r="AJ230" s="62">
        <v>31872</v>
      </c>
      <c r="AK230" s="62">
        <v>45552</v>
      </c>
      <c r="AL230" s="61">
        <v>23.4</v>
      </c>
      <c r="AM230" s="61">
        <v>21.21</v>
      </c>
      <c r="AN230" s="61">
        <v>22.49</v>
      </c>
      <c r="AO230" s="61">
        <v>1</v>
      </c>
      <c r="AP230" s="61">
        <v>485.58</v>
      </c>
      <c r="AQ230" s="61">
        <v>1.1065</v>
      </c>
      <c r="AR230" s="61">
        <v>921.01</v>
      </c>
      <c r="AS230" s="62">
        <v>2043.54</v>
      </c>
      <c r="AT230" s="62">
        <v>4849.2700000000004</v>
      </c>
      <c r="AU230" s="61">
        <v>739.61</v>
      </c>
      <c r="AV230" s="61">
        <v>259.74</v>
      </c>
      <c r="AW230" s="62">
        <v>8813.17</v>
      </c>
      <c r="AX230" s="62">
        <v>5035.03</v>
      </c>
      <c r="AY230" s="61">
        <v>0.59230000000000005</v>
      </c>
      <c r="AZ230" s="62">
        <v>2560.84</v>
      </c>
      <c r="BA230" s="61">
        <v>0.30120000000000002</v>
      </c>
      <c r="BB230" s="61">
        <v>904.85</v>
      </c>
      <c r="BC230" s="61">
        <v>0.10639999999999999</v>
      </c>
      <c r="BD230" s="62">
        <v>8500.7099999999991</v>
      </c>
      <c r="BE230" s="62">
        <v>4522.83</v>
      </c>
      <c r="BF230" s="61">
        <v>1.6838</v>
      </c>
      <c r="BG230" s="61">
        <v>0.57709999999999995</v>
      </c>
      <c r="BH230" s="61">
        <v>0.2157</v>
      </c>
      <c r="BI230" s="61">
        <v>0.13120000000000001</v>
      </c>
      <c r="BJ230" s="61">
        <v>3.9199999999999999E-2</v>
      </c>
      <c r="BK230" s="61">
        <v>3.6799999999999999E-2</v>
      </c>
    </row>
    <row r="231" spans="1:63" x14ac:dyDescent="0.25">
      <c r="A231" s="61" t="s">
        <v>262</v>
      </c>
      <c r="B231" s="61">
        <v>47019</v>
      </c>
      <c r="C231" s="61">
        <v>59</v>
      </c>
      <c r="D231" s="61">
        <v>266.31</v>
      </c>
      <c r="E231" s="62">
        <v>15712.55</v>
      </c>
      <c r="F231" s="62">
        <v>14951.25</v>
      </c>
      <c r="G231" s="61">
        <v>6.3799999999999996E-2</v>
      </c>
      <c r="H231" s="61">
        <v>2.9999999999999997E-4</v>
      </c>
      <c r="I231" s="61">
        <v>5.5100000000000003E-2</v>
      </c>
      <c r="J231" s="61">
        <v>1.4E-3</v>
      </c>
      <c r="K231" s="61">
        <v>5.3199999999999997E-2</v>
      </c>
      <c r="L231" s="61">
        <v>0.77739999999999998</v>
      </c>
      <c r="M231" s="61">
        <v>4.8899999999999999E-2</v>
      </c>
      <c r="N231" s="61">
        <v>0.2407</v>
      </c>
      <c r="O231" s="61">
        <v>8.8300000000000003E-2</v>
      </c>
      <c r="P231" s="61">
        <v>0.1111</v>
      </c>
      <c r="Q231" s="61">
        <v>686.87</v>
      </c>
      <c r="R231" s="62">
        <v>70024.84</v>
      </c>
      <c r="S231" s="61">
        <v>0.107</v>
      </c>
      <c r="T231" s="61">
        <v>0.1384</v>
      </c>
      <c r="U231" s="61">
        <v>0.75460000000000005</v>
      </c>
      <c r="V231" s="61">
        <v>18.760000000000002</v>
      </c>
      <c r="W231" s="61">
        <v>69</v>
      </c>
      <c r="X231" s="62">
        <v>90077.75</v>
      </c>
      <c r="Y231" s="61">
        <v>225.72</v>
      </c>
      <c r="Z231" s="62">
        <v>148405.76999999999</v>
      </c>
      <c r="AA231" s="61">
        <v>0.74339999999999995</v>
      </c>
      <c r="AB231" s="61">
        <v>0.23269999999999999</v>
      </c>
      <c r="AC231" s="61">
        <v>2.3900000000000001E-2</v>
      </c>
      <c r="AD231" s="61">
        <v>0.25659999999999999</v>
      </c>
      <c r="AE231" s="61">
        <v>148.41</v>
      </c>
      <c r="AF231" s="62">
        <v>7766.78</v>
      </c>
      <c r="AG231" s="61">
        <v>805.84</v>
      </c>
      <c r="AH231" s="62">
        <v>174014.32</v>
      </c>
      <c r="AI231" s="61">
        <v>481</v>
      </c>
      <c r="AJ231" s="62">
        <v>48264</v>
      </c>
      <c r="AK231" s="62">
        <v>67390</v>
      </c>
      <c r="AL231" s="61">
        <v>82.05</v>
      </c>
      <c r="AM231" s="61">
        <v>50</v>
      </c>
      <c r="AN231" s="61">
        <v>56.75</v>
      </c>
      <c r="AO231" s="61">
        <v>4.45</v>
      </c>
      <c r="AP231" s="61">
        <v>0</v>
      </c>
      <c r="AQ231" s="61">
        <v>0.81859999999999999</v>
      </c>
      <c r="AR231" s="61">
        <v>842.51</v>
      </c>
      <c r="AS231" s="62">
        <v>1844.35</v>
      </c>
      <c r="AT231" s="62">
        <v>6934.45</v>
      </c>
      <c r="AU231" s="62">
        <v>1373.38</v>
      </c>
      <c r="AV231" s="61">
        <v>341.47</v>
      </c>
      <c r="AW231" s="62">
        <v>11336.16</v>
      </c>
      <c r="AX231" s="62">
        <v>3681.01</v>
      </c>
      <c r="AY231" s="61">
        <v>0.33139999999999997</v>
      </c>
      <c r="AZ231" s="62">
        <v>6996.76</v>
      </c>
      <c r="BA231" s="61">
        <v>0.63</v>
      </c>
      <c r="BB231" s="61">
        <v>428.51</v>
      </c>
      <c r="BC231" s="61">
        <v>3.8600000000000002E-2</v>
      </c>
      <c r="BD231" s="62">
        <v>11106.28</v>
      </c>
      <c r="BE231" s="62">
        <v>1919.22</v>
      </c>
      <c r="BF231" s="61">
        <v>0.35389999999999999</v>
      </c>
      <c r="BG231" s="61">
        <v>0.65490000000000004</v>
      </c>
      <c r="BH231" s="61">
        <v>0.22839999999999999</v>
      </c>
      <c r="BI231" s="61">
        <v>6.8099999999999994E-2</v>
      </c>
      <c r="BJ231" s="61">
        <v>2.6599999999999999E-2</v>
      </c>
      <c r="BK231" s="61">
        <v>2.1999999999999999E-2</v>
      </c>
    </row>
    <row r="232" spans="1:63" x14ac:dyDescent="0.25">
      <c r="A232" s="61" t="s">
        <v>263</v>
      </c>
      <c r="B232" s="61">
        <v>44123</v>
      </c>
      <c r="C232" s="61">
        <v>152</v>
      </c>
      <c r="D232" s="61">
        <v>17.739999999999998</v>
      </c>
      <c r="E232" s="62">
        <v>2696.14</v>
      </c>
      <c r="F232" s="62">
        <v>2605.0700000000002</v>
      </c>
      <c r="G232" s="61">
        <v>2.5999999999999999E-3</v>
      </c>
      <c r="H232" s="61">
        <v>1.5E-3</v>
      </c>
      <c r="I232" s="61">
        <v>2.3900000000000001E-2</v>
      </c>
      <c r="J232" s="61">
        <v>4.1000000000000003E-3</v>
      </c>
      <c r="K232" s="61">
        <v>1.5100000000000001E-2</v>
      </c>
      <c r="L232" s="61">
        <v>0.8982</v>
      </c>
      <c r="M232" s="61">
        <v>5.4699999999999999E-2</v>
      </c>
      <c r="N232" s="61">
        <v>0.5756</v>
      </c>
      <c r="O232" s="61">
        <v>1.1999999999999999E-3</v>
      </c>
      <c r="P232" s="61">
        <v>0.1192</v>
      </c>
      <c r="Q232" s="61">
        <v>105.5</v>
      </c>
      <c r="R232" s="62">
        <v>47419.32</v>
      </c>
      <c r="S232" s="61">
        <v>0.2848</v>
      </c>
      <c r="T232" s="61">
        <v>0.17580000000000001</v>
      </c>
      <c r="U232" s="61">
        <v>0.53939999999999999</v>
      </c>
      <c r="V232" s="61">
        <v>19.77</v>
      </c>
      <c r="W232" s="61">
        <v>16.3</v>
      </c>
      <c r="X232" s="62">
        <v>64497.98</v>
      </c>
      <c r="Y232" s="61">
        <v>162.26</v>
      </c>
      <c r="Z232" s="62">
        <v>107429.96</v>
      </c>
      <c r="AA232" s="61">
        <v>0.77580000000000005</v>
      </c>
      <c r="AB232" s="61">
        <v>0.17760000000000001</v>
      </c>
      <c r="AC232" s="61">
        <v>4.6600000000000003E-2</v>
      </c>
      <c r="AD232" s="61">
        <v>0.22420000000000001</v>
      </c>
      <c r="AE232" s="61">
        <v>107.43</v>
      </c>
      <c r="AF232" s="62">
        <v>2458.41</v>
      </c>
      <c r="AG232" s="61">
        <v>323.98</v>
      </c>
      <c r="AH232" s="62">
        <v>103585.62</v>
      </c>
      <c r="AI232" s="61">
        <v>200</v>
      </c>
      <c r="AJ232" s="62">
        <v>25467</v>
      </c>
      <c r="AK232" s="62">
        <v>38243</v>
      </c>
      <c r="AL232" s="61">
        <v>29.2</v>
      </c>
      <c r="AM232" s="61">
        <v>22.22</v>
      </c>
      <c r="AN232" s="61">
        <v>24.12</v>
      </c>
      <c r="AO232" s="61">
        <v>3.9</v>
      </c>
      <c r="AP232" s="61">
        <v>869.24</v>
      </c>
      <c r="AQ232" s="61">
        <v>1.6085</v>
      </c>
      <c r="AR232" s="62">
        <v>1194.0899999999999</v>
      </c>
      <c r="AS232" s="62">
        <v>1738.87</v>
      </c>
      <c r="AT232" s="62">
        <v>4751.97</v>
      </c>
      <c r="AU232" s="61">
        <v>953.36</v>
      </c>
      <c r="AV232" s="61">
        <v>461.88</v>
      </c>
      <c r="AW232" s="62">
        <v>9100.17</v>
      </c>
      <c r="AX232" s="62">
        <v>4845.1499999999996</v>
      </c>
      <c r="AY232" s="61">
        <v>0.51439999999999997</v>
      </c>
      <c r="AZ232" s="62">
        <v>3521.81</v>
      </c>
      <c r="BA232" s="61">
        <v>0.37390000000000001</v>
      </c>
      <c r="BB232" s="62">
        <v>1052.3599999999999</v>
      </c>
      <c r="BC232" s="61">
        <v>0.11169999999999999</v>
      </c>
      <c r="BD232" s="62">
        <v>9419.31</v>
      </c>
      <c r="BE232" s="62">
        <v>4405.49</v>
      </c>
      <c r="BF232" s="61">
        <v>1.9007000000000001</v>
      </c>
      <c r="BG232" s="61">
        <v>0.58709999999999996</v>
      </c>
      <c r="BH232" s="61">
        <v>0.2104</v>
      </c>
      <c r="BI232" s="61">
        <v>0.1409</v>
      </c>
      <c r="BJ232" s="61">
        <v>4.1799999999999997E-2</v>
      </c>
      <c r="BK232" s="61">
        <v>1.9699999999999999E-2</v>
      </c>
    </row>
    <row r="233" spans="1:63" x14ac:dyDescent="0.25">
      <c r="A233" s="61" t="s">
        <v>264</v>
      </c>
      <c r="B233" s="61">
        <v>45823</v>
      </c>
      <c r="C233" s="61">
        <v>96</v>
      </c>
      <c r="D233" s="61">
        <v>10.91</v>
      </c>
      <c r="E233" s="62">
        <v>1047.5</v>
      </c>
      <c r="F233" s="62">
        <v>1009.02</v>
      </c>
      <c r="G233" s="61">
        <v>1E-3</v>
      </c>
      <c r="H233" s="61">
        <v>0</v>
      </c>
      <c r="I233" s="61">
        <v>3.8999999999999998E-3</v>
      </c>
      <c r="J233" s="61">
        <v>1E-3</v>
      </c>
      <c r="K233" s="61">
        <v>8.5000000000000006E-3</v>
      </c>
      <c r="L233" s="61">
        <v>0.97970000000000002</v>
      </c>
      <c r="M233" s="61">
        <v>5.8999999999999999E-3</v>
      </c>
      <c r="N233" s="61">
        <v>0.34329999999999999</v>
      </c>
      <c r="O233" s="61">
        <v>0</v>
      </c>
      <c r="P233" s="61">
        <v>0.1076</v>
      </c>
      <c r="Q233" s="61">
        <v>48.34</v>
      </c>
      <c r="R233" s="62">
        <v>57738.52</v>
      </c>
      <c r="S233" s="61">
        <v>0.1343</v>
      </c>
      <c r="T233" s="61">
        <v>0.16420000000000001</v>
      </c>
      <c r="U233" s="61">
        <v>0.70150000000000001</v>
      </c>
      <c r="V233" s="61">
        <v>18.37</v>
      </c>
      <c r="W233" s="61">
        <v>5.1100000000000003</v>
      </c>
      <c r="X233" s="62">
        <v>88070.02</v>
      </c>
      <c r="Y233" s="61">
        <v>195.72</v>
      </c>
      <c r="Z233" s="62">
        <v>140377.79</v>
      </c>
      <c r="AA233" s="61">
        <v>0.83199999999999996</v>
      </c>
      <c r="AB233" s="61">
        <v>4.4699999999999997E-2</v>
      </c>
      <c r="AC233" s="61">
        <v>0.12330000000000001</v>
      </c>
      <c r="AD233" s="61">
        <v>0.16800000000000001</v>
      </c>
      <c r="AE233" s="61">
        <v>140.38</v>
      </c>
      <c r="AF233" s="62">
        <v>4684.7299999999996</v>
      </c>
      <c r="AG233" s="61">
        <v>526.54</v>
      </c>
      <c r="AH233" s="62">
        <v>140174.10999999999</v>
      </c>
      <c r="AI233" s="61">
        <v>387</v>
      </c>
      <c r="AJ233" s="62">
        <v>34239</v>
      </c>
      <c r="AK233" s="62">
        <v>44332</v>
      </c>
      <c r="AL233" s="61">
        <v>50.6</v>
      </c>
      <c r="AM233" s="61">
        <v>30.71</v>
      </c>
      <c r="AN233" s="61">
        <v>35.479999999999997</v>
      </c>
      <c r="AO233" s="61">
        <v>4.7</v>
      </c>
      <c r="AP233" s="61">
        <v>0</v>
      </c>
      <c r="AQ233" s="61">
        <v>1.0923</v>
      </c>
      <c r="AR233" s="62">
        <v>1236.08</v>
      </c>
      <c r="AS233" s="62">
        <v>1967.23</v>
      </c>
      <c r="AT233" s="62">
        <v>5599.63</v>
      </c>
      <c r="AU233" s="62">
        <v>1068.1600000000001</v>
      </c>
      <c r="AV233" s="61">
        <v>105.97</v>
      </c>
      <c r="AW233" s="62">
        <v>9977.08</v>
      </c>
      <c r="AX233" s="62">
        <v>4121.2700000000004</v>
      </c>
      <c r="AY233" s="61">
        <v>0.44819999999999999</v>
      </c>
      <c r="AZ233" s="62">
        <v>4521.97</v>
      </c>
      <c r="BA233" s="61">
        <v>0.49170000000000003</v>
      </c>
      <c r="BB233" s="61">
        <v>552.71</v>
      </c>
      <c r="BC233" s="61">
        <v>6.0100000000000001E-2</v>
      </c>
      <c r="BD233" s="62">
        <v>9195.9500000000007</v>
      </c>
      <c r="BE233" s="62">
        <v>3321.16</v>
      </c>
      <c r="BF233" s="61">
        <v>0.96560000000000001</v>
      </c>
      <c r="BG233" s="61">
        <v>0.57420000000000004</v>
      </c>
      <c r="BH233" s="61">
        <v>0.214</v>
      </c>
      <c r="BI233" s="61">
        <v>0.12590000000000001</v>
      </c>
      <c r="BJ233" s="61">
        <v>5.0500000000000003E-2</v>
      </c>
      <c r="BK233" s="61">
        <v>3.5299999999999998E-2</v>
      </c>
    </row>
    <row r="234" spans="1:63" x14ac:dyDescent="0.25">
      <c r="A234" s="61" t="s">
        <v>265</v>
      </c>
      <c r="B234" s="61">
        <v>47571</v>
      </c>
      <c r="C234" s="61">
        <v>54</v>
      </c>
      <c r="D234" s="61">
        <v>8.19</v>
      </c>
      <c r="E234" s="61">
        <v>442.3</v>
      </c>
      <c r="F234" s="61">
        <v>465.52</v>
      </c>
      <c r="G234" s="61">
        <v>0</v>
      </c>
      <c r="H234" s="61">
        <v>0</v>
      </c>
      <c r="I234" s="61">
        <v>0</v>
      </c>
      <c r="J234" s="61">
        <v>1.1000000000000001E-3</v>
      </c>
      <c r="K234" s="61">
        <v>7.4300000000000005E-2</v>
      </c>
      <c r="L234" s="61">
        <v>0.89439999999999997</v>
      </c>
      <c r="M234" s="61">
        <v>3.0200000000000001E-2</v>
      </c>
      <c r="N234" s="61">
        <v>0.28270000000000001</v>
      </c>
      <c r="O234" s="61">
        <v>0</v>
      </c>
      <c r="P234" s="61">
        <v>0.13289999999999999</v>
      </c>
      <c r="Q234" s="61">
        <v>27.54</v>
      </c>
      <c r="R234" s="62">
        <v>50659.17</v>
      </c>
      <c r="S234" s="61">
        <v>0.59089999999999998</v>
      </c>
      <c r="T234" s="61">
        <v>9.0899999999999995E-2</v>
      </c>
      <c r="U234" s="61">
        <v>0.31819999999999998</v>
      </c>
      <c r="V234" s="61">
        <v>14.6</v>
      </c>
      <c r="W234" s="61">
        <v>10.09</v>
      </c>
      <c r="X234" s="62">
        <v>54298.96</v>
      </c>
      <c r="Y234" s="61">
        <v>42.67</v>
      </c>
      <c r="Z234" s="62">
        <v>122101.63</v>
      </c>
      <c r="AA234" s="61">
        <v>0.91969999999999996</v>
      </c>
      <c r="AB234" s="61">
        <v>4.3799999999999999E-2</v>
      </c>
      <c r="AC234" s="61">
        <v>3.6499999999999998E-2</v>
      </c>
      <c r="AD234" s="61">
        <v>8.0299999999999996E-2</v>
      </c>
      <c r="AE234" s="61">
        <v>122.1</v>
      </c>
      <c r="AF234" s="62">
        <v>2961.17</v>
      </c>
      <c r="AG234" s="61">
        <v>499.03</v>
      </c>
      <c r="AH234" s="62">
        <v>98227.97</v>
      </c>
      <c r="AI234" s="61">
        <v>165</v>
      </c>
      <c r="AJ234" s="62">
        <v>34547</v>
      </c>
      <c r="AK234" s="62">
        <v>44724</v>
      </c>
      <c r="AL234" s="61">
        <v>33.799999999999997</v>
      </c>
      <c r="AM234" s="61">
        <v>23.85</v>
      </c>
      <c r="AN234" s="61">
        <v>24.72</v>
      </c>
      <c r="AO234" s="61">
        <v>3.5</v>
      </c>
      <c r="AP234" s="62">
        <v>1552.58</v>
      </c>
      <c r="AQ234" s="61">
        <v>1.3240000000000001</v>
      </c>
      <c r="AR234" s="62">
        <v>1473.35</v>
      </c>
      <c r="AS234" s="62">
        <v>1030.54</v>
      </c>
      <c r="AT234" s="62">
        <v>6352.64</v>
      </c>
      <c r="AU234" s="62">
        <v>1113.8</v>
      </c>
      <c r="AV234" s="61">
        <v>63.31</v>
      </c>
      <c r="AW234" s="62">
        <v>10033.629999999999</v>
      </c>
      <c r="AX234" s="62">
        <v>5665.1</v>
      </c>
      <c r="AY234" s="61">
        <v>0.51949999999999996</v>
      </c>
      <c r="AZ234" s="62">
        <v>4598.68</v>
      </c>
      <c r="BA234" s="61">
        <v>0.42170000000000002</v>
      </c>
      <c r="BB234" s="61">
        <v>641.76</v>
      </c>
      <c r="BC234" s="61">
        <v>5.8799999999999998E-2</v>
      </c>
      <c r="BD234" s="62">
        <v>10905.54</v>
      </c>
      <c r="BE234" s="62">
        <v>4933.49</v>
      </c>
      <c r="BF234" s="61">
        <v>1.6871</v>
      </c>
      <c r="BG234" s="61">
        <v>0.52759999999999996</v>
      </c>
      <c r="BH234" s="61">
        <v>0.17280000000000001</v>
      </c>
      <c r="BI234" s="61">
        <v>0.2429</v>
      </c>
      <c r="BJ234" s="61">
        <v>3.49E-2</v>
      </c>
      <c r="BK234" s="61">
        <v>2.1999999999999999E-2</v>
      </c>
    </row>
    <row r="235" spans="1:63" x14ac:dyDescent="0.25">
      <c r="A235" s="61" t="s">
        <v>266</v>
      </c>
      <c r="B235" s="61">
        <v>49700</v>
      </c>
      <c r="C235" s="61">
        <v>66</v>
      </c>
      <c r="D235" s="61">
        <v>10.44</v>
      </c>
      <c r="E235" s="61">
        <v>688.8</v>
      </c>
      <c r="F235" s="61">
        <v>873.21</v>
      </c>
      <c r="G235" s="61">
        <v>3.3999999999999998E-3</v>
      </c>
      <c r="H235" s="61">
        <v>0</v>
      </c>
      <c r="I235" s="61">
        <v>2.3999999999999998E-3</v>
      </c>
      <c r="J235" s="61">
        <v>2.3E-3</v>
      </c>
      <c r="K235" s="61">
        <v>3.9399999999999998E-2</v>
      </c>
      <c r="L235" s="61">
        <v>0.92559999999999998</v>
      </c>
      <c r="M235" s="61">
        <v>2.69E-2</v>
      </c>
      <c r="N235" s="61">
        <v>0.30220000000000002</v>
      </c>
      <c r="O235" s="61">
        <v>3.3999999999999998E-3</v>
      </c>
      <c r="P235" s="61">
        <v>0.12330000000000001</v>
      </c>
      <c r="Q235" s="61">
        <v>38.01</v>
      </c>
      <c r="R235" s="62">
        <v>52966.879999999997</v>
      </c>
      <c r="S235" s="61">
        <v>0.1091</v>
      </c>
      <c r="T235" s="61">
        <v>0.2545</v>
      </c>
      <c r="U235" s="61">
        <v>0.63639999999999997</v>
      </c>
      <c r="V235" s="61">
        <v>20.57</v>
      </c>
      <c r="W235" s="61">
        <v>10</v>
      </c>
      <c r="X235" s="62">
        <v>52340</v>
      </c>
      <c r="Y235" s="61">
        <v>66.48</v>
      </c>
      <c r="Z235" s="62">
        <v>154922.10999999999</v>
      </c>
      <c r="AA235" s="61">
        <v>0.78490000000000004</v>
      </c>
      <c r="AB235" s="61">
        <v>0.1724</v>
      </c>
      <c r="AC235" s="61">
        <v>4.2799999999999998E-2</v>
      </c>
      <c r="AD235" s="61">
        <v>0.21510000000000001</v>
      </c>
      <c r="AE235" s="61">
        <v>154.91999999999999</v>
      </c>
      <c r="AF235" s="62">
        <v>4281.3100000000004</v>
      </c>
      <c r="AG235" s="61">
        <v>564.63</v>
      </c>
      <c r="AH235" s="62">
        <v>114968.64</v>
      </c>
      <c r="AI235" s="61">
        <v>263</v>
      </c>
      <c r="AJ235" s="62">
        <v>31680</v>
      </c>
      <c r="AK235" s="62">
        <v>44530</v>
      </c>
      <c r="AL235" s="61">
        <v>41.85</v>
      </c>
      <c r="AM235" s="61">
        <v>26.95</v>
      </c>
      <c r="AN235" s="61">
        <v>27.23</v>
      </c>
      <c r="AO235" s="61">
        <v>4.5999999999999996</v>
      </c>
      <c r="AP235" s="61">
        <v>0</v>
      </c>
      <c r="AQ235" s="61">
        <v>0.92179999999999995</v>
      </c>
      <c r="AR235" s="62">
        <v>1026.52</v>
      </c>
      <c r="AS235" s="62">
        <v>1451.78</v>
      </c>
      <c r="AT235" s="62">
        <v>4446.5600000000004</v>
      </c>
      <c r="AU235" s="61">
        <v>702.63</v>
      </c>
      <c r="AV235" s="61">
        <v>105.07</v>
      </c>
      <c r="AW235" s="62">
        <v>7732.56</v>
      </c>
      <c r="AX235" s="62">
        <v>2943.98</v>
      </c>
      <c r="AY235" s="61">
        <v>0.33800000000000002</v>
      </c>
      <c r="AZ235" s="62">
        <v>5283.03</v>
      </c>
      <c r="BA235" s="61">
        <v>0.60660000000000003</v>
      </c>
      <c r="BB235" s="61">
        <v>482.88</v>
      </c>
      <c r="BC235" s="61">
        <v>5.5399999999999998E-2</v>
      </c>
      <c r="BD235" s="62">
        <v>8709.89</v>
      </c>
      <c r="BE235" s="62">
        <v>4283.55</v>
      </c>
      <c r="BF235" s="61">
        <v>1.1732</v>
      </c>
      <c r="BG235" s="61">
        <v>0.57120000000000004</v>
      </c>
      <c r="BH235" s="61">
        <v>0.19409999999999999</v>
      </c>
      <c r="BI235" s="61">
        <v>0.18729999999999999</v>
      </c>
      <c r="BJ235" s="61">
        <v>3.39E-2</v>
      </c>
      <c r="BK235" s="61">
        <v>1.35E-2</v>
      </c>
    </row>
    <row r="236" spans="1:63" x14ac:dyDescent="0.25">
      <c r="A236" s="61" t="s">
        <v>267</v>
      </c>
      <c r="B236" s="61">
        <v>50161</v>
      </c>
      <c r="C236" s="61">
        <v>19</v>
      </c>
      <c r="D236" s="61">
        <v>161.84</v>
      </c>
      <c r="E236" s="62">
        <v>3075.04</v>
      </c>
      <c r="F236" s="62">
        <v>2878.31</v>
      </c>
      <c r="G236" s="61">
        <v>9.7999999999999997E-3</v>
      </c>
      <c r="H236" s="61">
        <v>1.4E-3</v>
      </c>
      <c r="I236" s="61">
        <v>5.28E-2</v>
      </c>
      <c r="J236" s="61">
        <v>2.2000000000000001E-3</v>
      </c>
      <c r="K236" s="61">
        <v>1.04E-2</v>
      </c>
      <c r="L236" s="61">
        <v>0.8851</v>
      </c>
      <c r="M236" s="61">
        <v>3.8399999999999997E-2</v>
      </c>
      <c r="N236" s="61">
        <v>0.29389999999999999</v>
      </c>
      <c r="O236" s="61">
        <v>2.8E-3</v>
      </c>
      <c r="P236" s="61">
        <v>0.11020000000000001</v>
      </c>
      <c r="Q236" s="61">
        <v>147.58000000000001</v>
      </c>
      <c r="R236" s="62">
        <v>59284.9</v>
      </c>
      <c r="S236" s="61">
        <v>0.20399999999999999</v>
      </c>
      <c r="T236" s="61">
        <v>0.16420000000000001</v>
      </c>
      <c r="U236" s="61">
        <v>0.63180000000000003</v>
      </c>
      <c r="V236" s="61">
        <v>17.62</v>
      </c>
      <c r="W236" s="61">
        <v>16</v>
      </c>
      <c r="X236" s="62">
        <v>86952.19</v>
      </c>
      <c r="Y236" s="61">
        <v>192.19</v>
      </c>
      <c r="Z236" s="62">
        <v>175371.19</v>
      </c>
      <c r="AA236" s="61">
        <v>0.67600000000000005</v>
      </c>
      <c r="AB236" s="61">
        <v>0.30990000000000001</v>
      </c>
      <c r="AC236" s="61">
        <v>1.41E-2</v>
      </c>
      <c r="AD236" s="61">
        <v>0.32400000000000001</v>
      </c>
      <c r="AE236" s="61">
        <v>175.37</v>
      </c>
      <c r="AF236" s="62">
        <v>5996.16</v>
      </c>
      <c r="AG236" s="61">
        <v>719.36</v>
      </c>
      <c r="AH236" s="62">
        <v>190546.82</v>
      </c>
      <c r="AI236" s="61">
        <v>509</v>
      </c>
      <c r="AJ236" s="62">
        <v>31699</v>
      </c>
      <c r="AK236" s="62">
        <v>54604</v>
      </c>
      <c r="AL236" s="61">
        <v>42.45</v>
      </c>
      <c r="AM236" s="61">
        <v>33.96</v>
      </c>
      <c r="AN236" s="61">
        <v>34.31</v>
      </c>
      <c r="AO236" s="61">
        <v>4.7</v>
      </c>
      <c r="AP236" s="61">
        <v>0</v>
      </c>
      <c r="AQ236" s="61">
        <v>0.89119999999999999</v>
      </c>
      <c r="AR236" s="62">
        <v>1174.07</v>
      </c>
      <c r="AS236" s="62">
        <v>1865.57</v>
      </c>
      <c r="AT236" s="62">
        <v>5470.23</v>
      </c>
      <c r="AU236" s="61">
        <v>983.07</v>
      </c>
      <c r="AV236" s="61">
        <v>107.16</v>
      </c>
      <c r="AW236" s="62">
        <v>9600.1</v>
      </c>
      <c r="AX236" s="62">
        <v>3482.47</v>
      </c>
      <c r="AY236" s="61">
        <v>0.34670000000000001</v>
      </c>
      <c r="AZ236" s="62">
        <v>6006.79</v>
      </c>
      <c r="BA236" s="61">
        <v>0.59799999999999998</v>
      </c>
      <c r="BB236" s="61">
        <v>556.16999999999996</v>
      </c>
      <c r="BC236" s="61">
        <v>5.5399999999999998E-2</v>
      </c>
      <c r="BD236" s="62">
        <v>10045.42</v>
      </c>
      <c r="BE236" s="61">
        <v>636.46</v>
      </c>
      <c r="BF236" s="61">
        <v>0.108</v>
      </c>
      <c r="BG236" s="61">
        <v>0.58720000000000006</v>
      </c>
      <c r="BH236" s="61">
        <v>0.20219999999999999</v>
      </c>
      <c r="BI236" s="61">
        <v>0.14899999999999999</v>
      </c>
      <c r="BJ236" s="61">
        <v>3.5499999999999997E-2</v>
      </c>
      <c r="BK236" s="61">
        <v>2.6100000000000002E-2</v>
      </c>
    </row>
    <row r="237" spans="1:63" x14ac:dyDescent="0.25">
      <c r="A237" s="61" t="s">
        <v>268</v>
      </c>
      <c r="B237" s="61">
        <v>45427</v>
      </c>
      <c r="C237" s="61">
        <v>25</v>
      </c>
      <c r="D237" s="61">
        <v>77.02</v>
      </c>
      <c r="E237" s="62">
        <v>1925.38</v>
      </c>
      <c r="F237" s="62">
        <v>2091.59</v>
      </c>
      <c r="G237" s="61">
        <v>3.8999999999999998E-3</v>
      </c>
      <c r="H237" s="61">
        <v>1E-3</v>
      </c>
      <c r="I237" s="61">
        <v>4.24E-2</v>
      </c>
      <c r="J237" s="61">
        <v>0</v>
      </c>
      <c r="K237" s="61">
        <v>1.46E-2</v>
      </c>
      <c r="L237" s="61">
        <v>0.91490000000000005</v>
      </c>
      <c r="M237" s="61">
        <v>2.3300000000000001E-2</v>
      </c>
      <c r="N237" s="61">
        <v>0.3992</v>
      </c>
      <c r="O237" s="61">
        <v>8.0000000000000004E-4</v>
      </c>
      <c r="P237" s="61">
        <v>0.1129</v>
      </c>
      <c r="Q237" s="61">
        <v>104</v>
      </c>
      <c r="R237" s="62">
        <v>55127.05</v>
      </c>
      <c r="S237" s="61">
        <v>0.16259999999999999</v>
      </c>
      <c r="T237" s="61">
        <v>0.24390000000000001</v>
      </c>
      <c r="U237" s="61">
        <v>0.59350000000000003</v>
      </c>
      <c r="V237" s="61">
        <v>18.239999999999998</v>
      </c>
      <c r="W237" s="61">
        <v>14.42</v>
      </c>
      <c r="X237" s="62">
        <v>53651.24</v>
      </c>
      <c r="Y237" s="61">
        <v>130.97</v>
      </c>
      <c r="Z237" s="62">
        <v>105295.46</v>
      </c>
      <c r="AA237" s="61">
        <v>0.80069999999999997</v>
      </c>
      <c r="AB237" s="61">
        <v>0.1716</v>
      </c>
      <c r="AC237" s="61">
        <v>2.7699999999999999E-2</v>
      </c>
      <c r="AD237" s="61">
        <v>0.1993</v>
      </c>
      <c r="AE237" s="61">
        <v>105.3</v>
      </c>
      <c r="AF237" s="62">
        <v>3727.73</v>
      </c>
      <c r="AG237" s="61">
        <v>615.47</v>
      </c>
      <c r="AH237" s="62">
        <v>109451.42</v>
      </c>
      <c r="AI237" s="61">
        <v>229</v>
      </c>
      <c r="AJ237" s="62">
        <v>29484</v>
      </c>
      <c r="AK237" s="62">
        <v>44308</v>
      </c>
      <c r="AL237" s="61">
        <v>55.05</v>
      </c>
      <c r="AM237" s="61">
        <v>34.159999999999997</v>
      </c>
      <c r="AN237" s="61">
        <v>38.03</v>
      </c>
      <c r="AO237" s="61">
        <v>5.0999999999999996</v>
      </c>
      <c r="AP237" s="61">
        <v>0</v>
      </c>
      <c r="AQ237" s="61">
        <v>0.81210000000000004</v>
      </c>
      <c r="AR237" s="62">
        <v>1052.54</v>
      </c>
      <c r="AS237" s="62">
        <v>1696.42</v>
      </c>
      <c r="AT237" s="62">
        <v>5007.74</v>
      </c>
      <c r="AU237" s="62">
        <v>1055.03</v>
      </c>
      <c r="AV237" s="61">
        <v>23.02</v>
      </c>
      <c r="AW237" s="62">
        <v>8834.74</v>
      </c>
      <c r="AX237" s="62">
        <v>4696.01</v>
      </c>
      <c r="AY237" s="61">
        <v>0.55030000000000001</v>
      </c>
      <c r="AZ237" s="62">
        <v>3189.33</v>
      </c>
      <c r="BA237" s="61">
        <v>0.37380000000000002</v>
      </c>
      <c r="BB237" s="61">
        <v>647.97</v>
      </c>
      <c r="BC237" s="61">
        <v>7.5899999999999995E-2</v>
      </c>
      <c r="BD237" s="62">
        <v>8533.31</v>
      </c>
      <c r="BE237" s="62">
        <v>4389.54</v>
      </c>
      <c r="BF237" s="61">
        <v>1.0605</v>
      </c>
      <c r="BG237" s="61">
        <v>0.57530000000000003</v>
      </c>
      <c r="BH237" s="61">
        <v>0.24110000000000001</v>
      </c>
      <c r="BI237" s="61">
        <v>0.13800000000000001</v>
      </c>
      <c r="BJ237" s="61">
        <v>3.5700000000000003E-2</v>
      </c>
      <c r="BK237" s="61">
        <v>9.9000000000000008E-3</v>
      </c>
    </row>
    <row r="238" spans="1:63" x14ac:dyDescent="0.25">
      <c r="A238" s="61" t="s">
        <v>269</v>
      </c>
      <c r="B238" s="61">
        <v>48751</v>
      </c>
      <c r="C238" s="61">
        <v>23</v>
      </c>
      <c r="D238" s="61">
        <v>302.25</v>
      </c>
      <c r="E238" s="62">
        <v>6951.74</v>
      </c>
      <c r="F238" s="62">
        <v>6070.86</v>
      </c>
      <c r="G238" s="61">
        <v>2.5899999999999999E-2</v>
      </c>
      <c r="H238" s="61">
        <v>1.6000000000000001E-3</v>
      </c>
      <c r="I238" s="61">
        <v>0.18990000000000001</v>
      </c>
      <c r="J238" s="61">
        <v>1.5E-3</v>
      </c>
      <c r="K238" s="61">
        <v>5.45E-2</v>
      </c>
      <c r="L238" s="61">
        <v>0.63729999999999998</v>
      </c>
      <c r="M238" s="61">
        <v>8.9300000000000004E-2</v>
      </c>
      <c r="N238" s="61">
        <v>0.46250000000000002</v>
      </c>
      <c r="O238" s="61">
        <v>2.9399999999999999E-2</v>
      </c>
      <c r="P238" s="61">
        <v>0.1381</v>
      </c>
      <c r="Q238" s="61">
        <v>270.5</v>
      </c>
      <c r="R238" s="62">
        <v>63541.04</v>
      </c>
      <c r="S238" s="61">
        <v>0.1734</v>
      </c>
      <c r="T238" s="61">
        <v>0.1615</v>
      </c>
      <c r="U238" s="61">
        <v>0.66510000000000002</v>
      </c>
      <c r="V238" s="61">
        <v>19.04</v>
      </c>
      <c r="W238" s="61">
        <v>35</v>
      </c>
      <c r="X238" s="62">
        <v>86072.77</v>
      </c>
      <c r="Y238" s="61">
        <v>195.45</v>
      </c>
      <c r="Z238" s="62">
        <v>101708.5</v>
      </c>
      <c r="AA238" s="61">
        <v>0.8095</v>
      </c>
      <c r="AB238" s="61">
        <v>0.17519999999999999</v>
      </c>
      <c r="AC238" s="61">
        <v>1.5299999999999999E-2</v>
      </c>
      <c r="AD238" s="61">
        <v>0.1905</v>
      </c>
      <c r="AE238" s="61">
        <v>101.71</v>
      </c>
      <c r="AF238" s="62">
        <v>4561.13</v>
      </c>
      <c r="AG238" s="61">
        <v>683.24</v>
      </c>
      <c r="AH238" s="62">
        <v>113184.04</v>
      </c>
      <c r="AI238" s="61">
        <v>251</v>
      </c>
      <c r="AJ238" s="62">
        <v>32771</v>
      </c>
      <c r="AK238" s="62">
        <v>46802</v>
      </c>
      <c r="AL238" s="61">
        <v>60.83</v>
      </c>
      <c r="AM238" s="61">
        <v>44.58</v>
      </c>
      <c r="AN238" s="61">
        <v>44.67</v>
      </c>
      <c r="AO238" s="61">
        <v>6.8</v>
      </c>
      <c r="AP238" s="61">
        <v>0</v>
      </c>
      <c r="AQ238" s="61">
        <v>1.1540999999999999</v>
      </c>
      <c r="AR238" s="61">
        <v>972.56</v>
      </c>
      <c r="AS238" s="62">
        <v>1726.09</v>
      </c>
      <c r="AT238" s="62">
        <v>6855.86</v>
      </c>
      <c r="AU238" s="61">
        <v>943</v>
      </c>
      <c r="AV238" s="61">
        <v>438.44</v>
      </c>
      <c r="AW238" s="62">
        <v>10935.96</v>
      </c>
      <c r="AX238" s="62">
        <v>4832.1899999999996</v>
      </c>
      <c r="AY238" s="61">
        <v>0.47939999999999999</v>
      </c>
      <c r="AZ238" s="62">
        <v>4597.1400000000003</v>
      </c>
      <c r="BA238" s="61">
        <v>0.45610000000000001</v>
      </c>
      <c r="BB238" s="61">
        <v>650.16</v>
      </c>
      <c r="BC238" s="61">
        <v>6.4500000000000002E-2</v>
      </c>
      <c r="BD238" s="62">
        <v>10079.48</v>
      </c>
      <c r="BE238" s="62">
        <v>2884.41</v>
      </c>
      <c r="BF238" s="61">
        <v>0.92049999999999998</v>
      </c>
      <c r="BG238" s="61">
        <v>0.57909999999999995</v>
      </c>
      <c r="BH238" s="61">
        <v>0.2324</v>
      </c>
      <c r="BI238" s="61">
        <v>0.15390000000000001</v>
      </c>
      <c r="BJ238" s="61">
        <v>2.5100000000000001E-2</v>
      </c>
      <c r="BK238" s="61">
        <v>9.4999999999999998E-3</v>
      </c>
    </row>
    <row r="239" spans="1:63" x14ac:dyDescent="0.25">
      <c r="A239" s="61" t="s">
        <v>270</v>
      </c>
      <c r="B239" s="61">
        <v>50021</v>
      </c>
      <c r="C239" s="61">
        <v>30</v>
      </c>
      <c r="D239" s="61">
        <v>156.22</v>
      </c>
      <c r="E239" s="62">
        <v>4686.63</v>
      </c>
      <c r="F239" s="62">
        <v>4499.99</v>
      </c>
      <c r="G239" s="61">
        <v>4.7899999999999998E-2</v>
      </c>
      <c r="H239" s="61">
        <v>2.0000000000000001E-4</v>
      </c>
      <c r="I239" s="61">
        <v>1.14E-2</v>
      </c>
      <c r="J239" s="61">
        <v>4.0000000000000002E-4</v>
      </c>
      <c r="K239" s="61">
        <v>1.14E-2</v>
      </c>
      <c r="L239" s="61">
        <v>0.9022</v>
      </c>
      <c r="M239" s="61">
        <v>2.64E-2</v>
      </c>
      <c r="N239" s="61">
        <v>5.4800000000000001E-2</v>
      </c>
      <c r="O239" s="61">
        <v>7.7999999999999996E-3</v>
      </c>
      <c r="P239" s="61">
        <v>0.15890000000000001</v>
      </c>
      <c r="Q239" s="61">
        <v>237.48</v>
      </c>
      <c r="R239" s="62">
        <v>74987.05</v>
      </c>
      <c r="S239" s="61">
        <v>7.6899999999999996E-2</v>
      </c>
      <c r="T239" s="61">
        <v>0.15709999999999999</v>
      </c>
      <c r="U239" s="61">
        <v>0.76600000000000001</v>
      </c>
      <c r="V239" s="61">
        <v>17.88</v>
      </c>
      <c r="W239" s="61">
        <v>26.5</v>
      </c>
      <c r="X239" s="62">
        <v>94602.72</v>
      </c>
      <c r="Y239" s="61">
        <v>176.85</v>
      </c>
      <c r="Z239" s="62">
        <v>188949.02</v>
      </c>
      <c r="AA239" s="61">
        <v>0.86280000000000001</v>
      </c>
      <c r="AB239" s="61">
        <v>0.13189999999999999</v>
      </c>
      <c r="AC239" s="61">
        <v>5.3E-3</v>
      </c>
      <c r="AD239" s="61">
        <v>0.13719999999999999</v>
      </c>
      <c r="AE239" s="61">
        <v>188.95</v>
      </c>
      <c r="AF239" s="62">
        <v>9532.2099999999991</v>
      </c>
      <c r="AG239" s="62">
        <v>1090.5</v>
      </c>
      <c r="AH239" s="62">
        <v>227608.23</v>
      </c>
      <c r="AI239" s="61">
        <v>562</v>
      </c>
      <c r="AJ239" s="62">
        <v>67903</v>
      </c>
      <c r="AK239" s="62">
        <v>130100</v>
      </c>
      <c r="AL239" s="61">
        <v>86.93</v>
      </c>
      <c r="AM239" s="61">
        <v>48.21</v>
      </c>
      <c r="AN239" s="61">
        <v>63.65</v>
      </c>
      <c r="AO239" s="61">
        <v>4.2300000000000004</v>
      </c>
      <c r="AP239" s="61">
        <v>0</v>
      </c>
      <c r="AQ239" s="61">
        <v>0.4617</v>
      </c>
      <c r="AR239" s="62">
        <v>1428.81</v>
      </c>
      <c r="AS239" s="62">
        <v>2198.33</v>
      </c>
      <c r="AT239" s="62">
        <v>7233.68</v>
      </c>
      <c r="AU239" s="62">
        <v>1766.17</v>
      </c>
      <c r="AV239" s="61">
        <v>583.72</v>
      </c>
      <c r="AW239" s="62">
        <v>13210.71</v>
      </c>
      <c r="AX239" s="62">
        <v>4272.87</v>
      </c>
      <c r="AY239" s="61">
        <v>0.32379999999999998</v>
      </c>
      <c r="AZ239" s="62">
        <v>8575.9</v>
      </c>
      <c r="BA239" s="61">
        <v>0.64990000000000003</v>
      </c>
      <c r="BB239" s="61">
        <v>346.76</v>
      </c>
      <c r="BC239" s="61">
        <v>2.63E-2</v>
      </c>
      <c r="BD239" s="62">
        <v>13195.53</v>
      </c>
      <c r="BE239" s="62">
        <v>2159.7800000000002</v>
      </c>
      <c r="BF239" s="61">
        <v>0.1661</v>
      </c>
      <c r="BG239" s="61">
        <v>0.60199999999999998</v>
      </c>
      <c r="BH239" s="61">
        <v>0.22509999999999999</v>
      </c>
      <c r="BI239" s="61">
        <v>0.12429999999999999</v>
      </c>
      <c r="BJ239" s="61">
        <v>3.2399999999999998E-2</v>
      </c>
      <c r="BK239" s="61">
        <v>1.6299999999999999E-2</v>
      </c>
    </row>
    <row r="240" spans="1:63" x14ac:dyDescent="0.25">
      <c r="A240" s="61" t="s">
        <v>271</v>
      </c>
      <c r="B240" s="61">
        <v>49502</v>
      </c>
      <c r="C240" s="61">
        <v>60</v>
      </c>
      <c r="D240" s="61">
        <v>20.81</v>
      </c>
      <c r="E240" s="62">
        <v>1248.55</v>
      </c>
      <c r="F240" s="62">
        <v>1277.3800000000001</v>
      </c>
      <c r="G240" s="61">
        <v>8.0000000000000004E-4</v>
      </c>
      <c r="H240" s="61">
        <v>0</v>
      </c>
      <c r="I240" s="61">
        <v>5.4000000000000003E-3</v>
      </c>
      <c r="J240" s="61">
        <v>0</v>
      </c>
      <c r="K240" s="61">
        <v>7.7999999999999996E-3</v>
      </c>
      <c r="L240" s="61">
        <v>0.97089999999999999</v>
      </c>
      <c r="M240" s="61">
        <v>1.52E-2</v>
      </c>
      <c r="N240" s="61">
        <v>0.58160000000000001</v>
      </c>
      <c r="O240" s="61">
        <v>0</v>
      </c>
      <c r="P240" s="61">
        <v>0.14380000000000001</v>
      </c>
      <c r="Q240" s="61">
        <v>53.73</v>
      </c>
      <c r="R240" s="62">
        <v>53537.43</v>
      </c>
      <c r="S240" s="61">
        <v>0.13100000000000001</v>
      </c>
      <c r="T240" s="61">
        <v>0.21429999999999999</v>
      </c>
      <c r="U240" s="61">
        <v>0.65480000000000005</v>
      </c>
      <c r="V240" s="61">
        <v>19.71</v>
      </c>
      <c r="W240" s="61">
        <v>14</v>
      </c>
      <c r="X240" s="62">
        <v>56301.29</v>
      </c>
      <c r="Y240" s="61">
        <v>85.24</v>
      </c>
      <c r="Z240" s="62">
        <v>49301.61</v>
      </c>
      <c r="AA240" s="61">
        <v>0.91449999999999998</v>
      </c>
      <c r="AB240" s="61">
        <v>1.7500000000000002E-2</v>
      </c>
      <c r="AC240" s="61">
        <v>6.8099999999999994E-2</v>
      </c>
      <c r="AD240" s="61">
        <v>8.5500000000000007E-2</v>
      </c>
      <c r="AE240" s="61">
        <v>49.3</v>
      </c>
      <c r="AF240" s="62">
        <v>1164.58</v>
      </c>
      <c r="AG240" s="61">
        <v>167.17</v>
      </c>
      <c r="AH240" s="62">
        <v>43903.44</v>
      </c>
      <c r="AI240" s="61">
        <v>3</v>
      </c>
      <c r="AJ240" s="62">
        <v>26368</v>
      </c>
      <c r="AK240" s="62">
        <v>36755</v>
      </c>
      <c r="AL240" s="61">
        <v>32.700000000000003</v>
      </c>
      <c r="AM240" s="61">
        <v>22.95</v>
      </c>
      <c r="AN240" s="61">
        <v>23.19</v>
      </c>
      <c r="AO240" s="61">
        <v>3.9</v>
      </c>
      <c r="AP240" s="61">
        <v>0</v>
      </c>
      <c r="AQ240" s="61">
        <v>0.7278</v>
      </c>
      <c r="AR240" s="61">
        <v>834.84</v>
      </c>
      <c r="AS240" s="62">
        <v>1837.75</v>
      </c>
      <c r="AT240" s="62">
        <v>6380.55</v>
      </c>
      <c r="AU240" s="61">
        <v>454.95</v>
      </c>
      <c r="AV240" s="61">
        <v>44.45</v>
      </c>
      <c r="AW240" s="62">
        <v>9552.5400000000009</v>
      </c>
      <c r="AX240" s="62">
        <v>7005</v>
      </c>
      <c r="AY240" s="61">
        <v>0.73140000000000005</v>
      </c>
      <c r="AZ240" s="62">
        <v>1735.09</v>
      </c>
      <c r="BA240" s="61">
        <v>0.1812</v>
      </c>
      <c r="BB240" s="61">
        <v>837.76</v>
      </c>
      <c r="BC240" s="61">
        <v>8.7499999999999994E-2</v>
      </c>
      <c r="BD240" s="62">
        <v>9577.86</v>
      </c>
      <c r="BE240" s="62">
        <v>7267.1</v>
      </c>
      <c r="BF240" s="61">
        <v>4.1924999999999999</v>
      </c>
      <c r="BG240" s="61">
        <v>0.58730000000000004</v>
      </c>
      <c r="BH240" s="61">
        <v>0.25459999999999999</v>
      </c>
      <c r="BI240" s="61">
        <v>8.7999999999999995E-2</v>
      </c>
      <c r="BJ240" s="61">
        <v>3.27E-2</v>
      </c>
      <c r="BK240" s="61">
        <v>3.7400000000000003E-2</v>
      </c>
    </row>
    <row r="241" spans="1:63" x14ac:dyDescent="0.25">
      <c r="A241" s="61" t="s">
        <v>272</v>
      </c>
      <c r="B241" s="61">
        <v>44131</v>
      </c>
      <c r="C241" s="61">
        <v>22</v>
      </c>
      <c r="D241" s="61">
        <v>66.430000000000007</v>
      </c>
      <c r="E241" s="62">
        <v>1461.5</v>
      </c>
      <c r="F241" s="62">
        <v>1476.83</v>
      </c>
      <c r="G241" s="61">
        <v>0.01</v>
      </c>
      <c r="H241" s="61">
        <v>6.9999999999999999E-4</v>
      </c>
      <c r="I241" s="61">
        <v>1.6199999999999999E-2</v>
      </c>
      <c r="J241" s="61">
        <v>1.4E-3</v>
      </c>
      <c r="K241" s="61">
        <v>2.41E-2</v>
      </c>
      <c r="L241" s="61">
        <v>0.92720000000000002</v>
      </c>
      <c r="M241" s="61">
        <v>2.0500000000000001E-2</v>
      </c>
      <c r="N241" s="61">
        <v>0.30399999999999999</v>
      </c>
      <c r="O241" s="61">
        <v>6.1000000000000004E-3</v>
      </c>
      <c r="P241" s="61">
        <v>0.10970000000000001</v>
      </c>
      <c r="Q241" s="61">
        <v>63.01</v>
      </c>
      <c r="R241" s="62">
        <v>58854.85</v>
      </c>
      <c r="S241" s="61">
        <v>0.36890000000000001</v>
      </c>
      <c r="T241" s="61">
        <v>0.13589999999999999</v>
      </c>
      <c r="U241" s="61">
        <v>0.49509999999999998</v>
      </c>
      <c r="V241" s="61">
        <v>20.14</v>
      </c>
      <c r="W241" s="61">
        <v>9.75</v>
      </c>
      <c r="X241" s="62">
        <v>84749.64</v>
      </c>
      <c r="Y241" s="61">
        <v>145.06</v>
      </c>
      <c r="Z241" s="62">
        <v>230866.03</v>
      </c>
      <c r="AA241" s="61">
        <v>0.86119999999999997</v>
      </c>
      <c r="AB241" s="61">
        <v>0.12189999999999999</v>
      </c>
      <c r="AC241" s="61">
        <v>1.6899999999999998E-2</v>
      </c>
      <c r="AD241" s="61">
        <v>0.13880000000000001</v>
      </c>
      <c r="AE241" s="61">
        <v>230.87</v>
      </c>
      <c r="AF241" s="62">
        <v>7808.99</v>
      </c>
      <c r="AG241" s="61">
        <v>941.97</v>
      </c>
      <c r="AH241" s="62">
        <v>237010.03</v>
      </c>
      <c r="AI241" s="61">
        <v>574</v>
      </c>
      <c r="AJ241" s="62">
        <v>35747</v>
      </c>
      <c r="AK241" s="62">
        <v>61206</v>
      </c>
      <c r="AL241" s="61">
        <v>73.900000000000006</v>
      </c>
      <c r="AM241" s="61">
        <v>31.81</v>
      </c>
      <c r="AN241" s="61">
        <v>42.48</v>
      </c>
      <c r="AO241" s="61">
        <v>5.3</v>
      </c>
      <c r="AP241" s="61">
        <v>0</v>
      </c>
      <c r="AQ241" s="61">
        <v>1.0530999999999999</v>
      </c>
      <c r="AR241" s="62">
        <v>1478.6</v>
      </c>
      <c r="AS241" s="62">
        <v>2198.96</v>
      </c>
      <c r="AT241" s="62">
        <v>5722.83</v>
      </c>
      <c r="AU241" s="62">
        <v>1254.07</v>
      </c>
      <c r="AV241" s="61">
        <v>79.2</v>
      </c>
      <c r="AW241" s="62">
        <v>10733.65</v>
      </c>
      <c r="AX241" s="62">
        <v>3340.58</v>
      </c>
      <c r="AY241" s="61">
        <v>0.317</v>
      </c>
      <c r="AZ241" s="62">
        <v>6696.7</v>
      </c>
      <c r="BA241" s="61">
        <v>0.63539999999999996</v>
      </c>
      <c r="BB241" s="61">
        <v>502.15</v>
      </c>
      <c r="BC241" s="61">
        <v>4.7600000000000003E-2</v>
      </c>
      <c r="BD241" s="62">
        <v>10539.44</v>
      </c>
      <c r="BE241" s="62">
        <v>1195.4100000000001</v>
      </c>
      <c r="BF241" s="61">
        <v>0.16159999999999999</v>
      </c>
      <c r="BG241" s="61">
        <v>0.54879999999999995</v>
      </c>
      <c r="BH241" s="61">
        <v>0.2208</v>
      </c>
      <c r="BI241" s="61">
        <v>0.13589999999999999</v>
      </c>
      <c r="BJ241" s="61">
        <v>4.3999999999999997E-2</v>
      </c>
      <c r="BK241" s="61">
        <v>5.0500000000000003E-2</v>
      </c>
    </row>
    <row r="242" spans="1:63" x14ac:dyDescent="0.25">
      <c r="A242" s="61" t="s">
        <v>273</v>
      </c>
      <c r="B242" s="61">
        <v>46565</v>
      </c>
      <c r="C242" s="61">
        <v>10</v>
      </c>
      <c r="D242" s="61">
        <v>109.08</v>
      </c>
      <c r="E242" s="62">
        <v>1090.8</v>
      </c>
      <c r="F242" s="62">
        <v>1076.1300000000001</v>
      </c>
      <c r="G242" s="61">
        <v>1.4200000000000001E-2</v>
      </c>
      <c r="H242" s="61">
        <v>0</v>
      </c>
      <c r="I242" s="61">
        <v>3.2000000000000002E-3</v>
      </c>
      <c r="J242" s="61">
        <v>0</v>
      </c>
      <c r="K242" s="61">
        <v>4.5999999999999999E-3</v>
      </c>
      <c r="L242" s="61">
        <v>0.97519999999999996</v>
      </c>
      <c r="M242" s="61">
        <v>2.8E-3</v>
      </c>
      <c r="N242" s="61">
        <v>9.7299999999999998E-2</v>
      </c>
      <c r="O242" s="61">
        <v>3.7000000000000002E-3</v>
      </c>
      <c r="P242" s="61">
        <v>7.4099999999999999E-2</v>
      </c>
      <c r="Q242" s="61">
        <v>60.25</v>
      </c>
      <c r="R242" s="62">
        <v>66325.38</v>
      </c>
      <c r="S242" s="61">
        <v>0.31459999999999999</v>
      </c>
      <c r="T242" s="61">
        <v>0.14610000000000001</v>
      </c>
      <c r="U242" s="61">
        <v>0.5393</v>
      </c>
      <c r="V242" s="61">
        <v>16.23</v>
      </c>
      <c r="W242" s="61">
        <v>11.25</v>
      </c>
      <c r="X242" s="62">
        <v>90090.62</v>
      </c>
      <c r="Y242" s="61">
        <v>95.27</v>
      </c>
      <c r="Z242" s="62">
        <v>439328.67</v>
      </c>
      <c r="AA242" s="61">
        <v>0.5171</v>
      </c>
      <c r="AB242" s="61">
        <v>0.45240000000000002</v>
      </c>
      <c r="AC242" s="61">
        <v>3.0499999999999999E-2</v>
      </c>
      <c r="AD242" s="61">
        <v>0.4829</v>
      </c>
      <c r="AE242" s="61">
        <v>439.33</v>
      </c>
      <c r="AF242" s="62">
        <v>13987.99</v>
      </c>
      <c r="AG242" s="62">
        <v>1051.68</v>
      </c>
      <c r="AH242" s="62">
        <v>480607.39</v>
      </c>
      <c r="AI242" s="61">
        <v>606</v>
      </c>
      <c r="AJ242" s="62">
        <v>42411</v>
      </c>
      <c r="AK242" s="62">
        <v>74131</v>
      </c>
      <c r="AL242" s="61">
        <v>33.25</v>
      </c>
      <c r="AM242" s="61">
        <v>31.29</v>
      </c>
      <c r="AN242" s="61">
        <v>32.369999999999997</v>
      </c>
      <c r="AO242" s="61">
        <v>6.1</v>
      </c>
      <c r="AP242" s="61">
        <v>0</v>
      </c>
      <c r="AQ242" s="61">
        <v>0.77849999999999997</v>
      </c>
      <c r="AR242" s="62">
        <v>1889.07</v>
      </c>
      <c r="AS242" s="62">
        <v>3988.78</v>
      </c>
      <c r="AT242" s="62">
        <v>7143.53</v>
      </c>
      <c r="AU242" s="62">
        <v>2292.81</v>
      </c>
      <c r="AV242" s="61">
        <v>944.49</v>
      </c>
      <c r="AW242" s="62">
        <v>16258.68</v>
      </c>
      <c r="AX242" s="62">
        <v>2581.56</v>
      </c>
      <c r="AY242" s="61">
        <v>0.16919999999999999</v>
      </c>
      <c r="AZ242" s="62">
        <v>12563.63</v>
      </c>
      <c r="BA242" s="61">
        <v>0.82330000000000003</v>
      </c>
      <c r="BB242" s="61">
        <v>115</v>
      </c>
      <c r="BC242" s="61">
        <v>7.4999999999999997E-3</v>
      </c>
      <c r="BD242" s="62">
        <v>15260.19</v>
      </c>
      <c r="BE242" s="61">
        <v>395.52</v>
      </c>
      <c r="BF242" s="61">
        <v>4.4400000000000002E-2</v>
      </c>
      <c r="BG242" s="61">
        <v>0.56520000000000004</v>
      </c>
      <c r="BH242" s="61">
        <v>0.1943</v>
      </c>
      <c r="BI242" s="61">
        <v>0.17929999999999999</v>
      </c>
      <c r="BJ242" s="61">
        <v>3.4599999999999999E-2</v>
      </c>
      <c r="BK242" s="61">
        <v>2.6599999999999999E-2</v>
      </c>
    </row>
    <row r="243" spans="1:63" x14ac:dyDescent="0.25">
      <c r="A243" s="61" t="s">
        <v>274</v>
      </c>
      <c r="B243" s="61">
        <v>47803</v>
      </c>
      <c r="C243" s="61">
        <v>74</v>
      </c>
      <c r="D243" s="61">
        <v>31.93</v>
      </c>
      <c r="E243" s="62">
        <v>2363.14</v>
      </c>
      <c r="F243" s="62">
        <v>2232.46</v>
      </c>
      <c r="G243" s="61">
        <v>2.5000000000000001E-3</v>
      </c>
      <c r="H243" s="61">
        <v>4.0000000000000002E-4</v>
      </c>
      <c r="I243" s="61">
        <v>2.9000000000000001E-2</v>
      </c>
      <c r="J243" s="61">
        <v>4.0000000000000002E-4</v>
      </c>
      <c r="K243" s="61">
        <v>6.3E-3</v>
      </c>
      <c r="L243" s="61">
        <v>0.91449999999999998</v>
      </c>
      <c r="M243" s="61">
        <v>4.6800000000000001E-2</v>
      </c>
      <c r="N243" s="61">
        <v>0.53210000000000002</v>
      </c>
      <c r="O243" s="61">
        <v>4.0000000000000002E-4</v>
      </c>
      <c r="P243" s="61">
        <v>0.12529999999999999</v>
      </c>
      <c r="Q243" s="61">
        <v>118</v>
      </c>
      <c r="R243" s="62">
        <v>42757.53</v>
      </c>
      <c r="S243" s="61">
        <v>0.15490000000000001</v>
      </c>
      <c r="T243" s="61">
        <v>0.21129999999999999</v>
      </c>
      <c r="U243" s="61">
        <v>0.63380000000000003</v>
      </c>
      <c r="V243" s="61">
        <v>14.77</v>
      </c>
      <c r="W243" s="61">
        <v>11</v>
      </c>
      <c r="X243" s="62">
        <v>63121.09</v>
      </c>
      <c r="Y243" s="61">
        <v>208.11</v>
      </c>
      <c r="Z243" s="62">
        <v>138658.76999999999</v>
      </c>
      <c r="AA243" s="61">
        <v>0.73960000000000004</v>
      </c>
      <c r="AB243" s="61">
        <v>0.21690000000000001</v>
      </c>
      <c r="AC243" s="61">
        <v>4.3499999999999997E-2</v>
      </c>
      <c r="AD243" s="61">
        <v>0.26040000000000002</v>
      </c>
      <c r="AE243" s="61">
        <v>138.66</v>
      </c>
      <c r="AF243" s="62">
        <v>3397.52</v>
      </c>
      <c r="AG243" s="61">
        <v>473.73</v>
      </c>
      <c r="AH243" s="62">
        <v>145102.66</v>
      </c>
      <c r="AI243" s="61">
        <v>407</v>
      </c>
      <c r="AJ243" s="62">
        <v>29579</v>
      </c>
      <c r="AK243" s="62">
        <v>45835</v>
      </c>
      <c r="AL243" s="61">
        <v>40.159999999999997</v>
      </c>
      <c r="AM243" s="61">
        <v>22.39</v>
      </c>
      <c r="AN243" s="61">
        <v>28.56</v>
      </c>
      <c r="AO243" s="61">
        <v>4.8600000000000003</v>
      </c>
      <c r="AP243" s="61">
        <v>0</v>
      </c>
      <c r="AQ243" s="61">
        <v>0.58640000000000003</v>
      </c>
      <c r="AR243" s="62">
        <v>1054.71</v>
      </c>
      <c r="AS243" s="62">
        <v>1836.66</v>
      </c>
      <c r="AT243" s="62">
        <v>4653.83</v>
      </c>
      <c r="AU243" s="61">
        <v>670.75</v>
      </c>
      <c r="AV243" s="61">
        <v>284.83</v>
      </c>
      <c r="AW243" s="62">
        <v>8500.7800000000007</v>
      </c>
      <c r="AX243" s="62">
        <v>4339.17</v>
      </c>
      <c r="AY243" s="61">
        <v>0.46560000000000001</v>
      </c>
      <c r="AZ243" s="62">
        <v>4102.1000000000004</v>
      </c>
      <c r="BA243" s="61">
        <v>0.44019999999999998</v>
      </c>
      <c r="BB243" s="61">
        <v>877.8</v>
      </c>
      <c r="BC243" s="61">
        <v>9.4200000000000006E-2</v>
      </c>
      <c r="BD243" s="62">
        <v>9319.07</v>
      </c>
      <c r="BE243" s="62">
        <v>2965.05</v>
      </c>
      <c r="BF243" s="61">
        <v>0.64729999999999999</v>
      </c>
      <c r="BG243" s="61">
        <v>0.4602</v>
      </c>
      <c r="BH243" s="61">
        <v>0.22450000000000001</v>
      </c>
      <c r="BI243" s="61">
        <v>0.25779999999999997</v>
      </c>
      <c r="BJ243" s="61">
        <v>3.1199999999999999E-2</v>
      </c>
      <c r="BK243" s="61">
        <v>2.6200000000000001E-2</v>
      </c>
    </row>
    <row r="244" spans="1:63" x14ac:dyDescent="0.25">
      <c r="A244" s="61" t="s">
        <v>275</v>
      </c>
      <c r="B244" s="61">
        <v>45435</v>
      </c>
      <c r="C244" s="61">
        <v>23</v>
      </c>
      <c r="D244" s="61">
        <v>88.14</v>
      </c>
      <c r="E244" s="62">
        <v>2027.29</v>
      </c>
      <c r="F244" s="62">
        <v>2013.72</v>
      </c>
      <c r="G244" s="61">
        <v>7.5899999999999995E-2</v>
      </c>
      <c r="H244" s="61">
        <v>5.0000000000000001E-4</v>
      </c>
      <c r="I244" s="61">
        <v>3.0200000000000001E-2</v>
      </c>
      <c r="J244" s="61">
        <v>0</v>
      </c>
      <c r="K244" s="61">
        <v>2.2100000000000002E-2</v>
      </c>
      <c r="L244" s="61">
        <v>0.83520000000000005</v>
      </c>
      <c r="M244" s="61">
        <v>3.6200000000000003E-2</v>
      </c>
      <c r="N244" s="61">
        <v>5.33E-2</v>
      </c>
      <c r="O244" s="61">
        <v>8.2000000000000007E-3</v>
      </c>
      <c r="P244" s="61">
        <v>8.2199999999999995E-2</v>
      </c>
      <c r="Q244" s="61">
        <v>119.22</v>
      </c>
      <c r="R244" s="62">
        <v>74112.13</v>
      </c>
      <c r="S244" s="61">
        <v>0.1943</v>
      </c>
      <c r="T244" s="61">
        <v>0.22289999999999999</v>
      </c>
      <c r="U244" s="61">
        <v>0.58289999999999997</v>
      </c>
      <c r="V244" s="61">
        <v>16.05</v>
      </c>
      <c r="W244" s="61">
        <v>11</v>
      </c>
      <c r="X244" s="62">
        <v>100120.91</v>
      </c>
      <c r="Y244" s="61">
        <v>178.78</v>
      </c>
      <c r="Z244" s="62">
        <v>579105.56999999995</v>
      </c>
      <c r="AA244" s="61">
        <v>0.89229999999999998</v>
      </c>
      <c r="AB244" s="61">
        <v>9.8799999999999999E-2</v>
      </c>
      <c r="AC244" s="61">
        <v>8.8999999999999999E-3</v>
      </c>
      <c r="AD244" s="61">
        <v>0.1077</v>
      </c>
      <c r="AE244" s="61">
        <v>579.11</v>
      </c>
      <c r="AF244" s="62">
        <v>14189.71</v>
      </c>
      <c r="AG244" s="62">
        <v>1669.52</v>
      </c>
      <c r="AH244" s="62">
        <v>692194.06</v>
      </c>
      <c r="AI244" s="61">
        <v>609</v>
      </c>
      <c r="AJ244" s="62">
        <v>65176</v>
      </c>
      <c r="AK244" s="62">
        <v>277666</v>
      </c>
      <c r="AL244" s="61">
        <v>44.37</v>
      </c>
      <c r="AM244" s="61">
        <v>24.47</v>
      </c>
      <c r="AN244" s="61">
        <v>23.05</v>
      </c>
      <c r="AO244" s="61">
        <v>6.41</v>
      </c>
      <c r="AP244" s="61">
        <v>0</v>
      </c>
      <c r="AQ244" s="61">
        <v>0.32429999999999998</v>
      </c>
      <c r="AR244" s="62">
        <v>1664.59</v>
      </c>
      <c r="AS244" s="62">
        <v>3167.26</v>
      </c>
      <c r="AT244" s="62">
        <v>8028.05</v>
      </c>
      <c r="AU244" s="62">
        <v>2368.84</v>
      </c>
      <c r="AV244" s="61">
        <v>511.28</v>
      </c>
      <c r="AW244" s="62">
        <v>15740.02</v>
      </c>
      <c r="AX244" s="62">
        <v>2546.0700000000002</v>
      </c>
      <c r="AY244" s="61">
        <v>0.15659999999999999</v>
      </c>
      <c r="AZ244" s="62">
        <v>13293.46</v>
      </c>
      <c r="BA244" s="61">
        <v>0.81779999999999997</v>
      </c>
      <c r="BB244" s="61">
        <v>415.32</v>
      </c>
      <c r="BC244" s="61">
        <v>2.5600000000000001E-2</v>
      </c>
      <c r="BD244" s="62">
        <v>16254.85</v>
      </c>
      <c r="BE244" s="61">
        <v>409.01</v>
      </c>
      <c r="BF244" s="61">
        <v>9.1000000000000004E-3</v>
      </c>
      <c r="BG244" s="61">
        <v>0.6119</v>
      </c>
      <c r="BH244" s="61">
        <v>0.21010000000000001</v>
      </c>
      <c r="BI244" s="61">
        <v>0.12089999999999999</v>
      </c>
      <c r="BJ244" s="61">
        <v>4.1599999999999998E-2</v>
      </c>
      <c r="BK244" s="61">
        <v>1.55E-2</v>
      </c>
    </row>
    <row r="245" spans="1:63" x14ac:dyDescent="0.25">
      <c r="A245" s="61" t="s">
        <v>276</v>
      </c>
      <c r="B245" s="61">
        <v>48082</v>
      </c>
      <c r="C245" s="61">
        <v>126</v>
      </c>
      <c r="D245" s="61">
        <v>14.09</v>
      </c>
      <c r="E245" s="62">
        <v>1775.88</v>
      </c>
      <c r="F245" s="62">
        <v>1781.7</v>
      </c>
      <c r="G245" s="61">
        <v>2.2000000000000001E-3</v>
      </c>
      <c r="H245" s="61">
        <v>0</v>
      </c>
      <c r="I245" s="61">
        <v>4.1000000000000003E-3</v>
      </c>
      <c r="J245" s="61">
        <v>5.1999999999999998E-3</v>
      </c>
      <c r="K245" s="61">
        <v>2.3599999999999999E-2</v>
      </c>
      <c r="L245" s="61">
        <v>0.93659999999999999</v>
      </c>
      <c r="M245" s="61">
        <v>2.8199999999999999E-2</v>
      </c>
      <c r="N245" s="61">
        <v>0.50139999999999996</v>
      </c>
      <c r="O245" s="61">
        <v>1.1000000000000001E-3</v>
      </c>
      <c r="P245" s="61">
        <v>0.13070000000000001</v>
      </c>
      <c r="Q245" s="61">
        <v>91</v>
      </c>
      <c r="R245" s="62">
        <v>53459.77</v>
      </c>
      <c r="S245" s="61">
        <v>0.28570000000000001</v>
      </c>
      <c r="T245" s="61">
        <v>0.2</v>
      </c>
      <c r="U245" s="61">
        <v>0.51429999999999998</v>
      </c>
      <c r="V245" s="61">
        <v>17.13</v>
      </c>
      <c r="W245" s="61">
        <v>19.399999999999999</v>
      </c>
      <c r="X245" s="62">
        <v>68152.28</v>
      </c>
      <c r="Y245" s="61">
        <v>89.31</v>
      </c>
      <c r="Z245" s="62">
        <v>210925.79</v>
      </c>
      <c r="AA245" s="61">
        <v>0.87219999999999998</v>
      </c>
      <c r="AB245" s="61">
        <v>9.8100000000000007E-2</v>
      </c>
      <c r="AC245" s="61">
        <v>2.9700000000000001E-2</v>
      </c>
      <c r="AD245" s="61">
        <v>0.1278</v>
      </c>
      <c r="AE245" s="61">
        <v>210.93</v>
      </c>
      <c r="AF245" s="62">
        <v>5942.05</v>
      </c>
      <c r="AG245" s="61">
        <v>775.49</v>
      </c>
      <c r="AH245" s="62">
        <v>199239.32</v>
      </c>
      <c r="AI245" s="61">
        <v>518</v>
      </c>
      <c r="AJ245" s="62">
        <v>29936</v>
      </c>
      <c r="AK245" s="62">
        <v>44317</v>
      </c>
      <c r="AL245" s="61">
        <v>46.55</v>
      </c>
      <c r="AM245" s="61">
        <v>27.6</v>
      </c>
      <c r="AN245" s="61">
        <v>27.69</v>
      </c>
      <c r="AO245" s="61">
        <v>4.4000000000000004</v>
      </c>
      <c r="AP245" s="61">
        <v>0</v>
      </c>
      <c r="AQ245" s="61">
        <v>1.7593000000000001</v>
      </c>
      <c r="AR245" s="62">
        <v>1240.7</v>
      </c>
      <c r="AS245" s="62">
        <v>1945.54</v>
      </c>
      <c r="AT245" s="62">
        <v>5149.1499999999996</v>
      </c>
      <c r="AU245" s="61">
        <v>853.37</v>
      </c>
      <c r="AV245" s="61">
        <v>227.81</v>
      </c>
      <c r="AW245" s="62">
        <v>9416.57</v>
      </c>
      <c r="AX245" s="62">
        <v>3469.93</v>
      </c>
      <c r="AY245" s="61">
        <v>0.34310000000000002</v>
      </c>
      <c r="AZ245" s="62">
        <v>5596.2</v>
      </c>
      <c r="BA245" s="61">
        <v>0.55330000000000001</v>
      </c>
      <c r="BB245" s="62">
        <v>1048.23</v>
      </c>
      <c r="BC245" s="61">
        <v>0.1036</v>
      </c>
      <c r="BD245" s="62">
        <v>10114.36</v>
      </c>
      <c r="BE245" s="62">
        <v>2409.52</v>
      </c>
      <c r="BF245" s="61">
        <v>0.68700000000000006</v>
      </c>
      <c r="BG245" s="61">
        <v>0.54990000000000006</v>
      </c>
      <c r="BH245" s="61">
        <v>0.23719999999999999</v>
      </c>
      <c r="BI245" s="61">
        <v>0.16239999999999999</v>
      </c>
      <c r="BJ245" s="61">
        <v>3.2099999999999997E-2</v>
      </c>
      <c r="BK245" s="61">
        <v>1.84E-2</v>
      </c>
    </row>
    <row r="246" spans="1:63" x14ac:dyDescent="0.25">
      <c r="A246" s="61" t="s">
        <v>277</v>
      </c>
      <c r="B246" s="61">
        <v>50286</v>
      </c>
      <c r="C246" s="61">
        <v>125</v>
      </c>
      <c r="D246" s="61">
        <v>14.76</v>
      </c>
      <c r="E246" s="62">
        <v>1845.62</v>
      </c>
      <c r="F246" s="62">
        <v>1916.29</v>
      </c>
      <c r="G246" s="61">
        <v>0</v>
      </c>
      <c r="H246" s="61">
        <v>0</v>
      </c>
      <c r="I246" s="61">
        <v>4.1999999999999997E-3</v>
      </c>
      <c r="J246" s="61">
        <v>1E-3</v>
      </c>
      <c r="K246" s="61">
        <v>4.7000000000000002E-3</v>
      </c>
      <c r="L246" s="61">
        <v>0.97829999999999995</v>
      </c>
      <c r="M246" s="61">
        <v>1.18E-2</v>
      </c>
      <c r="N246" s="61">
        <v>0.52300000000000002</v>
      </c>
      <c r="O246" s="61">
        <v>0</v>
      </c>
      <c r="P246" s="61">
        <v>0.1386</v>
      </c>
      <c r="Q246" s="61">
        <v>82</v>
      </c>
      <c r="R246" s="62">
        <v>48485.57</v>
      </c>
      <c r="S246" s="61">
        <v>0.16669999999999999</v>
      </c>
      <c r="T246" s="61">
        <v>0.1754</v>
      </c>
      <c r="U246" s="61">
        <v>0.65790000000000004</v>
      </c>
      <c r="V246" s="61">
        <v>18.559999999999999</v>
      </c>
      <c r="W246" s="61">
        <v>9.5</v>
      </c>
      <c r="X246" s="62">
        <v>63186.84</v>
      </c>
      <c r="Y246" s="61">
        <v>186.34</v>
      </c>
      <c r="Z246" s="62">
        <v>87830.44</v>
      </c>
      <c r="AA246" s="61">
        <v>0.77210000000000001</v>
      </c>
      <c r="AB246" s="61">
        <v>0.11210000000000001</v>
      </c>
      <c r="AC246" s="61">
        <v>0.1158</v>
      </c>
      <c r="AD246" s="61">
        <v>0.22789999999999999</v>
      </c>
      <c r="AE246" s="61">
        <v>87.83</v>
      </c>
      <c r="AF246" s="62">
        <v>2463.5500000000002</v>
      </c>
      <c r="AG246" s="61">
        <v>354.25</v>
      </c>
      <c r="AH246" s="62">
        <v>88425.49</v>
      </c>
      <c r="AI246" s="61">
        <v>104</v>
      </c>
      <c r="AJ246" s="62">
        <v>29248</v>
      </c>
      <c r="AK246" s="62">
        <v>37712</v>
      </c>
      <c r="AL246" s="61">
        <v>39.4</v>
      </c>
      <c r="AM246" s="61">
        <v>25.65</v>
      </c>
      <c r="AN246" s="61">
        <v>32.880000000000003</v>
      </c>
      <c r="AO246" s="61">
        <v>5</v>
      </c>
      <c r="AP246" s="61">
        <v>0</v>
      </c>
      <c r="AQ246" s="61">
        <v>0.88060000000000005</v>
      </c>
      <c r="AR246" s="61">
        <v>918.68</v>
      </c>
      <c r="AS246" s="62">
        <v>1986.14</v>
      </c>
      <c r="AT246" s="62">
        <v>4524.2</v>
      </c>
      <c r="AU246" s="61">
        <v>643.12</v>
      </c>
      <c r="AV246" s="61">
        <v>221.86</v>
      </c>
      <c r="AW246" s="62">
        <v>8294</v>
      </c>
      <c r="AX246" s="62">
        <v>4696.88</v>
      </c>
      <c r="AY246" s="61">
        <v>0.54869999999999997</v>
      </c>
      <c r="AZ246" s="62">
        <v>2930.94</v>
      </c>
      <c r="BA246" s="61">
        <v>0.34239999999999998</v>
      </c>
      <c r="BB246" s="61">
        <v>932.33</v>
      </c>
      <c r="BC246" s="61">
        <v>0.1089</v>
      </c>
      <c r="BD246" s="62">
        <v>8560.15</v>
      </c>
      <c r="BE246" s="62">
        <v>4886.1000000000004</v>
      </c>
      <c r="BF246" s="61">
        <v>2.3837999999999999</v>
      </c>
      <c r="BG246" s="61">
        <v>0.51339999999999997</v>
      </c>
      <c r="BH246" s="61">
        <v>0.23119999999999999</v>
      </c>
      <c r="BI246" s="61">
        <v>0.19620000000000001</v>
      </c>
      <c r="BJ246" s="61">
        <v>4.4200000000000003E-2</v>
      </c>
      <c r="BK246" s="61">
        <v>1.4999999999999999E-2</v>
      </c>
    </row>
    <row r="247" spans="1:63" x14ac:dyDescent="0.25">
      <c r="A247" s="61" t="s">
        <v>278</v>
      </c>
      <c r="B247" s="61">
        <v>44149</v>
      </c>
      <c r="C247" s="61">
        <v>4</v>
      </c>
      <c r="D247" s="61">
        <v>369.28</v>
      </c>
      <c r="E247" s="62">
        <v>1477.13</v>
      </c>
      <c r="F247" s="62">
        <v>1494.99</v>
      </c>
      <c r="G247" s="61">
        <v>2.7000000000000001E-3</v>
      </c>
      <c r="H247" s="61">
        <v>0</v>
      </c>
      <c r="I247" s="61">
        <v>5.5199999999999999E-2</v>
      </c>
      <c r="J247" s="61">
        <v>6.9999999999999999E-4</v>
      </c>
      <c r="K247" s="61">
        <v>4.3E-3</v>
      </c>
      <c r="L247" s="61">
        <v>0.87829999999999997</v>
      </c>
      <c r="M247" s="61">
        <v>5.8900000000000001E-2</v>
      </c>
      <c r="N247" s="61">
        <v>0.58209999999999995</v>
      </c>
      <c r="O247" s="61">
        <v>1.2999999999999999E-3</v>
      </c>
      <c r="P247" s="61">
        <v>0.13009999999999999</v>
      </c>
      <c r="Q247" s="61">
        <v>70.14</v>
      </c>
      <c r="R247" s="62">
        <v>44917.39</v>
      </c>
      <c r="S247" s="61">
        <v>6.0600000000000001E-2</v>
      </c>
      <c r="T247" s="61">
        <v>0.19189999999999999</v>
      </c>
      <c r="U247" s="61">
        <v>0.74750000000000005</v>
      </c>
      <c r="V247" s="61">
        <v>15.45</v>
      </c>
      <c r="W247" s="61">
        <v>8.5</v>
      </c>
      <c r="X247" s="62">
        <v>71314.12</v>
      </c>
      <c r="Y247" s="61">
        <v>165.99</v>
      </c>
      <c r="Z247" s="62">
        <v>95085.71</v>
      </c>
      <c r="AA247" s="61">
        <v>0.72430000000000005</v>
      </c>
      <c r="AB247" s="61">
        <v>0.22800000000000001</v>
      </c>
      <c r="AC247" s="61">
        <v>4.7699999999999999E-2</v>
      </c>
      <c r="AD247" s="61">
        <v>0.2757</v>
      </c>
      <c r="AE247" s="61">
        <v>95.09</v>
      </c>
      <c r="AF247" s="62">
        <v>2129.7800000000002</v>
      </c>
      <c r="AG247" s="61">
        <v>414.41</v>
      </c>
      <c r="AH247" s="62">
        <v>92002.95</v>
      </c>
      <c r="AI247" s="61">
        <v>133</v>
      </c>
      <c r="AJ247" s="62">
        <v>24642</v>
      </c>
      <c r="AK247" s="62">
        <v>39512</v>
      </c>
      <c r="AL247" s="61">
        <v>27.4</v>
      </c>
      <c r="AM247" s="61">
        <v>22.15</v>
      </c>
      <c r="AN247" s="61">
        <v>22.15</v>
      </c>
      <c r="AO247" s="61">
        <v>4</v>
      </c>
      <c r="AP247" s="61">
        <v>0</v>
      </c>
      <c r="AQ247" s="61">
        <v>0.59389999999999998</v>
      </c>
      <c r="AR247" s="62">
        <v>1245.3</v>
      </c>
      <c r="AS247" s="62">
        <v>1971.01</v>
      </c>
      <c r="AT247" s="62">
        <v>4624.0600000000004</v>
      </c>
      <c r="AU247" s="61">
        <v>968.82</v>
      </c>
      <c r="AV247" s="61">
        <v>0.76</v>
      </c>
      <c r="AW247" s="62">
        <v>8809.9500000000007</v>
      </c>
      <c r="AX247" s="62">
        <v>5684.04</v>
      </c>
      <c r="AY247" s="61">
        <v>0.59570000000000001</v>
      </c>
      <c r="AZ247" s="62">
        <v>2476.73</v>
      </c>
      <c r="BA247" s="61">
        <v>0.2596</v>
      </c>
      <c r="BB247" s="62">
        <v>1381.54</v>
      </c>
      <c r="BC247" s="61">
        <v>0.14480000000000001</v>
      </c>
      <c r="BD247" s="62">
        <v>9542.31</v>
      </c>
      <c r="BE247" s="62">
        <v>5483.42</v>
      </c>
      <c r="BF247" s="61">
        <v>1.8069</v>
      </c>
      <c r="BG247" s="61">
        <v>0.54469999999999996</v>
      </c>
      <c r="BH247" s="61">
        <v>0.21790000000000001</v>
      </c>
      <c r="BI247" s="61">
        <v>0.1424</v>
      </c>
      <c r="BJ247" s="61">
        <v>7.3099999999999998E-2</v>
      </c>
      <c r="BK247" s="61">
        <v>2.1899999999999999E-2</v>
      </c>
    </row>
    <row r="248" spans="1:63" x14ac:dyDescent="0.25">
      <c r="A248" s="61" t="s">
        <v>279</v>
      </c>
      <c r="B248" s="61">
        <v>49809</v>
      </c>
      <c r="C248" s="61">
        <v>47</v>
      </c>
      <c r="D248" s="61">
        <v>10.72</v>
      </c>
      <c r="E248" s="61">
        <v>503.88</v>
      </c>
      <c r="F248" s="61">
        <v>553.15</v>
      </c>
      <c r="G248" s="61">
        <v>1.8E-3</v>
      </c>
      <c r="H248" s="61">
        <v>1.8E-3</v>
      </c>
      <c r="I248" s="61">
        <v>2.8999999999999998E-3</v>
      </c>
      <c r="J248" s="61">
        <v>0</v>
      </c>
      <c r="K248" s="61">
        <v>7.1999999999999998E-3</v>
      </c>
      <c r="L248" s="61">
        <v>0.96860000000000002</v>
      </c>
      <c r="M248" s="61">
        <v>1.7600000000000001E-2</v>
      </c>
      <c r="N248" s="61">
        <v>0.42430000000000001</v>
      </c>
      <c r="O248" s="61">
        <v>0</v>
      </c>
      <c r="P248" s="61">
        <v>9.3100000000000002E-2</v>
      </c>
      <c r="Q248" s="61">
        <v>28.89</v>
      </c>
      <c r="R248" s="62">
        <v>46182.26</v>
      </c>
      <c r="S248" s="61">
        <v>0.3654</v>
      </c>
      <c r="T248" s="61">
        <v>0.1346</v>
      </c>
      <c r="U248" s="61">
        <v>0.5</v>
      </c>
      <c r="V248" s="61">
        <v>13.78</v>
      </c>
      <c r="W248" s="61">
        <v>6.64</v>
      </c>
      <c r="X248" s="62">
        <v>47177.71</v>
      </c>
      <c r="Y248" s="61">
        <v>71.540000000000006</v>
      </c>
      <c r="Z248" s="62">
        <v>119757.03</v>
      </c>
      <c r="AA248" s="61">
        <v>0.78520000000000001</v>
      </c>
      <c r="AB248" s="61">
        <v>0.1782</v>
      </c>
      <c r="AC248" s="61">
        <v>3.6600000000000001E-2</v>
      </c>
      <c r="AD248" s="61">
        <v>0.21479999999999999</v>
      </c>
      <c r="AE248" s="61">
        <v>119.76</v>
      </c>
      <c r="AF248" s="62">
        <v>2989.94</v>
      </c>
      <c r="AG248" s="61">
        <v>347.5</v>
      </c>
      <c r="AH248" s="62">
        <v>121364.14</v>
      </c>
      <c r="AI248" s="61">
        <v>296</v>
      </c>
      <c r="AJ248" s="62">
        <v>35347</v>
      </c>
      <c r="AK248" s="62">
        <v>45379</v>
      </c>
      <c r="AL248" s="61">
        <v>44.09</v>
      </c>
      <c r="AM248" s="61">
        <v>22.46</v>
      </c>
      <c r="AN248" s="61">
        <v>32.07</v>
      </c>
      <c r="AO248" s="61">
        <v>5.4</v>
      </c>
      <c r="AP248" s="61">
        <v>907.89</v>
      </c>
      <c r="AQ248" s="61">
        <v>1.0403</v>
      </c>
      <c r="AR248" s="62">
        <v>1270.68</v>
      </c>
      <c r="AS248" s="62">
        <v>1758.51</v>
      </c>
      <c r="AT248" s="62">
        <v>4874.9399999999996</v>
      </c>
      <c r="AU248" s="61">
        <v>862.81</v>
      </c>
      <c r="AV248" s="61">
        <v>245.86</v>
      </c>
      <c r="AW248" s="62">
        <v>9012.7900000000009</v>
      </c>
      <c r="AX248" s="62">
        <v>4028.86</v>
      </c>
      <c r="AY248" s="61">
        <v>0.45200000000000001</v>
      </c>
      <c r="AZ248" s="62">
        <v>4351.8500000000004</v>
      </c>
      <c r="BA248" s="61">
        <v>0.48820000000000002</v>
      </c>
      <c r="BB248" s="61">
        <v>532.76</v>
      </c>
      <c r="BC248" s="61">
        <v>5.9799999999999999E-2</v>
      </c>
      <c r="BD248" s="62">
        <v>8913.4699999999993</v>
      </c>
      <c r="BE248" s="62">
        <v>3902.63</v>
      </c>
      <c r="BF248" s="61">
        <v>1.3153999999999999</v>
      </c>
      <c r="BG248" s="61">
        <v>0.54810000000000003</v>
      </c>
      <c r="BH248" s="61">
        <v>0.19719999999999999</v>
      </c>
      <c r="BI248" s="61">
        <v>0.2019</v>
      </c>
      <c r="BJ248" s="61">
        <v>3.3000000000000002E-2</v>
      </c>
      <c r="BK248" s="61">
        <v>1.9800000000000002E-2</v>
      </c>
    </row>
    <row r="249" spans="1:63" x14ac:dyDescent="0.25">
      <c r="A249" s="61" t="s">
        <v>280</v>
      </c>
      <c r="B249" s="61">
        <v>44156</v>
      </c>
      <c r="C249" s="61">
        <v>181</v>
      </c>
      <c r="D249" s="61">
        <v>14.13</v>
      </c>
      <c r="E249" s="62">
        <v>2557.16</v>
      </c>
      <c r="F249" s="62">
        <v>2503.4499999999998</v>
      </c>
      <c r="G249" s="61">
        <v>3.8999999999999998E-3</v>
      </c>
      <c r="H249" s="61">
        <v>0</v>
      </c>
      <c r="I249" s="61">
        <v>1.41E-2</v>
      </c>
      <c r="J249" s="61">
        <v>4.0000000000000002E-4</v>
      </c>
      <c r="K249" s="61">
        <v>7.1000000000000004E-3</v>
      </c>
      <c r="L249" s="61">
        <v>0.9627</v>
      </c>
      <c r="M249" s="61">
        <v>1.17E-2</v>
      </c>
      <c r="N249" s="61">
        <v>0.53380000000000005</v>
      </c>
      <c r="O249" s="61">
        <v>4.0000000000000002E-4</v>
      </c>
      <c r="P249" s="61">
        <v>0.1525</v>
      </c>
      <c r="Q249" s="61">
        <v>120</v>
      </c>
      <c r="R249" s="62">
        <v>48155.43</v>
      </c>
      <c r="S249" s="61">
        <v>0.19439999999999999</v>
      </c>
      <c r="T249" s="61">
        <v>0.1444</v>
      </c>
      <c r="U249" s="61">
        <v>0.66110000000000002</v>
      </c>
      <c r="V249" s="61">
        <v>17.190000000000001</v>
      </c>
      <c r="W249" s="61">
        <v>14.89</v>
      </c>
      <c r="X249" s="62">
        <v>68850.84</v>
      </c>
      <c r="Y249" s="61">
        <v>166.58</v>
      </c>
      <c r="Z249" s="62">
        <v>101869.27</v>
      </c>
      <c r="AA249" s="61">
        <v>0.71879999999999999</v>
      </c>
      <c r="AB249" s="61">
        <v>0.2291</v>
      </c>
      <c r="AC249" s="61">
        <v>5.21E-2</v>
      </c>
      <c r="AD249" s="61">
        <v>0.28120000000000001</v>
      </c>
      <c r="AE249" s="61">
        <v>101.87</v>
      </c>
      <c r="AF249" s="62">
        <v>2274.96</v>
      </c>
      <c r="AG249" s="61">
        <v>326.64</v>
      </c>
      <c r="AH249" s="62">
        <v>100608.88</v>
      </c>
      <c r="AI249" s="61">
        <v>184</v>
      </c>
      <c r="AJ249" s="62">
        <v>29020</v>
      </c>
      <c r="AK249" s="62">
        <v>42835</v>
      </c>
      <c r="AL249" s="61">
        <v>24.5</v>
      </c>
      <c r="AM249" s="61">
        <v>22</v>
      </c>
      <c r="AN249" s="61">
        <v>22.88</v>
      </c>
      <c r="AO249" s="61">
        <v>3.6</v>
      </c>
      <c r="AP249" s="61">
        <v>0</v>
      </c>
      <c r="AQ249" s="61">
        <v>0.64319999999999999</v>
      </c>
      <c r="AR249" s="61">
        <v>930.92</v>
      </c>
      <c r="AS249" s="62">
        <v>2150.02</v>
      </c>
      <c r="AT249" s="62">
        <v>4885.7299999999996</v>
      </c>
      <c r="AU249" s="61">
        <v>750.96</v>
      </c>
      <c r="AV249" s="61">
        <v>192.67</v>
      </c>
      <c r="AW249" s="62">
        <v>8910.2999999999993</v>
      </c>
      <c r="AX249" s="62">
        <v>5777.1</v>
      </c>
      <c r="AY249" s="61">
        <v>0.63290000000000002</v>
      </c>
      <c r="AZ249" s="62">
        <v>2325.44</v>
      </c>
      <c r="BA249" s="61">
        <v>0.25480000000000003</v>
      </c>
      <c r="BB249" s="62">
        <v>1024.8900000000001</v>
      </c>
      <c r="BC249" s="61">
        <v>0.1123</v>
      </c>
      <c r="BD249" s="62">
        <v>9127.43</v>
      </c>
      <c r="BE249" s="62">
        <v>5343.57</v>
      </c>
      <c r="BF249" s="61">
        <v>1.8635999999999999</v>
      </c>
      <c r="BG249" s="61">
        <v>0.57079999999999997</v>
      </c>
      <c r="BH249" s="61">
        <v>0.21460000000000001</v>
      </c>
      <c r="BI249" s="61">
        <v>0.1598</v>
      </c>
      <c r="BJ249" s="61">
        <v>3.73E-2</v>
      </c>
      <c r="BK249" s="61">
        <v>1.7500000000000002E-2</v>
      </c>
    </row>
    <row r="250" spans="1:63" x14ac:dyDescent="0.25">
      <c r="A250" s="61" t="s">
        <v>281</v>
      </c>
      <c r="B250" s="61">
        <v>49858</v>
      </c>
      <c r="C250" s="61">
        <v>36</v>
      </c>
      <c r="D250" s="61">
        <v>165.54</v>
      </c>
      <c r="E250" s="62">
        <v>5959.49</v>
      </c>
      <c r="F250" s="62">
        <v>5784.64</v>
      </c>
      <c r="G250" s="61">
        <v>3.73E-2</v>
      </c>
      <c r="H250" s="61">
        <v>0</v>
      </c>
      <c r="I250" s="61">
        <v>1.8100000000000002E-2</v>
      </c>
      <c r="J250" s="61">
        <v>8.9999999999999998E-4</v>
      </c>
      <c r="K250" s="61">
        <v>1.2200000000000001E-2</v>
      </c>
      <c r="L250" s="61">
        <v>0.90569999999999995</v>
      </c>
      <c r="M250" s="61">
        <v>2.58E-2</v>
      </c>
      <c r="N250" s="61">
        <v>0.17649999999999999</v>
      </c>
      <c r="O250" s="61">
        <v>7.1999999999999998E-3</v>
      </c>
      <c r="P250" s="61">
        <v>9.0899999999999995E-2</v>
      </c>
      <c r="Q250" s="61">
        <v>240</v>
      </c>
      <c r="R250" s="62">
        <v>54411.6</v>
      </c>
      <c r="S250" s="61">
        <v>0.27079999999999999</v>
      </c>
      <c r="T250" s="61">
        <v>0.19689999999999999</v>
      </c>
      <c r="U250" s="61">
        <v>0.5323</v>
      </c>
      <c r="V250" s="61">
        <v>20.86</v>
      </c>
      <c r="W250" s="61">
        <v>18.5</v>
      </c>
      <c r="X250" s="62">
        <v>94341.35</v>
      </c>
      <c r="Y250" s="61">
        <v>322.13</v>
      </c>
      <c r="Z250" s="62">
        <v>210646.23</v>
      </c>
      <c r="AA250" s="61">
        <v>0.69779999999999998</v>
      </c>
      <c r="AB250" s="61">
        <v>0.27310000000000001</v>
      </c>
      <c r="AC250" s="61">
        <v>2.9100000000000001E-2</v>
      </c>
      <c r="AD250" s="61">
        <v>0.30220000000000002</v>
      </c>
      <c r="AE250" s="61">
        <v>210.65</v>
      </c>
      <c r="AF250" s="62">
        <v>6902.84</v>
      </c>
      <c r="AG250" s="61">
        <v>823.29</v>
      </c>
      <c r="AH250" s="62">
        <v>229911.77</v>
      </c>
      <c r="AI250" s="61">
        <v>566</v>
      </c>
      <c r="AJ250" s="62">
        <v>40216</v>
      </c>
      <c r="AK250" s="62">
        <v>74703</v>
      </c>
      <c r="AL250" s="61">
        <v>47</v>
      </c>
      <c r="AM250" s="61">
        <v>32.17</v>
      </c>
      <c r="AN250" s="61">
        <v>32.79</v>
      </c>
      <c r="AO250" s="61">
        <v>4.8</v>
      </c>
      <c r="AP250" s="61">
        <v>0</v>
      </c>
      <c r="AQ250" s="61">
        <v>0.66010000000000002</v>
      </c>
      <c r="AR250" s="61">
        <v>805.73</v>
      </c>
      <c r="AS250" s="62">
        <v>1744.24</v>
      </c>
      <c r="AT250" s="62">
        <v>4753.7700000000004</v>
      </c>
      <c r="AU250" s="62">
        <v>1010.55</v>
      </c>
      <c r="AV250" s="61">
        <v>251.37</v>
      </c>
      <c r="AW250" s="62">
        <v>8565.66</v>
      </c>
      <c r="AX250" s="62">
        <v>2249.56</v>
      </c>
      <c r="AY250" s="61">
        <v>0.2447</v>
      </c>
      <c r="AZ250" s="62">
        <v>6630.07</v>
      </c>
      <c r="BA250" s="61">
        <v>0.72119999999999995</v>
      </c>
      <c r="BB250" s="61">
        <v>313.49</v>
      </c>
      <c r="BC250" s="61">
        <v>3.4099999999999998E-2</v>
      </c>
      <c r="BD250" s="62">
        <v>9193.1200000000008</v>
      </c>
      <c r="BE250" s="61">
        <v>664.98</v>
      </c>
      <c r="BF250" s="61">
        <v>7.9699999999999993E-2</v>
      </c>
      <c r="BG250" s="61">
        <v>0.60150000000000003</v>
      </c>
      <c r="BH250" s="61">
        <v>0.22939999999999999</v>
      </c>
      <c r="BI250" s="61">
        <v>0.1133</v>
      </c>
      <c r="BJ250" s="61">
        <v>3.7199999999999997E-2</v>
      </c>
      <c r="BK250" s="61">
        <v>1.8499999999999999E-2</v>
      </c>
    </row>
    <row r="251" spans="1:63" x14ac:dyDescent="0.25">
      <c r="A251" s="61" t="s">
        <v>282</v>
      </c>
      <c r="B251" s="61">
        <v>48322</v>
      </c>
      <c r="C251" s="61">
        <v>52</v>
      </c>
      <c r="D251" s="61">
        <v>17.399999999999999</v>
      </c>
      <c r="E251" s="61">
        <v>904.7</v>
      </c>
      <c r="F251" s="61">
        <v>856.08</v>
      </c>
      <c r="G251" s="61">
        <v>0</v>
      </c>
      <c r="H251" s="61">
        <v>0</v>
      </c>
      <c r="I251" s="61">
        <v>5.7999999999999996E-3</v>
      </c>
      <c r="J251" s="61">
        <v>1.1999999999999999E-3</v>
      </c>
      <c r="K251" s="61">
        <v>8.2000000000000007E-3</v>
      </c>
      <c r="L251" s="61">
        <v>0.9728</v>
      </c>
      <c r="M251" s="61">
        <v>1.2E-2</v>
      </c>
      <c r="N251" s="61">
        <v>0.45579999999999998</v>
      </c>
      <c r="O251" s="61">
        <v>1.1999999999999999E-3</v>
      </c>
      <c r="P251" s="61">
        <v>0.15820000000000001</v>
      </c>
      <c r="Q251" s="61">
        <v>43.1</v>
      </c>
      <c r="R251" s="62">
        <v>47533.29</v>
      </c>
      <c r="S251" s="61">
        <v>0.42859999999999998</v>
      </c>
      <c r="T251" s="61">
        <v>8.3299999999999999E-2</v>
      </c>
      <c r="U251" s="61">
        <v>0.48809999999999998</v>
      </c>
      <c r="V251" s="61">
        <v>15.64</v>
      </c>
      <c r="W251" s="61">
        <v>8.33</v>
      </c>
      <c r="X251" s="62">
        <v>55123.839999999997</v>
      </c>
      <c r="Y251" s="61">
        <v>104.29</v>
      </c>
      <c r="Z251" s="62">
        <v>207819.29</v>
      </c>
      <c r="AA251" s="61">
        <v>0.73450000000000004</v>
      </c>
      <c r="AB251" s="61">
        <v>0.20469999999999999</v>
      </c>
      <c r="AC251" s="61">
        <v>6.08E-2</v>
      </c>
      <c r="AD251" s="61">
        <v>0.26550000000000001</v>
      </c>
      <c r="AE251" s="61">
        <v>207.82</v>
      </c>
      <c r="AF251" s="62">
        <v>6335.32</v>
      </c>
      <c r="AG251" s="61">
        <v>760.02</v>
      </c>
      <c r="AH251" s="62">
        <v>203738.4</v>
      </c>
      <c r="AI251" s="61">
        <v>525</v>
      </c>
      <c r="AJ251" s="62">
        <v>31319</v>
      </c>
      <c r="AK251" s="62">
        <v>46689</v>
      </c>
      <c r="AL251" s="61">
        <v>41.4</v>
      </c>
      <c r="AM251" s="61">
        <v>29.8</v>
      </c>
      <c r="AN251" s="61">
        <v>29.7</v>
      </c>
      <c r="AO251" s="61">
        <v>0.35</v>
      </c>
      <c r="AP251" s="61">
        <v>0</v>
      </c>
      <c r="AQ251" s="61">
        <v>1.2218</v>
      </c>
      <c r="AR251" s="62">
        <v>1222.6600000000001</v>
      </c>
      <c r="AS251" s="62">
        <v>1925.69</v>
      </c>
      <c r="AT251" s="62">
        <v>5117.8</v>
      </c>
      <c r="AU251" s="61">
        <v>764.21</v>
      </c>
      <c r="AV251" s="61">
        <v>121.43</v>
      </c>
      <c r="AW251" s="62">
        <v>9151.7900000000009</v>
      </c>
      <c r="AX251" s="62">
        <v>3679.88</v>
      </c>
      <c r="AY251" s="61">
        <v>0.34300000000000003</v>
      </c>
      <c r="AZ251" s="62">
        <v>6225.67</v>
      </c>
      <c r="BA251" s="61">
        <v>0.58040000000000003</v>
      </c>
      <c r="BB251" s="61">
        <v>821.8</v>
      </c>
      <c r="BC251" s="61">
        <v>7.6600000000000001E-2</v>
      </c>
      <c r="BD251" s="62">
        <v>10727.34</v>
      </c>
      <c r="BE251" s="62">
        <v>1500.69</v>
      </c>
      <c r="BF251" s="61">
        <v>0.35870000000000002</v>
      </c>
      <c r="BG251" s="61">
        <v>0.52959999999999996</v>
      </c>
      <c r="BH251" s="61">
        <v>0.1822</v>
      </c>
      <c r="BI251" s="61">
        <v>0.2311</v>
      </c>
      <c r="BJ251" s="61">
        <v>3.4700000000000002E-2</v>
      </c>
      <c r="BK251" s="61">
        <v>2.24E-2</v>
      </c>
    </row>
    <row r="252" spans="1:63" x14ac:dyDescent="0.25">
      <c r="A252" s="61" t="s">
        <v>283</v>
      </c>
      <c r="B252" s="61">
        <v>49205</v>
      </c>
      <c r="C252" s="61">
        <v>54</v>
      </c>
      <c r="D252" s="61">
        <v>25.87</v>
      </c>
      <c r="E252" s="62">
        <v>1397.17</v>
      </c>
      <c r="F252" s="62">
        <v>1538.3</v>
      </c>
      <c r="G252" s="61">
        <v>2.7000000000000001E-3</v>
      </c>
      <c r="H252" s="61">
        <v>0</v>
      </c>
      <c r="I252" s="61">
        <v>6.1000000000000004E-3</v>
      </c>
      <c r="J252" s="61">
        <v>0</v>
      </c>
      <c r="K252" s="61">
        <v>2.8E-3</v>
      </c>
      <c r="L252" s="61">
        <v>0.98340000000000005</v>
      </c>
      <c r="M252" s="61">
        <v>4.8999999999999998E-3</v>
      </c>
      <c r="N252" s="61">
        <v>0.37840000000000001</v>
      </c>
      <c r="O252" s="61">
        <v>1E-4</v>
      </c>
      <c r="P252" s="61">
        <v>0.1116</v>
      </c>
      <c r="Q252" s="61">
        <v>69.790000000000006</v>
      </c>
      <c r="R252" s="62">
        <v>55092.1</v>
      </c>
      <c r="S252" s="61">
        <v>0.21149999999999999</v>
      </c>
      <c r="T252" s="61">
        <v>0.1731</v>
      </c>
      <c r="U252" s="61">
        <v>0.61539999999999995</v>
      </c>
      <c r="V252" s="61">
        <v>19.059999999999999</v>
      </c>
      <c r="W252" s="61">
        <v>9.5</v>
      </c>
      <c r="X252" s="62">
        <v>69749.320000000007</v>
      </c>
      <c r="Y252" s="61">
        <v>142.35</v>
      </c>
      <c r="Z252" s="62">
        <v>117632.41</v>
      </c>
      <c r="AA252" s="61">
        <v>0.86519999999999997</v>
      </c>
      <c r="AB252" s="61">
        <v>0.1061</v>
      </c>
      <c r="AC252" s="61">
        <v>2.87E-2</v>
      </c>
      <c r="AD252" s="61">
        <v>0.1348</v>
      </c>
      <c r="AE252" s="61">
        <v>117.63</v>
      </c>
      <c r="AF252" s="62">
        <v>3579.01</v>
      </c>
      <c r="AG252" s="61">
        <v>446.43</v>
      </c>
      <c r="AH252" s="62">
        <v>109602.11</v>
      </c>
      <c r="AI252" s="61">
        <v>230</v>
      </c>
      <c r="AJ252" s="62">
        <v>31991</v>
      </c>
      <c r="AK252" s="62">
        <v>42470</v>
      </c>
      <c r="AL252" s="61">
        <v>66.739999999999995</v>
      </c>
      <c r="AM252" s="61">
        <v>28.99</v>
      </c>
      <c r="AN252" s="61">
        <v>32.32</v>
      </c>
      <c r="AO252" s="61">
        <v>5.4</v>
      </c>
      <c r="AP252" s="61">
        <v>0</v>
      </c>
      <c r="AQ252" s="61">
        <v>1.0044999999999999</v>
      </c>
      <c r="AR252" s="61">
        <v>945.23</v>
      </c>
      <c r="AS252" s="62">
        <v>1795.09</v>
      </c>
      <c r="AT252" s="62">
        <v>4625.05</v>
      </c>
      <c r="AU252" s="61">
        <v>951.75</v>
      </c>
      <c r="AV252" s="61">
        <v>168.44</v>
      </c>
      <c r="AW252" s="62">
        <v>8485.5499999999993</v>
      </c>
      <c r="AX252" s="62">
        <v>4104.8</v>
      </c>
      <c r="AY252" s="61">
        <v>0.49790000000000001</v>
      </c>
      <c r="AZ252" s="62">
        <v>3469.97</v>
      </c>
      <c r="BA252" s="61">
        <v>0.4209</v>
      </c>
      <c r="BB252" s="61">
        <v>668.95</v>
      </c>
      <c r="BC252" s="61">
        <v>8.1100000000000005E-2</v>
      </c>
      <c r="BD252" s="62">
        <v>8243.7199999999993</v>
      </c>
      <c r="BE252" s="62">
        <v>4281.45</v>
      </c>
      <c r="BF252" s="61">
        <v>1.3206</v>
      </c>
      <c r="BG252" s="61">
        <v>0.59199999999999997</v>
      </c>
      <c r="BH252" s="61">
        <v>0.22689999999999999</v>
      </c>
      <c r="BI252" s="61">
        <v>0.1226</v>
      </c>
      <c r="BJ252" s="61">
        <v>0.04</v>
      </c>
      <c r="BK252" s="61">
        <v>1.84E-2</v>
      </c>
    </row>
    <row r="253" spans="1:63" x14ac:dyDescent="0.25">
      <c r="A253" s="61" t="s">
        <v>284</v>
      </c>
      <c r="B253" s="61">
        <v>45872</v>
      </c>
      <c r="C253" s="61">
        <v>128</v>
      </c>
      <c r="D253" s="61">
        <v>15.11</v>
      </c>
      <c r="E253" s="62">
        <v>1934.71</v>
      </c>
      <c r="F253" s="62">
        <v>1967.96</v>
      </c>
      <c r="G253" s="61">
        <v>5.0000000000000001E-4</v>
      </c>
      <c r="H253" s="61">
        <v>0</v>
      </c>
      <c r="I253" s="61">
        <v>4.4000000000000003E-3</v>
      </c>
      <c r="J253" s="61">
        <v>5.0000000000000001E-4</v>
      </c>
      <c r="K253" s="61">
        <v>1.18E-2</v>
      </c>
      <c r="L253" s="61">
        <v>0.96379999999999999</v>
      </c>
      <c r="M253" s="61">
        <v>1.9E-2</v>
      </c>
      <c r="N253" s="61">
        <v>0.43180000000000002</v>
      </c>
      <c r="O253" s="61">
        <v>3.5000000000000001E-3</v>
      </c>
      <c r="P253" s="61">
        <v>0.13189999999999999</v>
      </c>
      <c r="Q253" s="61">
        <v>82.47</v>
      </c>
      <c r="R253" s="62">
        <v>52162.67</v>
      </c>
      <c r="S253" s="61">
        <v>0.25929999999999997</v>
      </c>
      <c r="T253" s="61">
        <v>0.21479999999999999</v>
      </c>
      <c r="U253" s="61">
        <v>0.52590000000000003</v>
      </c>
      <c r="V253" s="61">
        <v>20.37</v>
      </c>
      <c r="W253" s="61">
        <v>12.3</v>
      </c>
      <c r="X253" s="62">
        <v>62931.92</v>
      </c>
      <c r="Y253" s="61">
        <v>150.12</v>
      </c>
      <c r="Z253" s="62">
        <v>129677.4</v>
      </c>
      <c r="AA253" s="61">
        <v>0.79710000000000003</v>
      </c>
      <c r="AB253" s="61">
        <v>0.1678</v>
      </c>
      <c r="AC253" s="61">
        <v>3.5099999999999999E-2</v>
      </c>
      <c r="AD253" s="61">
        <v>0.2029</v>
      </c>
      <c r="AE253" s="61">
        <v>129.68</v>
      </c>
      <c r="AF253" s="62">
        <v>3305.15</v>
      </c>
      <c r="AG253" s="61">
        <v>467.74</v>
      </c>
      <c r="AH253" s="62">
        <v>128787.48</v>
      </c>
      <c r="AI253" s="61">
        <v>333</v>
      </c>
      <c r="AJ253" s="62">
        <v>31073</v>
      </c>
      <c r="AK253" s="62">
        <v>44476</v>
      </c>
      <c r="AL253" s="61">
        <v>49.28</v>
      </c>
      <c r="AM253" s="61">
        <v>24.17</v>
      </c>
      <c r="AN253" s="61">
        <v>26.79</v>
      </c>
      <c r="AO253" s="61">
        <v>3.5</v>
      </c>
      <c r="AP253" s="61">
        <v>0</v>
      </c>
      <c r="AQ253" s="61">
        <v>0.87590000000000001</v>
      </c>
      <c r="AR253" s="61">
        <v>958.62</v>
      </c>
      <c r="AS253" s="62">
        <v>1872.73</v>
      </c>
      <c r="AT253" s="62">
        <v>4437.4399999999996</v>
      </c>
      <c r="AU253" s="62">
        <v>1025.9100000000001</v>
      </c>
      <c r="AV253" s="61">
        <v>54.92</v>
      </c>
      <c r="AW253" s="62">
        <v>8349.6299999999992</v>
      </c>
      <c r="AX253" s="62">
        <v>4417.3</v>
      </c>
      <c r="AY253" s="61">
        <v>0.54310000000000003</v>
      </c>
      <c r="AZ253" s="62">
        <v>3340.69</v>
      </c>
      <c r="BA253" s="61">
        <v>0.41070000000000001</v>
      </c>
      <c r="BB253" s="61">
        <v>375.24</v>
      </c>
      <c r="BC253" s="61">
        <v>4.6100000000000002E-2</v>
      </c>
      <c r="BD253" s="62">
        <v>8133.22</v>
      </c>
      <c r="BE253" s="62">
        <v>4069.35</v>
      </c>
      <c r="BF253" s="61">
        <v>1.2366999999999999</v>
      </c>
      <c r="BG253" s="61">
        <v>0.55400000000000005</v>
      </c>
      <c r="BH253" s="61">
        <v>0.25040000000000001</v>
      </c>
      <c r="BI253" s="61">
        <v>0.12909999999999999</v>
      </c>
      <c r="BJ253" s="61">
        <v>2.9000000000000001E-2</v>
      </c>
      <c r="BK253" s="61">
        <v>3.7499999999999999E-2</v>
      </c>
    </row>
    <row r="254" spans="1:63" x14ac:dyDescent="0.25">
      <c r="A254" s="61" t="s">
        <v>285</v>
      </c>
      <c r="B254" s="61">
        <v>48256</v>
      </c>
      <c r="C254" s="61">
        <v>40</v>
      </c>
      <c r="D254" s="61">
        <v>29.99</v>
      </c>
      <c r="E254" s="62">
        <v>1199.72</v>
      </c>
      <c r="F254" s="62">
        <v>1269.95</v>
      </c>
      <c r="G254" s="61">
        <v>8.0000000000000004E-4</v>
      </c>
      <c r="H254" s="61">
        <v>0</v>
      </c>
      <c r="I254" s="61">
        <v>3.0999999999999999E-3</v>
      </c>
      <c r="J254" s="61">
        <v>0</v>
      </c>
      <c r="K254" s="61">
        <v>1.0800000000000001E-2</v>
      </c>
      <c r="L254" s="61">
        <v>0.97650000000000003</v>
      </c>
      <c r="M254" s="61">
        <v>8.6999999999999994E-3</v>
      </c>
      <c r="N254" s="61">
        <v>0.37940000000000002</v>
      </c>
      <c r="O254" s="61">
        <v>1.11E-2</v>
      </c>
      <c r="P254" s="61">
        <v>0.13700000000000001</v>
      </c>
      <c r="Q254" s="61">
        <v>53.5</v>
      </c>
      <c r="R254" s="62">
        <v>55636.62</v>
      </c>
      <c r="S254" s="61">
        <v>7.5899999999999995E-2</v>
      </c>
      <c r="T254" s="61">
        <v>0.2152</v>
      </c>
      <c r="U254" s="61">
        <v>0.70889999999999997</v>
      </c>
      <c r="V254" s="61">
        <v>19.72</v>
      </c>
      <c r="W254" s="61">
        <v>9.5299999999999994</v>
      </c>
      <c r="X254" s="62">
        <v>69414.070000000007</v>
      </c>
      <c r="Y254" s="61">
        <v>120.41</v>
      </c>
      <c r="Z254" s="62">
        <v>138665.65</v>
      </c>
      <c r="AA254" s="61">
        <v>0.74929999999999997</v>
      </c>
      <c r="AB254" s="61">
        <v>0.219</v>
      </c>
      <c r="AC254" s="61">
        <v>3.1699999999999999E-2</v>
      </c>
      <c r="AD254" s="61">
        <v>0.25069999999999998</v>
      </c>
      <c r="AE254" s="61">
        <v>138.66999999999999</v>
      </c>
      <c r="AF254" s="62">
        <v>4262.72</v>
      </c>
      <c r="AG254" s="61">
        <v>575.48</v>
      </c>
      <c r="AH254" s="62">
        <v>140969.13</v>
      </c>
      <c r="AI254" s="61">
        <v>393</v>
      </c>
      <c r="AJ254" s="62">
        <v>32887</v>
      </c>
      <c r="AK254" s="62">
        <v>48242</v>
      </c>
      <c r="AL254" s="61">
        <v>33.31</v>
      </c>
      <c r="AM254" s="61">
        <v>30.51</v>
      </c>
      <c r="AN254" s="61">
        <v>31.16</v>
      </c>
      <c r="AO254" s="61">
        <v>5</v>
      </c>
      <c r="AP254" s="61">
        <v>623.32000000000005</v>
      </c>
      <c r="AQ254" s="61">
        <v>1.1447000000000001</v>
      </c>
      <c r="AR254" s="62">
        <v>1112.9100000000001</v>
      </c>
      <c r="AS254" s="62">
        <v>1943.34</v>
      </c>
      <c r="AT254" s="62">
        <v>5235.2700000000004</v>
      </c>
      <c r="AU254" s="61">
        <v>793.19</v>
      </c>
      <c r="AV254" s="61">
        <v>260.10000000000002</v>
      </c>
      <c r="AW254" s="62">
        <v>9344.7999999999993</v>
      </c>
      <c r="AX254" s="62">
        <v>3621.28</v>
      </c>
      <c r="AY254" s="61">
        <v>0.38440000000000002</v>
      </c>
      <c r="AZ254" s="62">
        <v>5165.24</v>
      </c>
      <c r="BA254" s="61">
        <v>0.54820000000000002</v>
      </c>
      <c r="BB254" s="61">
        <v>635.04</v>
      </c>
      <c r="BC254" s="61">
        <v>6.7400000000000002E-2</v>
      </c>
      <c r="BD254" s="62">
        <v>9421.56</v>
      </c>
      <c r="BE254" s="62">
        <v>2959.91</v>
      </c>
      <c r="BF254" s="61">
        <v>0.78110000000000002</v>
      </c>
      <c r="BG254" s="61">
        <v>0.60209999999999997</v>
      </c>
      <c r="BH254" s="61">
        <v>0.2177</v>
      </c>
      <c r="BI254" s="61">
        <v>0.13300000000000001</v>
      </c>
      <c r="BJ254" s="61">
        <v>3.2399999999999998E-2</v>
      </c>
      <c r="BK254" s="61">
        <v>1.4800000000000001E-2</v>
      </c>
    </row>
    <row r="255" spans="1:63" x14ac:dyDescent="0.25">
      <c r="A255" s="61" t="s">
        <v>286</v>
      </c>
      <c r="B255" s="61">
        <v>48686</v>
      </c>
      <c r="C255" s="61">
        <v>30</v>
      </c>
      <c r="D255" s="61">
        <v>21.85</v>
      </c>
      <c r="E255" s="61">
        <v>655.52</v>
      </c>
      <c r="F255" s="61">
        <v>411.21</v>
      </c>
      <c r="G255" s="61">
        <v>5.0000000000000001E-3</v>
      </c>
      <c r="H255" s="61">
        <v>2.3999999999999998E-3</v>
      </c>
      <c r="I255" s="61">
        <v>0.75939999999999996</v>
      </c>
      <c r="J255" s="61">
        <v>2.5000000000000001E-3</v>
      </c>
      <c r="K255" s="61">
        <v>4.1799999999999997E-2</v>
      </c>
      <c r="L255" s="61">
        <v>0.14630000000000001</v>
      </c>
      <c r="M255" s="61">
        <v>4.2599999999999999E-2</v>
      </c>
      <c r="N255" s="61">
        <v>0.92810000000000004</v>
      </c>
      <c r="O255" s="61">
        <v>0</v>
      </c>
      <c r="P255" s="61">
        <v>0.15090000000000001</v>
      </c>
      <c r="Q255" s="61">
        <v>39</v>
      </c>
      <c r="R255" s="62">
        <v>37737</v>
      </c>
      <c r="S255" s="61">
        <v>0.81820000000000004</v>
      </c>
      <c r="T255" s="61">
        <v>6.0600000000000001E-2</v>
      </c>
      <c r="U255" s="61">
        <v>0.1212</v>
      </c>
      <c r="V255" s="61">
        <v>11.33</v>
      </c>
      <c r="W255" s="61">
        <v>7</v>
      </c>
      <c r="X255" s="62">
        <v>74181.710000000006</v>
      </c>
      <c r="Y255" s="61">
        <v>91.58</v>
      </c>
      <c r="Z255" s="62">
        <v>146039.88</v>
      </c>
      <c r="AA255" s="61">
        <v>0.87809999999999999</v>
      </c>
      <c r="AB255" s="61">
        <v>7.8700000000000006E-2</v>
      </c>
      <c r="AC255" s="61">
        <v>4.3299999999999998E-2</v>
      </c>
      <c r="AD255" s="61">
        <v>0.12189999999999999</v>
      </c>
      <c r="AE255" s="61">
        <v>146.04</v>
      </c>
      <c r="AF255" s="62">
        <v>5550.15</v>
      </c>
      <c r="AG255" s="61">
        <v>868.17</v>
      </c>
      <c r="AH255" s="62">
        <v>142910.81</v>
      </c>
      <c r="AI255" s="61">
        <v>398</v>
      </c>
      <c r="AJ255" s="62">
        <v>28319</v>
      </c>
      <c r="AK255" s="62">
        <v>39665</v>
      </c>
      <c r="AL255" s="61">
        <v>67.48</v>
      </c>
      <c r="AM255" s="61">
        <v>35.51</v>
      </c>
      <c r="AN255" s="61">
        <v>49.6</v>
      </c>
      <c r="AO255" s="61">
        <v>6.6</v>
      </c>
      <c r="AP255" s="61">
        <v>0</v>
      </c>
      <c r="AQ255" s="61">
        <v>1.3814</v>
      </c>
      <c r="AR255" s="62">
        <v>2471.1</v>
      </c>
      <c r="AS255" s="62">
        <v>3058.88</v>
      </c>
      <c r="AT255" s="62">
        <v>7378.06</v>
      </c>
      <c r="AU255" s="61">
        <v>943</v>
      </c>
      <c r="AV255" s="61">
        <v>717.58</v>
      </c>
      <c r="AW255" s="62">
        <v>14568.62</v>
      </c>
      <c r="AX255" s="62">
        <v>8712.69</v>
      </c>
      <c r="AY255" s="61">
        <v>0.46910000000000002</v>
      </c>
      <c r="AZ255" s="62">
        <v>7732.76</v>
      </c>
      <c r="BA255" s="61">
        <v>0.4163</v>
      </c>
      <c r="BB255" s="62">
        <v>2129.31</v>
      </c>
      <c r="BC255" s="61">
        <v>0.11459999999999999</v>
      </c>
      <c r="BD255" s="62">
        <v>18574.77</v>
      </c>
      <c r="BE255" s="62">
        <v>2379.9499999999998</v>
      </c>
      <c r="BF255" s="61">
        <v>0.68859999999999999</v>
      </c>
      <c r="BG255" s="61">
        <v>0.3518</v>
      </c>
      <c r="BH255" s="61">
        <v>0.1173</v>
      </c>
      <c r="BI255" s="61">
        <v>0.38440000000000002</v>
      </c>
      <c r="BJ255" s="61">
        <v>1.6299999999999999E-2</v>
      </c>
      <c r="BK255" s="61">
        <v>0.1303</v>
      </c>
    </row>
    <row r="256" spans="1:63" x14ac:dyDescent="0.25">
      <c r="A256" s="61" t="s">
        <v>287</v>
      </c>
      <c r="B256" s="61">
        <v>49338</v>
      </c>
      <c r="C256" s="61">
        <v>27</v>
      </c>
      <c r="D256" s="61">
        <v>13.63</v>
      </c>
      <c r="E256" s="61">
        <v>368.06</v>
      </c>
      <c r="F256" s="61">
        <v>396.77</v>
      </c>
      <c r="G256" s="61">
        <v>5.0000000000000001E-3</v>
      </c>
      <c r="H256" s="61">
        <v>0</v>
      </c>
      <c r="I256" s="61">
        <v>0</v>
      </c>
      <c r="J256" s="61">
        <v>0</v>
      </c>
      <c r="K256" s="61">
        <v>8.0999999999999996E-3</v>
      </c>
      <c r="L256" s="61">
        <v>0.98180000000000001</v>
      </c>
      <c r="M256" s="61">
        <v>5.0000000000000001E-3</v>
      </c>
      <c r="N256" s="61">
        <v>0.16159999999999999</v>
      </c>
      <c r="O256" s="61">
        <v>0</v>
      </c>
      <c r="P256" s="61">
        <v>0.10050000000000001</v>
      </c>
      <c r="Q256" s="61">
        <v>23.8</v>
      </c>
      <c r="R256" s="62">
        <v>50192.41</v>
      </c>
      <c r="S256" s="61">
        <v>0.22500000000000001</v>
      </c>
      <c r="T256" s="61">
        <v>7.4999999999999997E-2</v>
      </c>
      <c r="U256" s="61">
        <v>0.7</v>
      </c>
      <c r="V256" s="61">
        <v>15.25</v>
      </c>
      <c r="W256" s="61">
        <v>3.64</v>
      </c>
      <c r="X256" s="62">
        <v>70868.350000000006</v>
      </c>
      <c r="Y256" s="61">
        <v>100.46</v>
      </c>
      <c r="Z256" s="62">
        <v>116132.99</v>
      </c>
      <c r="AA256" s="61">
        <v>0.93189999999999995</v>
      </c>
      <c r="AB256" s="61">
        <v>3.1300000000000001E-2</v>
      </c>
      <c r="AC256" s="61">
        <v>3.6799999999999999E-2</v>
      </c>
      <c r="AD256" s="61">
        <v>6.8099999999999994E-2</v>
      </c>
      <c r="AE256" s="61">
        <v>116.13</v>
      </c>
      <c r="AF256" s="62">
        <v>2711.81</v>
      </c>
      <c r="AG256" s="61">
        <v>378.02</v>
      </c>
      <c r="AH256" s="62">
        <v>101873.49</v>
      </c>
      <c r="AI256" s="61">
        <v>193</v>
      </c>
      <c r="AJ256" s="62">
        <v>38675</v>
      </c>
      <c r="AK256" s="62">
        <v>50513</v>
      </c>
      <c r="AL256" s="61">
        <v>41.3</v>
      </c>
      <c r="AM256" s="61">
        <v>22.37</v>
      </c>
      <c r="AN256" s="61">
        <v>31.34</v>
      </c>
      <c r="AO256" s="61">
        <v>4.9000000000000004</v>
      </c>
      <c r="AP256" s="61">
        <v>904.79</v>
      </c>
      <c r="AQ256" s="61">
        <v>0.86660000000000004</v>
      </c>
      <c r="AR256" s="62">
        <v>1314.4</v>
      </c>
      <c r="AS256" s="62">
        <v>1769.55</v>
      </c>
      <c r="AT256" s="62">
        <v>4977.03</v>
      </c>
      <c r="AU256" s="61">
        <v>817.23</v>
      </c>
      <c r="AV256" s="61">
        <v>47.13</v>
      </c>
      <c r="AW256" s="62">
        <v>8925.33</v>
      </c>
      <c r="AX256" s="62">
        <v>4916.43</v>
      </c>
      <c r="AY256" s="61">
        <v>0.54330000000000001</v>
      </c>
      <c r="AZ256" s="62">
        <v>3894.18</v>
      </c>
      <c r="BA256" s="61">
        <v>0.43030000000000002</v>
      </c>
      <c r="BB256" s="61">
        <v>238.87</v>
      </c>
      <c r="BC256" s="61">
        <v>2.64E-2</v>
      </c>
      <c r="BD256" s="62">
        <v>9049.48</v>
      </c>
      <c r="BE256" s="62">
        <v>5194.55</v>
      </c>
      <c r="BF256" s="61">
        <v>1.4414</v>
      </c>
      <c r="BG256" s="61">
        <v>0.56640000000000001</v>
      </c>
      <c r="BH256" s="61">
        <v>0.21210000000000001</v>
      </c>
      <c r="BI256" s="61">
        <v>0.16400000000000001</v>
      </c>
      <c r="BJ256" s="61">
        <v>2.8299999999999999E-2</v>
      </c>
      <c r="BK256" s="61">
        <v>2.9100000000000001E-2</v>
      </c>
    </row>
    <row r="257" spans="1:63" x14ac:dyDescent="0.25">
      <c r="A257" s="61" t="s">
        <v>288</v>
      </c>
      <c r="B257" s="61">
        <v>47985</v>
      </c>
      <c r="C257" s="61">
        <v>52</v>
      </c>
      <c r="D257" s="61">
        <v>31.63</v>
      </c>
      <c r="E257" s="62">
        <v>1644.52</v>
      </c>
      <c r="F257" s="62">
        <v>1521.98</v>
      </c>
      <c r="G257" s="61">
        <v>5.1999999999999998E-3</v>
      </c>
      <c r="H257" s="61">
        <v>6.9999999999999999E-4</v>
      </c>
      <c r="I257" s="61">
        <v>2.5999999999999999E-3</v>
      </c>
      <c r="J257" s="61">
        <v>2.8E-3</v>
      </c>
      <c r="K257" s="61">
        <v>2.01E-2</v>
      </c>
      <c r="L257" s="61">
        <v>0.95140000000000002</v>
      </c>
      <c r="M257" s="61">
        <v>1.72E-2</v>
      </c>
      <c r="N257" s="61">
        <v>0.2394</v>
      </c>
      <c r="O257" s="61">
        <v>7.7000000000000002E-3</v>
      </c>
      <c r="P257" s="61">
        <v>0.11070000000000001</v>
      </c>
      <c r="Q257" s="61">
        <v>148</v>
      </c>
      <c r="R257" s="62">
        <v>45724.480000000003</v>
      </c>
      <c r="S257" s="61">
        <v>0.37290000000000001</v>
      </c>
      <c r="T257" s="61">
        <v>0.17799999999999999</v>
      </c>
      <c r="U257" s="61">
        <v>0.44919999999999999</v>
      </c>
      <c r="V257" s="61">
        <v>18.45</v>
      </c>
      <c r="W257" s="61">
        <v>8.34</v>
      </c>
      <c r="X257" s="62">
        <v>69158.080000000002</v>
      </c>
      <c r="Y257" s="61">
        <v>194.69</v>
      </c>
      <c r="Z257" s="62">
        <v>152218.92000000001</v>
      </c>
      <c r="AA257" s="61">
        <v>0.83360000000000001</v>
      </c>
      <c r="AB257" s="61">
        <v>0.1237</v>
      </c>
      <c r="AC257" s="61">
        <v>4.2599999999999999E-2</v>
      </c>
      <c r="AD257" s="61">
        <v>0.16639999999999999</v>
      </c>
      <c r="AE257" s="61">
        <v>152.22</v>
      </c>
      <c r="AF257" s="62">
        <v>4817.8</v>
      </c>
      <c r="AG257" s="61">
        <v>516.20000000000005</v>
      </c>
      <c r="AH257" s="62">
        <v>151905.74</v>
      </c>
      <c r="AI257" s="61">
        <v>431</v>
      </c>
      <c r="AJ257" s="62">
        <v>38657</v>
      </c>
      <c r="AK257" s="62">
        <v>53931</v>
      </c>
      <c r="AL257" s="61">
        <v>41.6</v>
      </c>
      <c r="AM257" s="61">
        <v>31.08</v>
      </c>
      <c r="AN257" s="61">
        <v>32.07</v>
      </c>
      <c r="AO257" s="61">
        <v>4.5999999999999996</v>
      </c>
      <c r="AP257" s="62">
        <v>1333.44</v>
      </c>
      <c r="AQ257" s="61">
        <v>1.3777999999999999</v>
      </c>
      <c r="AR257" s="61">
        <v>998.2</v>
      </c>
      <c r="AS257" s="62">
        <v>1463.73</v>
      </c>
      <c r="AT257" s="62">
        <v>4744.5600000000004</v>
      </c>
      <c r="AU257" s="61">
        <v>660.13</v>
      </c>
      <c r="AV257" s="61">
        <v>160.30000000000001</v>
      </c>
      <c r="AW257" s="62">
        <v>8026.93</v>
      </c>
      <c r="AX257" s="62">
        <v>3288.46</v>
      </c>
      <c r="AY257" s="61">
        <v>0.34360000000000002</v>
      </c>
      <c r="AZ257" s="62">
        <v>5878.06</v>
      </c>
      <c r="BA257" s="61">
        <v>0.61419999999999997</v>
      </c>
      <c r="BB257" s="61">
        <v>403.08</v>
      </c>
      <c r="BC257" s="61">
        <v>4.2099999999999999E-2</v>
      </c>
      <c r="BD257" s="62">
        <v>9569.6</v>
      </c>
      <c r="BE257" s="62">
        <v>2130.29</v>
      </c>
      <c r="BF257" s="61">
        <v>0.5071</v>
      </c>
      <c r="BG257" s="61">
        <v>0.51370000000000005</v>
      </c>
      <c r="BH257" s="61">
        <v>0.21199999999999999</v>
      </c>
      <c r="BI257" s="61">
        <v>0.23350000000000001</v>
      </c>
      <c r="BJ257" s="61">
        <v>2.6599999999999999E-2</v>
      </c>
      <c r="BK257" s="61">
        <v>1.4200000000000001E-2</v>
      </c>
    </row>
    <row r="258" spans="1:63" x14ac:dyDescent="0.25">
      <c r="A258" s="61" t="s">
        <v>289</v>
      </c>
      <c r="B258" s="61">
        <v>48264</v>
      </c>
      <c r="C258" s="61">
        <v>109</v>
      </c>
      <c r="D258" s="61">
        <v>19.649999999999999</v>
      </c>
      <c r="E258" s="62">
        <v>2141.9299999999998</v>
      </c>
      <c r="F258" s="62">
        <v>2111.7800000000002</v>
      </c>
      <c r="G258" s="61">
        <v>5.4999999999999997E-3</v>
      </c>
      <c r="H258" s="61">
        <v>0</v>
      </c>
      <c r="I258" s="61">
        <v>6.6E-3</v>
      </c>
      <c r="J258" s="61">
        <v>1.9E-3</v>
      </c>
      <c r="K258" s="61">
        <v>2.23E-2</v>
      </c>
      <c r="L258" s="61">
        <v>0.95020000000000004</v>
      </c>
      <c r="M258" s="61">
        <v>1.35E-2</v>
      </c>
      <c r="N258" s="61">
        <v>0.2576</v>
      </c>
      <c r="O258" s="61">
        <v>1.46E-2</v>
      </c>
      <c r="P258" s="61">
        <v>0.1014</v>
      </c>
      <c r="Q258" s="61">
        <v>75.349999999999994</v>
      </c>
      <c r="R258" s="62">
        <v>52871.5</v>
      </c>
      <c r="S258" s="61">
        <v>0.37309999999999999</v>
      </c>
      <c r="T258" s="61">
        <v>0.23880000000000001</v>
      </c>
      <c r="U258" s="61">
        <v>0.3881</v>
      </c>
      <c r="V258" s="61">
        <v>22.14</v>
      </c>
      <c r="W258" s="61">
        <v>12</v>
      </c>
      <c r="X258" s="62">
        <v>80186.17</v>
      </c>
      <c r="Y258" s="61">
        <v>171.81</v>
      </c>
      <c r="Z258" s="62">
        <v>142725.63</v>
      </c>
      <c r="AA258" s="61">
        <v>0.82569999999999999</v>
      </c>
      <c r="AB258" s="61">
        <v>0.14990000000000001</v>
      </c>
      <c r="AC258" s="61">
        <v>2.4500000000000001E-2</v>
      </c>
      <c r="AD258" s="61">
        <v>0.17430000000000001</v>
      </c>
      <c r="AE258" s="61">
        <v>142.72999999999999</v>
      </c>
      <c r="AF258" s="62">
        <v>3126.3</v>
      </c>
      <c r="AG258" s="61">
        <v>425.24</v>
      </c>
      <c r="AH258" s="62">
        <v>146962.38</v>
      </c>
      <c r="AI258" s="61">
        <v>413</v>
      </c>
      <c r="AJ258" s="62">
        <v>37784</v>
      </c>
      <c r="AK258" s="62">
        <v>58175</v>
      </c>
      <c r="AL258" s="61">
        <v>30.8</v>
      </c>
      <c r="AM258" s="61">
        <v>21.6</v>
      </c>
      <c r="AN258" s="61">
        <v>22.13</v>
      </c>
      <c r="AO258" s="61">
        <v>5</v>
      </c>
      <c r="AP258" s="61">
        <v>898.72</v>
      </c>
      <c r="AQ258" s="61">
        <v>0.88009999999999999</v>
      </c>
      <c r="AR258" s="62">
        <v>1187.1300000000001</v>
      </c>
      <c r="AS258" s="62">
        <v>1774.58</v>
      </c>
      <c r="AT258" s="62">
        <v>4501.97</v>
      </c>
      <c r="AU258" s="61">
        <v>760.27</v>
      </c>
      <c r="AV258" s="61">
        <v>204.7</v>
      </c>
      <c r="AW258" s="62">
        <v>8428.65</v>
      </c>
      <c r="AX258" s="62">
        <v>3582.03</v>
      </c>
      <c r="AY258" s="61">
        <v>0.44869999999999999</v>
      </c>
      <c r="AZ258" s="62">
        <v>3980.1</v>
      </c>
      <c r="BA258" s="61">
        <v>0.49859999999999999</v>
      </c>
      <c r="BB258" s="61">
        <v>421.1</v>
      </c>
      <c r="BC258" s="61">
        <v>5.2699999999999997E-2</v>
      </c>
      <c r="BD258" s="62">
        <v>7983.22</v>
      </c>
      <c r="BE258" s="62">
        <v>3255.13</v>
      </c>
      <c r="BF258" s="61">
        <v>0.74019999999999997</v>
      </c>
      <c r="BG258" s="61">
        <v>0.61180000000000001</v>
      </c>
      <c r="BH258" s="61">
        <v>0.21529999999999999</v>
      </c>
      <c r="BI258" s="61">
        <v>0.10100000000000001</v>
      </c>
      <c r="BJ258" s="61">
        <v>3.5799999999999998E-2</v>
      </c>
      <c r="BK258" s="61">
        <v>3.6200000000000003E-2</v>
      </c>
    </row>
    <row r="259" spans="1:63" x14ac:dyDescent="0.25">
      <c r="A259" s="61" t="s">
        <v>290</v>
      </c>
      <c r="B259" s="61">
        <v>50179</v>
      </c>
      <c r="C259" s="61">
        <v>106</v>
      </c>
      <c r="D259" s="61">
        <v>9.11</v>
      </c>
      <c r="E259" s="61">
        <v>965.13</v>
      </c>
      <c r="F259" s="61">
        <v>955.32</v>
      </c>
      <c r="G259" s="61">
        <v>3.0999999999999999E-3</v>
      </c>
      <c r="H259" s="61">
        <v>0</v>
      </c>
      <c r="I259" s="61">
        <v>8.2000000000000007E-3</v>
      </c>
      <c r="J259" s="61">
        <v>0</v>
      </c>
      <c r="K259" s="61">
        <v>3.0999999999999999E-3</v>
      </c>
      <c r="L259" s="61">
        <v>0.97230000000000005</v>
      </c>
      <c r="M259" s="61">
        <v>1.32E-2</v>
      </c>
      <c r="N259" s="61">
        <v>0.38529999999999998</v>
      </c>
      <c r="O259" s="61">
        <v>0</v>
      </c>
      <c r="P259" s="61">
        <v>0.1109</v>
      </c>
      <c r="Q259" s="61">
        <v>45.33</v>
      </c>
      <c r="R259" s="62">
        <v>57979.64</v>
      </c>
      <c r="S259" s="61">
        <v>0.25</v>
      </c>
      <c r="T259" s="61">
        <v>4.6899999999999997E-2</v>
      </c>
      <c r="U259" s="61">
        <v>0.70309999999999995</v>
      </c>
      <c r="V259" s="61">
        <v>19.68</v>
      </c>
      <c r="W259" s="61">
        <v>5.21</v>
      </c>
      <c r="X259" s="62">
        <v>78378.990000000005</v>
      </c>
      <c r="Y259" s="61">
        <v>178.49</v>
      </c>
      <c r="Z259" s="62">
        <v>118769.91</v>
      </c>
      <c r="AA259" s="61">
        <v>0.90329999999999999</v>
      </c>
      <c r="AB259" s="61">
        <v>6.2600000000000003E-2</v>
      </c>
      <c r="AC259" s="61">
        <v>3.4200000000000001E-2</v>
      </c>
      <c r="AD259" s="61">
        <v>9.6699999999999994E-2</v>
      </c>
      <c r="AE259" s="61">
        <v>118.77</v>
      </c>
      <c r="AF259" s="62">
        <v>3650.89</v>
      </c>
      <c r="AG259" s="61">
        <v>592.79999999999995</v>
      </c>
      <c r="AH259" s="62">
        <v>116019.65</v>
      </c>
      <c r="AI259" s="61">
        <v>269</v>
      </c>
      <c r="AJ259" s="62">
        <v>30710</v>
      </c>
      <c r="AK259" s="62">
        <v>42609</v>
      </c>
      <c r="AL259" s="61">
        <v>36.75</v>
      </c>
      <c r="AM259" s="61">
        <v>30.5</v>
      </c>
      <c r="AN259" s="61">
        <v>30.93</v>
      </c>
      <c r="AO259" s="61">
        <v>5</v>
      </c>
      <c r="AP259" s="61">
        <v>0</v>
      </c>
      <c r="AQ259" s="61">
        <v>1.0309999999999999</v>
      </c>
      <c r="AR259" s="62">
        <v>1215.45</v>
      </c>
      <c r="AS259" s="62">
        <v>1987.5</v>
      </c>
      <c r="AT259" s="62">
        <v>4530.53</v>
      </c>
      <c r="AU259" s="61">
        <v>524.98</v>
      </c>
      <c r="AV259" s="61">
        <v>8.6199999999999992</v>
      </c>
      <c r="AW259" s="62">
        <v>8267.08</v>
      </c>
      <c r="AX259" s="62">
        <v>4556.49</v>
      </c>
      <c r="AY259" s="61">
        <v>0.52939999999999998</v>
      </c>
      <c r="AZ259" s="62">
        <v>3368.64</v>
      </c>
      <c r="BA259" s="61">
        <v>0.39140000000000003</v>
      </c>
      <c r="BB259" s="61">
        <v>681.43</v>
      </c>
      <c r="BC259" s="61">
        <v>7.9200000000000007E-2</v>
      </c>
      <c r="BD259" s="62">
        <v>8606.56</v>
      </c>
      <c r="BE259" s="62">
        <v>3607.65</v>
      </c>
      <c r="BF259" s="61">
        <v>1.0583</v>
      </c>
      <c r="BG259" s="61">
        <v>0.56659999999999999</v>
      </c>
      <c r="BH259" s="61">
        <v>0.22239999999999999</v>
      </c>
      <c r="BI259" s="61">
        <v>0.159</v>
      </c>
      <c r="BJ259" s="61">
        <v>3.5400000000000001E-2</v>
      </c>
      <c r="BK259" s="61">
        <v>1.66E-2</v>
      </c>
    </row>
    <row r="260" spans="1:63" x14ac:dyDescent="0.25">
      <c r="A260" s="61" t="s">
        <v>291</v>
      </c>
      <c r="B260" s="61">
        <v>49346</v>
      </c>
      <c r="C260" s="61">
        <v>39</v>
      </c>
      <c r="D260" s="61">
        <v>15.64</v>
      </c>
      <c r="E260" s="61">
        <v>610</v>
      </c>
      <c r="F260" s="61">
        <v>608.54</v>
      </c>
      <c r="G260" s="61">
        <v>0</v>
      </c>
      <c r="H260" s="61">
        <v>0</v>
      </c>
      <c r="I260" s="61">
        <v>0</v>
      </c>
      <c r="J260" s="61">
        <v>0</v>
      </c>
      <c r="K260" s="61">
        <v>1.6000000000000001E-3</v>
      </c>
      <c r="L260" s="61">
        <v>0.99670000000000003</v>
      </c>
      <c r="M260" s="61">
        <v>1.6000000000000001E-3</v>
      </c>
      <c r="N260" s="61">
        <v>0.1002</v>
      </c>
      <c r="O260" s="61">
        <v>0</v>
      </c>
      <c r="P260" s="61">
        <v>0.1033</v>
      </c>
      <c r="Q260" s="61">
        <v>35.25</v>
      </c>
      <c r="R260" s="62">
        <v>49902.09</v>
      </c>
      <c r="S260" s="61">
        <v>0.32</v>
      </c>
      <c r="T260" s="61">
        <v>0.06</v>
      </c>
      <c r="U260" s="61">
        <v>0.62</v>
      </c>
      <c r="V260" s="61">
        <v>16.170000000000002</v>
      </c>
      <c r="W260" s="61">
        <v>4.2</v>
      </c>
      <c r="X260" s="62">
        <v>78067.05</v>
      </c>
      <c r="Y260" s="61">
        <v>142.38</v>
      </c>
      <c r="Z260" s="62">
        <v>125623.74</v>
      </c>
      <c r="AA260" s="61">
        <v>0.84870000000000001</v>
      </c>
      <c r="AB260" s="61">
        <v>0.1116</v>
      </c>
      <c r="AC260" s="61">
        <v>3.9600000000000003E-2</v>
      </c>
      <c r="AD260" s="61">
        <v>0.15129999999999999</v>
      </c>
      <c r="AE260" s="61">
        <v>125.62</v>
      </c>
      <c r="AF260" s="62">
        <v>2873.09</v>
      </c>
      <c r="AG260" s="61">
        <v>374.7</v>
      </c>
      <c r="AH260" s="62">
        <v>122336.81</v>
      </c>
      <c r="AI260" s="61">
        <v>305</v>
      </c>
      <c r="AJ260" s="62">
        <v>40992</v>
      </c>
      <c r="AK260" s="62">
        <v>89456</v>
      </c>
      <c r="AL260" s="61">
        <v>31.7</v>
      </c>
      <c r="AM260" s="61">
        <v>22.37</v>
      </c>
      <c r="AN260" s="61">
        <v>23.52</v>
      </c>
      <c r="AO260" s="61">
        <v>4.7</v>
      </c>
      <c r="AP260" s="62">
        <v>2259.8200000000002</v>
      </c>
      <c r="AQ260" s="61">
        <v>0.68</v>
      </c>
      <c r="AR260" s="62">
        <v>1436.5</v>
      </c>
      <c r="AS260" s="62">
        <v>1186.1199999999999</v>
      </c>
      <c r="AT260" s="62">
        <v>5289.94</v>
      </c>
      <c r="AU260" s="61">
        <v>900.61</v>
      </c>
      <c r="AV260" s="61">
        <v>113.53</v>
      </c>
      <c r="AW260" s="62">
        <v>8926.7099999999991</v>
      </c>
      <c r="AX260" s="62">
        <v>4454.45</v>
      </c>
      <c r="AY260" s="61">
        <v>0.4587</v>
      </c>
      <c r="AZ260" s="62">
        <v>5147.53</v>
      </c>
      <c r="BA260" s="61">
        <v>0.53010000000000002</v>
      </c>
      <c r="BB260" s="61">
        <v>108.66</v>
      </c>
      <c r="BC260" s="61">
        <v>1.12E-2</v>
      </c>
      <c r="BD260" s="62">
        <v>9710.6299999999992</v>
      </c>
      <c r="BE260" s="62">
        <v>4237.3599999999997</v>
      </c>
      <c r="BF260" s="61">
        <v>0.52329999999999999</v>
      </c>
      <c r="BG260" s="61">
        <v>0.6028</v>
      </c>
      <c r="BH260" s="61">
        <v>0.23400000000000001</v>
      </c>
      <c r="BI260" s="61">
        <v>9.3299999999999994E-2</v>
      </c>
      <c r="BJ260" s="61">
        <v>2.8000000000000001E-2</v>
      </c>
      <c r="BK260" s="61">
        <v>4.19E-2</v>
      </c>
    </row>
    <row r="261" spans="1:63" x14ac:dyDescent="0.25">
      <c r="A261" s="61" t="s">
        <v>292</v>
      </c>
      <c r="B261" s="61">
        <v>47191</v>
      </c>
      <c r="C261" s="61">
        <v>55</v>
      </c>
      <c r="D261" s="61">
        <v>56.6</v>
      </c>
      <c r="E261" s="62">
        <v>3112.96</v>
      </c>
      <c r="F261" s="62">
        <v>3034.31</v>
      </c>
      <c r="G261" s="61">
        <v>9.4000000000000004E-3</v>
      </c>
      <c r="H261" s="61">
        <v>2.9999999999999997E-4</v>
      </c>
      <c r="I261" s="61">
        <v>4.1399999999999999E-2</v>
      </c>
      <c r="J261" s="61">
        <v>0</v>
      </c>
      <c r="K261" s="61">
        <v>8.6999999999999994E-3</v>
      </c>
      <c r="L261" s="61">
        <v>0.91600000000000004</v>
      </c>
      <c r="M261" s="61">
        <v>2.4199999999999999E-2</v>
      </c>
      <c r="N261" s="61">
        <v>0.11840000000000001</v>
      </c>
      <c r="O261" s="61">
        <v>3.0999999999999999E-3</v>
      </c>
      <c r="P261" s="61">
        <v>6.8199999999999997E-2</v>
      </c>
      <c r="Q261" s="61">
        <v>152.99</v>
      </c>
      <c r="R261" s="62">
        <v>64976.1</v>
      </c>
      <c r="S261" s="61">
        <v>0.1857</v>
      </c>
      <c r="T261" s="61">
        <v>0.1714</v>
      </c>
      <c r="U261" s="61">
        <v>0.64290000000000003</v>
      </c>
      <c r="V261" s="61">
        <v>18.11</v>
      </c>
      <c r="W261" s="61">
        <v>13.14</v>
      </c>
      <c r="X261" s="62">
        <v>94448.63</v>
      </c>
      <c r="Y261" s="61">
        <v>235.65</v>
      </c>
      <c r="Z261" s="62">
        <v>242284.74</v>
      </c>
      <c r="AA261" s="61">
        <v>0.85270000000000001</v>
      </c>
      <c r="AB261" s="61">
        <v>0.13289999999999999</v>
      </c>
      <c r="AC261" s="61">
        <v>1.43E-2</v>
      </c>
      <c r="AD261" s="61">
        <v>0.14729999999999999</v>
      </c>
      <c r="AE261" s="61">
        <v>242.28</v>
      </c>
      <c r="AF261" s="62">
        <v>9233.9699999999993</v>
      </c>
      <c r="AG261" s="62">
        <v>1106.42</v>
      </c>
      <c r="AH261" s="62">
        <v>263424.13</v>
      </c>
      <c r="AI261" s="61">
        <v>590</v>
      </c>
      <c r="AJ261" s="62">
        <v>53394</v>
      </c>
      <c r="AK261" s="62">
        <v>114173</v>
      </c>
      <c r="AL261" s="61">
        <v>83.49</v>
      </c>
      <c r="AM261" s="61">
        <v>36.44</v>
      </c>
      <c r="AN261" s="61">
        <v>43.93</v>
      </c>
      <c r="AO261" s="61">
        <v>4.5</v>
      </c>
      <c r="AP261" s="61">
        <v>0</v>
      </c>
      <c r="AQ261" s="61">
        <v>0.63649999999999995</v>
      </c>
      <c r="AR261" s="62">
        <v>1223.06</v>
      </c>
      <c r="AS261" s="62">
        <v>2032.88</v>
      </c>
      <c r="AT261" s="62">
        <v>6318.95</v>
      </c>
      <c r="AU261" s="62">
        <v>1275.32</v>
      </c>
      <c r="AV261" s="61">
        <v>526.71</v>
      </c>
      <c r="AW261" s="62">
        <v>11376.91</v>
      </c>
      <c r="AX261" s="62">
        <v>3380.6</v>
      </c>
      <c r="AY261" s="61">
        <v>0.27729999999999999</v>
      </c>
      <c r="AZ261" s="62">
        <v>8132.96</v>
      </c>
      <c r="BA261" s="61">
        <v>0.66700000000000004</v>
      </c>
      <c r="BB261" s="61">
        <v>679.75</v>
      </c>
      <c r="BC261" s="61">
        <v>5.57E-2</v>
      </c>
      <c r="BD261" s="62">
        <v>12193.31</v>
      </c>
      <c r="BE261" s="62">
        <v>1035.56</v>
      </c>
      <c r="BF261" s="61">
        <v>8.3000000000000004E-2</v>
      </c>
      <c r="BG261" s="61">
        <v>0.63060000000000005</v>
      </c>
      <c r="BH261" s="61">
        <v>0.18540000000000001</v>
      </c>
      <c r="BI261" s="61">
        <v>0.12039999999999999</v>
      </c>
      <c r="BJ261" s="61">
        <v>2.9499999999999998E-2</v>
      </c>
      <c r="BK261" s="61">
        <v>3.4099999999999998E-2</v>
      </c>
    </row>
    <row r="262" spans="1:63" x14ac:dyDescent="0.25">
      <c r="A262" s="61" t="s">
        <v>293</v>
      </c>
      <c r="B262" s="61">
        <v>44164</v>
      </c>
      <c r="C262" s="61">
        <v>22</v>
      </c>
      <c r="D262" s="61">
        <v>141.97</v>
      </c>
      <c r="E262" s="62">
        <v>3123.28</v>
      </c>
      <c r="F262" s="62">
        <v>3305.23</v>
      </c>
      <c r="G262" s="61">
        <v>1.9699999999999999E-2</v>
      </c>
      <c r="H262" s="61">
        <v>5.9999999999999995E-4</v>
      </c>
      <c r="I262" s="61">
        <v>0.11550000000000001</v>
      </c>
      <c r="J262" s="61">
        <v>2E-3</v>
      </c>
      <c r="K262" s="61">
        <v>2.76E-2</v>
      </c>
      <c r="L262" s="61">
        <v>0.73119999999999996</v>
      </c>
      <c r="M262" s="61">
        <v>0.10340000000000001</v>
      </c>
      <c r="N262" s="61">
        <v>0.40920000000000001</v>
      </c>
      <c r="O262" s="61">
        <v>1.17E-2</v>
      </c>
      <c r="P262" s="61">
        <v>0.13450000000000001</v>
      </c>
      <c r="Q262" s="61">
        <v>184.98</v>
      </c>
      <c r="R262" s="62">
        <v>64466.84</v>
      </c>
      <c r="S262" s="61">
        <v>0.24740000000000001</v>
      </c>
      <c r="T262" s="61">
        <v>0.189</v>
      </c>
      <c r="U262" s="61">
        <v>0.56359999999999999</v>
      </c>
      <c r="V262" s="61">
        <v>15.36</v>
      </c>
      <c r="W262" s="61">
        <v>24</v>
      </c>
      <c r="X262" s="62">
        <v>82618.210000000006</v>
      </c>
      <c r="Y262" s="61">
        <v>130.13999999999999</v>
      </c>
      <c r="Z262" s="62">
        <v>157312.95999999999</v>
      </c>
      <c r="AA262" s="61">
        <v>0.7319</v>
      </c>
      <c r="AB262" s="61">
        <v>0.2487</v>
      </c>
      <c r="AC262" s="61">
        <v>1.9400000000000001E-2</v>
      </c>
      <c r="AD262" s="61">
        <v>0.2681</v>
      </c>
      <c r="AE262" s="61">
        <v>157.31</v>
      </c>
      <c r="AF262" s="62">
        <v>7219.13</v>
      </c>
      <c r="AG262" s="61">
        <v>807.77</v>
      </c>
      <c r="AH262" s="62">
        <v>150710.59</v>
      </c>
      <c r="AI262" s="61">
        <v>426</v>
      </c>
      <c r="AJ262" s="62">
        <v>27454</v>
      </c>
      <c r="AK262" s="62">
        <v>46126</v>
      </c>
      <c r="AL262" s="61">
        <v>97.4</v>
      </c>
      <c r="AM262" s="61">
        <v>41.99</v>
      </c>
      <c r="AN262" s="61">
        <v>53.37</v>
      </c>
      <c r="AO262" s="61">
        <v>3.8</v>
      </c>
      <c r="AP262" s="61">
        <v>0</v>
      </c>
      <c r="AQ262" s="61">
        <v>1.4095</v>
      </c>
      <c r="AR262" s="62">
        <v>1504.7</v>
      </c>
      <c r="AS262" s="62">
        <v>2144.7199999999998</v>
      </c>
      <c r="AT262" s="62">
        <v>8283.9500000000007</v>
      </c>
      <c r="AU262" s="62">
        <v>1462.82</v>
      </c>
      <c r="AV262" s="61">
        <v>529.13</v>
      </c>
      <c r="AW262" s="62">
        <v>13925.32</v>
      </c>
      <c r="AX262" s="62">
        <v>5232.1499999999996</v>
      </c>
      <c r="AY262" s="61">
        <v>0.39679999999999999</v>
      </c>
      <c r="AZ262" s="62">
        <v>7095.68</v>
      </c>
      <c r="BA262" s="61">
        <v>0.53810000000000002</v>
      </c>
      <c r="BB262" s="61">
        <v>857.62</v>
      </c>
      <c r="BC262" s="61">
        <v>6.5000000000000002E-2</v>
      </c>
      <c r="BD262" s="62">
        <v>13185.45</v>
      </c>
      <c r="BE262" s="62">
        <v>4493.26</v>
      </c>
      <c r="BF262" s="61">
        <v>0.95240000000000002</v>
      </c>
      <c r="BG262" s="61">
        <v>0.68710000000000004</v>
      </c>
      <c r="BH262" s="61">
        <v>0.20860000000000001</v>
      </c>
      <c r="BI262" s="61">
        <v>6.8599999999999994E-2</v>
      </c>
      <c r="BJ262" s="61">
        <v>2.1399999999999999E-2</v>
      </c>
      <c r="BK262" s="61">
        <v>1.43E-2</v>
      </c>
    </row>
    <row r="263" spans="1:63" x14ac:dyDescent="0.25">
      <c r="A263" s="61" t="s">
        <v>294</v>
      </c>
      <c r="B263" s="61">
        <v>44172</v>
      </c>
      <c r="C263" s="61">
        <v>119</v>
      </c>
      <c r="D263" s="61">
        <v>16.12</v>
      </c>
      <c r="E263" s="62">
        <v>1918.73</v>
      </c>
      <c r="F263" s="62">
        <v>1889.84</v>
      </c>
      <c r="G263" s="61">
        <v>4.0000000000000001E-3</v>
      </c>
      <c r="H263" s="61">
        <v>0</v>
      </c>
      <c r="I263" s="61">
        <v>2.7000000000000001E-3</v>
      </c>
      <c r="J263" s="61">
        <v>6.9999999999999999E-4</v>
      </c>
      <c r="K263" s="61">
        <v>1.5800000000000002E-2</v>
      </c>
      <c r="L263" s="61">
        <v>0.95209999999999995</v>
      </c>
      <c r="M263" s="61">
        <v>2.47E-2</v>
      </c>
      <c r="N263" s="61">
        <v>0.51580000000000004</v>
      </c>
      <c r="O263" s="61">
        <v>0</v>
      </c>
      <c r="P263" s="61">
        <v>0.14269999999999999</v>
      </c>
      <c r="Q263" s="61">
        <v>101.65</v>
      </c>
      <c r="R263" s="62">
        <v>51983.31</v>
      </c>
      <c r="S263" s="61">
        <v>0.22389999999999999</v>
      </c>
      <c r="T263" s="61">
        <v>0.12690000000000001</v>
      </c>
      <c r="U263" s="61">
        <v>0.64929999999999999</v>
      </c>
      <c r="V263" s="61">
        <v>15.83</v>
      </c>
      <c r="W263" s="61">
        <v>13.4</v>
      </c>
      <c r="X263" s="62">
        <v>64377.54</v>
      </c>
      <c r="Y263" s="61">
        <v>140.13999999999999</v>
      </c>
      <c r="Z263" s="62">
        <v>104212.59</v>
      </c>
      <c r="AA263" s="61">
        <v>0.75039999999999996</v>
      </c>
      <c r="AB263" s="61">
        <v>0.2056</v>
      </c>
      <c r="AC263" s="61">
        <v>4.3999999999999997E-2</v>
      </c>
      <c r="AD263" s="61">
        <v>0.24959999999999999</v>
      </c>
      <c r="AE263" s="61">
        <v>104.21</v>
      </c>
      <c r="AF263" s="62">
        <v>2427.89</v>
      </c>
      <c r="AG263" s="61">
        <v>285.87</v>
      </c>
      <c r="AH263" s="62">
        <v>97440.98</v>
      </c>
      <c r="AI263" s="61">
        <v>161</v>
      </c>
      <c r="AJ263" s="62">
        <v>27425</v>
      </c>
      <c r="AK263" s="62">
        <v>38850</v>
      </c>
      <c r="AL263" s="61">
        <v>36.200000000000003</v>
      </c>
      <c r="AM263" s="61">
        <v>22</v>
      </c>
      <c r="AN263" s="61">
        <v>25.27</v>
      </c>
      <c r="AO263" s="61">
        <v>3.5</v>
      </c>
      <c r="AP263" s="62">
        <v>1284.24</v>
      </c>
      <c r="AQ263" s="61">
        <v>1.5123</v>
      </c>
      <c r="AR263" s="62">
        <v>1090.1600000000001</v>
      </c>
      <c r="AS263" s="62">
        <v>1623.27</v>
      </c>
      <c r="AT263" s="62">
        <v>5500.14</v>
      </c>
      <c r="AU263" s="61">
        <v>771.82</v>
      </c>
      <c r="AV263" s="61">
        <v>170.12</v>
      </c>
      <c r="AW263" s="62">
        <v>9155.52</v>
      </c>
      <c r="AX263" s="62">
        <v>5189.7</v>
      </c>
      <c r="AY263" s="61">
        <v>0.52029999999999998</v>
      </c>
      <c r="AZ263" s="62">
        <v>3967.14</v>
      </c>
      <c r="BA263" s="61">
        <v>0.3977</v>
      </c>
      <c r="BB263" s="61">
        <v>818</v>
      </c>
      <c r="BC263" s="61">
        <v>8.2000000000000003E-2</v>
      </c>
      <c r="BD263" s="62">
        <v>9974.84</v>
      </c>
      <c r="BE263" s="62">
        <v>4141.37</v>
      </c>
      <c r="BF263" s="61">
        <v>1.6839</v>
      </c>
      <c r="BG263" s="61">
        <v>0.56589999999999996</v>
      </c>
      <c r="BH263" s="61">
        <v>0.23949999999999999</v>
      </c>
      <c r="BI263" s="61">
        <v>0.1226</v>
      </c>
      <c r="BJ263" s="61">
        <v>2.63E-2</v>
      </c>
      <c r="BK263" s="61">
        <v>4.5600000000000002E-2</v>
      </c>
    </row>
    <row r="264" spans="1:63" x14ac:dyDescent="0.25">
      <c r="A264" s="61" t="s">
        <v>295</v>
      </c>
      <c r="B264" s="61">
        <v>44180</v>
      </c>
      <c r="C264" s="61">
        <v>22</v>
      </c>
      <c r="D264" s="61">
        <v>344.02</v>
      </c>
      <c r="E264" s="62">
        <v>7568.36</v>
      </c>
      <c r="F264" s="62">
        <v>7128.53</v>
      </c>
      <c r="G264" s="61">
        <v>1.35E-2</v>
      </c>
      <c r="H264" s="61">
        <v>1.1000000000000001E-3</v>
      </c>
      <c r="I264" s="61">
        <v>4.3400000000000001E-2</v>
      </c>
      <c r="J264" s="61">
        <v>2.8999999999999998E-3</v>
      </c>
      <c r="K264" s="61">
        <v>2.3199999999999998E-2</v>
      </c>
      <c r="L264" s="61">
        <v>0.87290000000000001</v>
      </c>
      <c r="M264" s="61">
        <v>4.2999999999999997E-2</v>
      </c>
      <c r="N264" s="61">
        <v>0.38109999999999999</v>
      </c>
      <c r="O264" s="61">
        <v>1.66E-2</v>
      </c>
      <c r="P264" s="61">
        <v>0.14069999999999999</v>
      </c>
      <c r="Q264" s="61">
        <v>340.39</v>
      </c>
      <c r="R264" s="62">
        <v>66366.41</v>
      </c>
      <c r="S264" s="61">
        <v>0.14899999999999999</v>
      </c>
      <c r="T264" s="61">
        <v>0.1239</v>
      </c>
      <c r="U264" s="61">
        <v>0.72709999999999997</v>
      </c>
      <c r="V264" s="61">
        <v>17.059999999999999</v>
      </c>
      <c r="W264" s="61">
        <v>32</v>
      </c>
      <c r="X264" s="62">
        <v>110495.06</v>
      </c>
      <c r="Y264" s="61">
        <v>236.51</v>
      </c>
      <c r="Z264" s="62">
        <v>166564.88</v>
      </c>
      <c r="AA264" s="61">
        <v>0.68510000000000004</v>
      </c>
      <c r="AB264" s="61">
        <v>0.25080000000000002</v>
      </c>
      <c r="AC264" s="61">
        <v>6.4100000000000004E-2</v>
      </c>
      <c r="AD264" s="61">
        <v>0.31490000000000001</v>
      </c>
      <c r="AE264" s="61">
        <v>166.56</v>
      </c>
      <c r="AF264" s="62">
        <v>7859.36</v>
      </c>
      <c r="AG264" s="61">
        <v>972.13</v>
      </c>
      <c r="AH264" s="62">
        <v>189300.86</v>
      </c>
      <c r="AI264" s="61">
        <v>504</v>
      </c>
      <c r="AJ264" s="62">
        <v>33190</v>
      </c>
      <c r="AK264" s="62">
        <v>53833</v>
      </c>
      <c r="AL264" s="61">
        <v>71.5</v>
      </c>
      <c r="AM264" s="61">
        <v>42.97</v>
      </c>
      <c r="AN264" s="61">
        <v>52.47</v>
      </c>
      <c r="AO264" s="61">
        <v>5.8</v>
      </c>
      <c r="AP264" s="61">
        <v>0</v>
      </c>
      <c r="AQ264" s="61">
        <v>0.9859</v>
      </c>
      <c r="AR264" s="62">
        <v>1144.76</v>
      </c>
      <c r="AS264" s="62">
        <v>2152.63</v>
      </c>
      <c r="AT264" s="62">
        <v>6631.41</v>
      </c>
      <c r="AU264" s="62">
        <v>1436.68</v>
      </c>
      <c r="AV264" s="61">
        <v>639.05999999999995</v>
      </c>
      <c r="AW264" s="62">
        <v>12004.54</v>
      </c>
      <c r="AX264" s="62">
        <v>3756.86</v>
      </c>
      <c r="AY264" s="61">
        <v>0.30709999999999998</v>
      </c>
      <c r="AZ264" s="62">
        <v>7765.75</v>
      </c>
      <c r="BA264" s="61">
        <v>0.63490000000000002</v>
      </c>
      <c r="BB264" s="61">
        <v>709.22</v>
      </c>
      <c r="BC264" s="61">
        <v>5.8000000000000003E-2</v>
      </c>
      <c r="BD264" s="62">
        <v>12231.83</v>
      </c>
      <c r="BE264" s="62">
        <v>1135.0999999999999</v>
      </c>
      <c r="BF264" s="61">
        <v>0.191</v>
      </c>
      <c r="BG264" s="61">
        <v>0.62139999999999995</v>
      </c>
      <c r="BH264" s="61">
        <v>0.2387</v>
      </c>
      <c r="BI264" s="61">
        <v>9.7699999999999995E-2</v>
      </c>
      <c r="BJ264" s="61">
        <v>3.0200000000000001E-2</v>
      </c>
      <c r="BK264" s="61">
        <v>1.1900000000000001E-2</v>
      </c>
    </row>
    <row r="265" spans="1:63" x14ac:dyDescent="0.25">
      <c r="A265" s="61" t="s">
        <v>296</v>
      </c>
      <c r="B265" s="61">
        <v>48165</v>
      </c>
      <c r="C265" s="61">
        <v>63</v>
      </c>
      <c r="D265" s="61">
        <v>25.97</v>
      </c>
      <c r="E265" s="62">
        <v>1636</v>
      </c>
      <c r="F265" s="62">
        <v>1677.37</v>
      </c>
      <c r="G265" s="61">
        <v>5.8999999999999999E-3</v>
      </c>
      <c r="H265" s="61">
        <v>0</v>
      </c>
      <c r="I265" s="61">
        <v>3.8999999999999998E-3</v>
      </c>
      <c r="J265" s="61">
        <v>3.0000000000000001E-3</v>
      </c>
      <c r="K265" s="61">
        <v>1.6199999999999999E-2</v>
      </c>
      <c r="L265" s="61">
        <v>0.95079999999999998</v>
      </c>
      <c r="M265" s="61">
        <v>2.0299999999999999E-2</v>
      </c>
      <c r="N265" s="61">
        <v>0.28010000000000002</v>
      </c>
      <c r="O265" s="61">
        <v>0</v>
      </c>
      <c r="P265" s="61">
        <v>0.109</v>
      </c>
      <c r="Q265" s="61">
        <v>69.150000000000006</v>
      </c>
      <c r="R265" s="62">
        <v>56031.06</v>
      </c>
      <c r="S265" s="61">
        <v>0.5333</v>
      </c>
      <c r="T265" s="61">
        <v>0.1429</v>
      </c>
      <c r="U265" s="61">
        <v>0.32379999999999998</v>
      </c>
      <c r="V265" s="61">
        <v>20.81</v>
      </c>
      <c r="W265" s="61">
        <v>12.25</v>
      </c>
      <c r="X265" s="62">
        <v>74012.710000000006</v>
      </c>
      <c r="Y265" s="61">
        <v>128.65</v>
      </c>
      <c r="Z265" s="62">
        <v>161529.81</v>
      </c>
      <c r="AA265" s="61">
        <v>0.88300000000000001</v>
      </c>
      <c r="AB265" s="61">
        <v>7.4200000000000002E-2</v>
      </c>
      <c r="AC265" s="61">
        <v>4.2799999999999998E-2</v>
      </c>
      <c r="AD265" s="61">
        <v>0.11700000000000001</v>
      </c>
      <c r="AE265" s="61">
        <v>161.53</v>
      </c>
      <c r="AF265" s="62">
        <v>3864.94</v>
      </c>
      <c r="AG265" s="61">
        <v>555.14</v>
      </c>
      <c r="AH265" s="62">
        <v>170662.1</v>
      </c>
      <c r="AI265" s="61">
        <v>473</v>
      </c>
      <c r="AJ265" s="62">
        <v>37475</v>
      </c>
      <c r="AK265" s="62">
        <v>50730</v>
      </c>
      <c r="AL265" s="61">
        <v>45.05</v>
      </c>
      <c r="AM265" s="61">
        <v>23.01</v>
      </c>
      <c r="AN265" s="61">
        <v>22.72</v>
      </c>
      <c r="AO265" s="61">
        <v>4.62</v>
      </c>
      <c r="AP265" s="61">
        <v>0</v>
      </c>
      <c r="AQ265" s="61">
        <v>0.71779999999999999</v>
      </c>
      <c r="AR265" s="62">
        <v>1090.46</v>
      </c>
      <c r="AS265" s="62">
        <v>1553.53</v>
      </c>
      <c r="AT265" s="62">
        <v>4847.29</v>
      </c>
      <c r="AU265" s="61">
        <v>928.38</v>
      </c>
      <c r="AV265" s="61">
        <v>239.57</v>
      </c>
      <c r="AW265" s="62">
        <v>8659.23</v>
      </c>
      <c r="AX265" s="62">
        <v>4259.26</v>
      </c>
      <c r="AY265" s="61">
        <v>0.49480000000000002</v>
      </c>
      <c r="AZ265" s="62">
        <v>3873.9</v>
      </c>
      <c r="BA265" s="61">
        <v>0.45</v>
      </c>
      <c r="BB265" s="61">
        <v>475.43</v>
      </c>
      <c r="BC265" s="61">
        <v>5.5199999999999999E-2</v>
      </c>
      <c r="BD265" s="62">
        <v>8608.59</v>
      </c>
      <c r="BE265" s="62">
        <v>4054.29</v>
      </c>
      <c r="BF265" s="61">
        <v>0.86229999999999996</v>
      </c>
      <c r="BG265" s="61">
        <v>0.60699999999999998</v>
      </c>
      <c r="BH265" s="61">
        <v>0.18260000000000001</v>
      </c>
      <c r="BI265" s="61">
        <v>0.1545</v>
      </c>
      <c r="BJ265" s="61">
        <v>4.1099999999999998E-2</v>
      </c>
      <c r="BK265" s="61">
        <v>1.4800000000000001E-2</v>
      </c>
    </row>
    <row r="266" spans="1:63" x14ac:dyDescent="0.25">
      <c r="A266" s="61" t="s">
        <v>297</v>
      </c>
      <c r="B266" s="61">
        <v>50435</v>
      </c>
      <c r="C266" s="61">
        <v>21</v>
      </c>
      <c r="D266" s="61">
        <v>191.45</v>
      </c>
      <c r="E266" s="62">
        <v>4020.5</v>
      </c>
      <c r="F266" s="62">
        <v>3973.67</v>
      </c>
      <c r="G266" s="61">
        <v>2.0899999999999998E-2</v>
      </c>
      <c r="H266" s="61">
        <v>8.9999999999999998E-4</v>
      </c>
      <c r="I266" s="61">
        <v>1.6899999999999998E-2</v>
      </c>
      <c r="J266" s="61">
        <v>1.2999999999999999E-3</v>
      </c>
      <c r="K266" s="61">
        <v>4.4999999999999998E-2</v>
      </c>
      <c r="L266" s="61">
        <v>0.8821</v>
      </c>
      <c r="M266" s="61">
        <v>3.3099999999999997E-2</v>
      </c>
      <c r="N266" s="61">
        <v>0.189</v>
      </c>
      <c r="O266" s="61">
        <v>2.3300000000000001E-2</v>
      </c>
      <c r="P266" s="61">
        <v>0.1196</v>
      </c>
      <c r="Q266" s="61">
        <v>165.42</v>
      </c>
      <c r="R266" s="62">
        <v>60718.71</v>
      </c>
      <c r="S266" s="61">
        <v>0.1603</v>
      </c>
      <c r="T266" s="61">
        <v>0.13739999999999999</v>
      </c>
      <c r="U266" s="61">
        <v>0.70230000000000004</v>
      </c>
      <c r="V266" s="61">
        <v>18.89</v>
      </c>
      <c r="W266" s="61">
        <v>27.47</v>
      </c>
      <c r="X266" s="62">
        <v>68184.98</v>
      </c>
      <c r="Y266" s="61">
        <v>142.1</v>
      </c>
      <c r="Z266" s="62">
        <v>175422.26</v>
      </c>
      <c r="AA266" s="61">
        <v>0.72319999999999995</v>
      </c>
      <c r="AB266" s="61">
        <v>0.25879999999999997</v>
      </c>
      <c r="AC266" s="61">
        <v>1.7999999999999999E-2</v>
      </c>
      <c r="AD266" s="61">
        <v>0.27679999999999999</v>
      </c>
      <c r="AE266" s="61">
        <v>175.42</v>
      </c>
      <c r="AF266" s="62">
        <v>6973.03</v>
      </c>
      <c r="AG266" s="61">
        <v>802.65</v>
      </c>
      <c r="AH266" s="62">
        <v>210743.48</v>
      </c>
      <c r="AI266" s="61">
        <v>536</v>
      </c>
      <c r="AJ266" s="62">
        <v>43193</v>
      </c>
      <c r="AK266" s="62">
        <v>74655</v>
      </c>
      <c r="AL266" s="61">
        <v>67.03</v>
      </c>
      <c r="AM266" s="61">
        <v>40.36</v>
      </c>
      <c r="AN266" s="61">
        <v>36.14</v>
      </c>
      <c r="AO266" s="61">
        <v>5.13</v>
      </c>
      <c r="AP266" s="61">
        <v>0</v>
      </c>
      <c r="AQ266" s="61">
        <v>0.70369999999999999</v>
      </c>
      <c r="AR266" s="62">
        <v>1205.03</v>
      </c>
      <c r="AS266" s="62">
        <v>2169.31</v>
      </c>
      <c r="AT266" s="62">
        <v>5608.8</v>
      </c>
      <c r="AU266" s="62">
        <v>1037.1300000000001</v>
      </c>
      <c r="AV266" s="61">
        <v>213.06</v>
      </c>
      <c r="AW266" s="62">
        <v>10233.33</v>
      </c>
      <c r="AX266" s="62">
        <v>3163.65</v>
      </c>
      <c r="AY266" s="61">
        <v>0.30869999999999997</v>
      </c>
      <c r="AZ266" s="62">
        <v>6686.5</v>
      </c>
      <c r="BA266" s="61">
        <v>0.65249999999999997</v>
      </c>
      <c r="BB266" s="61">
        <v>397.6</v>
      </c>
      <c r="BC266" s="61">
        <v>3.8800000000000001E-2</v>
      </c>
      <c r="BD266" s="62">
        <v>10247.76</v>
      </c>
      <c r="BE266" s="62">
        <v>1371.44</v>
      </c>
      <c r="BF266" s="61">
        <v>0.16819999999999999</v>
      </c>
      <c r="BG266" s="61">
        <v>0.55489999999999995</v>
      </c>
      <c r="BH266" s="61">
        <v>0.22170000000000001</v>
      </c>
      <c r="BI266" s="61">
        <v>0.16039999999999999</v>
      </c>
      <c r="BJ266" s="61">
        <v>3.0099999999999998E-2</v>
      </c>
      <c r="BK266" s="61">
        <v>3.2800000000000003E-2</v>
      </c>
    </row>
    <row r="267" spans="1:63" x14ac:dyDescent="0.25">
      <c r="A267" s="61" t="s">
        <v>298</v>
      </c>
      <c r="B267" s="61">
        <v>47878</v>
      </c>
      <c r="C267" s="61">
        <v>25</v>
      </c>
      <c r="D267" s="61">
        <v>47.83</v>
      </c>
      <c r="E267" s="62">
        <v>1195.77</v>
      </c>
      <c r="F267" s="62">
        <v>1195.8399999999999</v>
      </c>
      <c r="G267" s="61">
        <v>4.4000000000000003E-3</v>
      </c>
      <c r="H267" s="61">
        <v>0</v>
      </c>
      <c r="I267" s="61">
        <v>1.6999999999999999E-3</v>
      </c>
      <c r="J267" s="61">
        <v>1.6999999999999999E-3</v>
      </c>
      <c r="K267" s="61">
        <v>2.3E-3</v>
      </c>
      <c r="L267" s="61">
        <v>0.98270000000000002</v>
      </c>
      <c r="M267" s="61">
        <v>7.3000000000000001E-3</v>
      </c>
      <c r="N267" s="61">
        <v>2.81E-2</v>
      </c>
      <c r="O267" s="61">
        <v>8.0000000000000004E-4</v>
      </c>
      <c r="P267" s="61">
        <v>0.1046</v>
      </c>
      <c r="Q267" s="61">
        <v>57.11</v>
      </c>
      <c r="R267" s="62">
        <v>63235.09</v>
      </c>
      <c r="S267" s="61">
        <v>0.25840000000000002</v>
      </c>
      <c r="T267" s="61">
        <v>0.17979999999999999</v>
      </c>
      <c r="U267" s="61">
        <v>0.56179999999999997</v>
      </c>
      <c r="V267" s="61">
        <v>17.739999999999998</v>
      </c>
      <c r="W267" s="61">
        <v>11.49</v>
      </c>
      <c r="X267" s="62">
        <v>80307.350000000006</v>
      </c>
      <c r="Y267" s="61">
        <v>103.04</v>
      </c>
      <c r="Z267" s="62">
        <v>284153.52</v>
      </c>
      <c r="AA267" s="61">
        <v>0.90780000000000005</v>
      </c>
      <c r="AB267" s="61">
        <v>6.1899999999999997E-2</v>
      </c>
      <c r="AC267" s="61">
        <v>3.0300000000000001E-2</v>
      </c>
      <c r="AD267" s="61">
        <v>9.2200000000000004E-2</v>
      </c>
      <c r="AE267" s="61">
        <v>284.14999999999998</v>
      </c>
      <c r="AF267" s="62">
        <v>9885.49</v>
      </c>
      <c r="AG267" s="62">
        <v>1268.54</v>
      </c>
      <c r="AH267" s="62">
        <v>306714.38</v>
      </c>
      <c r="AI267" s="61">
        <v>597</v>
      </c>
      <c r="AJ267" s="62">
        <v>42796</v>
      </c>
      <c r="AK267" s="62">
        <v>96810</v>
      </c>
      <c r="AL267" s="61">
        <v>69.19</v>
      </c>
      <c r="AM267" s="61">
        <v>33.799999999999997</v>
      </c>
      <c r="AN267" s="61">
        <v>32.51</v>
      </c>
      <c r="AO267" s="61">
        <v>4.8</v>
      </c>
      <c r="AP267" s="61">
        <v>0</v>
      </c>
      <c r="AQ267" s="61">
        <v>0.90329999999999999</v>
      </c>
      <c r="AR267" s="62">
        <v>1491.64</v>
      </c>
      <c r="AS267" s="62">
        <v>2262.1</v>
      </c>
      <c r="AT267" s="62">
        <v>6658.63</v>
      </c>
      <c r="AU267" s="62">
        <v>1592.78</v>
      </c>
      <c r="AV267" s="61">
        <v>55</v>
      </c>
      <c r="AW267" s="62">
        <v>12060.15</v>
      </c>
      <c r="AX267" s="62">
        <v>2417.6799999999998</v>
      </c>
      <c r="AY267" s="61">
        <v>0.21379999999999999</v>
      </c>
      <c r="AZ267" s="62">
        <v>8522.32</v>
      </c>
      <c r="BA267" s="61">
        <v>0.75360000000000005</v>
      </c>
      <c r="BB267" s="61">
        <v>369.13</v>
      </c>
      <c r="BC267" s="61">
        <v>3.2599999999999997E-2</v>
      </c>
      <c r="BD267" s="62">
        <v>11309.13</v>
      </c>
      <c r="BE267" s="61">
        <v>701.26</v>
      </c>
      <c r="BF267" s="61">
        <v>5.74E-2</v>
      </c>
      <c r="BG267" s="61">
        <v>0.58960000000000001</v>
      </c>
      <c r="BH267" s="61">
        <v>0.21429999999999999</v>
      </c>
      <c r="BI267" s="61">
        <v>0.13919999999999999</v>
      </c>
      <c r="BJ267" s="61">
        <v>3.7100000000000001E-2</v>
      </c>
      <c r="BK267" s="61">
        <v>1.9800000000000002E-2</v>
      </c>
    </row>
    <row r="268" spans="1:63" x14ac:dyDescent="0.25">
      <c r="A268" s="61" t="s">
        <v>299</v>
      </c>
      <c r="B268" s="61">
        <v>50245</v>
      </c>
      <c r="C268" s="61">
        <v>36</v>
      </c>
      <c r="D268" s="61">
        <v>40.590000000000003</v>
      </c>
      <c r="E268" s="62">
        <v>1461.21</v>
      </c>
      <c r="F268" s="62">
        <v>1507.37</v>
      </c>
      <c r="G268" s="61">
        <v>4.3E-3</v>
      </c>
      <c r="H268" s="61">
        <v>1.2999999999999999E-3</v>
      </c>
      <c r="I268" s="61">
        <v>5.1400000000000001E-2</v>
      </c>
      <c r="J268" s="61">
        <v>8.0000000000000004E-4</v>
      </c>
      <c r="K268" s="61">
        <v>7.7999999999999996E-3</v>
      </c>
      <c r="L268" s="61">
        <v>0.90280000000000005</v>
      </c>
      <c r="M268" s="61">
        <v>3.1600000000000003E-2</v>
      </c>
      <c r="N268" s="61">
        <v>0.53180000000000005</v>
      </c>
      <c r="O268" s="61">
        <v>0</v>
      </c>
      <c r="P268" s="61">
        <v>0.1711</v>
      </c>
      <c r="Q268" s="61">
        <v>67</v>
      </c>
      <c r="R268" s="62">
        <v>54829.120000000003</v>
      </c>
      <c r="S268" s="61">
        <v>0.28420000000000001</v>
      </c>
      <c r="T268" s="61">
        <v>0.16839999999999999</v>
      </c>
      <c r="U268" s="61">
        <v>0.5474</v>
      </c>
      <c r="V268" s="61">
        <v>18.690000000000001</v>
      </c>
      <c r="W268" s="61">
        <v>8.19</v>
      </c>
      <c r="X268" s="62">
        <v>69508.899999999994</v>
      </c>
      <c r="Y268" s="61">
        <v>172.21</v>
      </c>
      <c r="Z268" s="62">
        <v>76017.23</v>
      </c>
      <c r="AA268" s="61">
        <v>0.78879999999999995</v>
      </c>
      <c r="AB268" s="61">
        <v>0.1464</v>
      </c>
      <c r="AC268" s="61">
        <v>6.4799999999999996E-2</v>
      </c>
      <c r="AD268" s="61">
        <v>0.2112</v>
      </c>
      <c r="AE268" s="61">
        <v>76.02</v>
      </c>
      <c r="AF268" s="62">
        <v>2069.77</v>
      </c>
      <c r="AG268" s="61">
        <v>328.4</v>
      </c>
      <c r="AH268" s="62">
        <v>79350.17</v>
      </c>
      <c r="AI268" s="61">
        <v>70</v>
      </c>
      <c r="AJ268" s="62">
        <v>27184</v>
      </c>
      <c r="AK268" s="62">
        <v>36194</v>
      </c>
      <c r="AL268" s="61">
        <v>49.7</v>
      </c>
      <c r="AM268" s="61">
        <v>23.47</v>
      </c>
      <c r="AN268" s="61">
        <v>37.51</v>
      </c>
      <c r="AO268" s="61">
        <v>4.8</v>
      </c>
      <c r="AP268" s="61">
        <v>0</v>
      </c>
      <c r="AQ268" s="61">
        <v>0.74209999999999998</v>
      </c>
      <c r="AR268" s="61">
        <v>974.22</v>
      </c>
      <c r="AS268" s="62">
        <v>1737.35</v>
      </c>
      <c r="AT268" s="62">
        <v>5131.07</v>
      </c>
      <c r="AU268" s="61">
        <v>777.35</v>
      </c>
      <c r="AV268" s="61">
        <v>37.5</v>
      </c>
      <c r="AW268" s="62">
        <v>8657.5</v>
      </c>
      <c r="AX268" s="62">
        <v>5179.3900000000003</v>
      </c>
      <c r="AY268" s="61">
        <v>0.60419999999999996</v>
      </c>
      <c r="AZ268" s="62">
        <v>2550.88</v>
      </c>
      <c r="BA268" s="61">
        <v>0.29759999999999998</v>
      </c>
      <c r="BB268" s="61">
        <v>841.33</v>
      </c>
      <c r="BC268" s="61">
        <v>9.8199999999999996E-2</v>
      </c>
      <c r="BD268" s="62">
        <v>8571.6</v>
      </c>
      <c r="BE268" s="62">
        <v>5057.74</v>
      </c>
      <c r="BF268" s="61">
        <v>2.7168000000000001</v>
      </c>
      <c r="BG268" s="61">
        <v>0.53500000000000003</v>
      </c>
      <c r="BH268" s="61">
        <v>0.21029999999999999</v>
      </c>
      <c r="BI268" s="61">
        <v>0.14910000000000001</v>
      </c>
      <c r="BJ268" s="61">
        <v>3.1899999999999998E-2</v>
      </c>
      <c r="BK268" s="61">
        <v>7.3700000000000002E-2</v>
      </c>
    </row>
    <row r="269" spans="1:63" x14ac:dyDescent="0.25">
      <c r="A269" s="61" t="s">
        <v>300</v>
      </c>
      <c r="B269" s="61">
        <v>49866</v>
      </c>
      <c r="C269" s="61">
        <v>27</v>
      </c>
      <c r="D269" s="61">
        <v>134.37</v>
      </c>
      <c r="E269" s="62">
        <v>3628.05</v>
      </c>
      <c r="F269" s="62">
        <v>3514.06</v>
      </c>
      <c r="G269" s="61">
        <v>3.3E-3</v>
      </c>
      <c r="H269" s="61">
        <v>8.9999999999999998E-4</v>
      </c>
      <c r="I269" s="61">
        <v>3.0999999999999999E-3</v>
      </c>
      <c r="J269" s="61">
        <v>1.4E-3</v>
      </c>
      <c r="K269" s="61">
        <v>1.4500000000000001E-2</v>
      </c>
      <c r="L269" s="61">
        <v>0.95620000000000005</v>
      </c>
      <c r="M269" s="61">
        <v>2.07E-2</v>
      </c>
      <c r="N269" s="61">
        <v>0.20280000000000001</v>
      </c>
      <c r="O269" s="61">
        <v>7.1999999999999998E-3</v>
      </c>
      <c r="P269" s="61">
        <v>0.1095</v>
      </c>
      <c r="Q269" s="61">
        <v>154.41999999999999</v>
      </c>
      <c r="R269" s="62">
        <v>53603.64</v>
      </c>
      <c r="S269" s="61">
        <v>0.40699999999999997</v>
      </c>
      <c r="T269" s="61">
        <v>0.2261</v>
      </c>
      <c r="U269" s="61">
        <v>0.36680000000000001</v>
      </c>
      <c r="V269" s="61">
        <v>19.59</v>
      </c>
      <c r="W269" s="61">
        <v>19</v>
      </c>
      <c r="X269" s="62">
        <v>80105.84</v>
      </c>
      <c r="Y269" s="61">
        <v>190.95</v>
      </c>
      <c r="Z269" s="62">
        <v>114407.11</v>
      </c>
      <c r="AA269" s="61">
        <v>0.87619999999999998</v>
      </c>
      <c r="AB269" s="61">
        <v>0.1113</v>
      </c>
      <c r="AC269" s="61">
        <v>1.24E-2</v>
      </c>
      <c r="AD269" s="61">
        <v>0.12379999999999999</v>
      </c>
      <c r="AE269" s="61">
        <v>114.41</v>
      </c>
      <c r="AF269" s="62">
        <v>3987.08</v>
      </c>
      <c r="AG269" s="61">
        <v>595.17999999999995</v>
      </c>
      <c r="AH269" s="62">
        <v>123554.46</v>
      </c>
      <c r="AI269" s="61">
        <v>310</v>
      </c>
      <c r="AJ269" s="62">
        <v>37628</v>
      </c>
      <c r="AK269" s="62">
        <v>57139</v>
      </c>
      <c r="AL269" s="61">
        <v>66.599999999999994</v>
      </c>
      <c r="AM269" s="61">
        <v>34.06</v>
      </c>
      <c r="AN269" s="61">
        <v>37.49</v>
      </c>
      <c r="AO269" s="61">
        <v>5.8</v>
      </c>
      <c r="AP269" s="61">
        <v>0</v>
      </c>
      <c r="AQ269" s="61">
        <v>0.82040000000000002</v>
      </c>
      <c r="AR269" s="62">
        <v>1322.18</v>
      </c>
      <c r="AS269" s="62">
        <v>1822.22</v>
      </c>
      <c r="AT269" s="62">
        <v>4778.21</v>
      </c>
      <c r="AU269" s="61">
        <v>851.05</v>
      </c>
      <c r="AV269" s="61">
        <v>51.33</v>
      </c>
      <c r="AW269" s="62">
        <v>8824.99</v>
      </c>
      <c r="AX269" s="62">
        <v>4392.4799999999996</v>
      </c>
      <c r="AY269" s="61">
        <v>0.51829999999999998</v>
      </c>
      <c r="AZ269" s="62">
        <v>3692.41</v>
      </c>
      <c r="BA269" s="61">
        <v>0.43569999999999998</v>
      </c>
      <c r="BB269" s="61">
        <v>389.1</v>
      </c>
      <c r="BC269" s="61">
        <v>4.5900000000000003E-2</v>
      </c>
      <c r="BD269" s="62">
        <v>8473.98</v>
      </c>
      <c r="BE269" s="62">
        <v>3394.66</v>
      </c>
      <c r="BF269" s="61">
        <v>0.78610000000000002</v>
      </c>
      <c r="BG269" s="61">
        <v>0.58460000000000001</v>
      </c>
      <c r="BH269" s="61">
        <v>0.24060000000000001</v>
      </c>
      <c r="BI269" s="61">
        <v>0.13270000000000001</v>
      </c>
      <c r="BJ269" s="61">
        <v>2.8299999999999999E-2</v>
      </c>
      <c r="BK269" s="61">
        <v>1.37E-2</v>
      </c>
    </row>
    <row r="270" spans="1:63" x14ac:dyDescent="0.25">
      <c r="A270" s="61" t="s">
        <v>301</v>
      </c>
      <c r="B270" s="61">
        <v>50690</v>
      </c>
      <c r="C270" s="61">
        <v>37</v>
      </c>
      <c r="D270" s="61">
        <v>47.39</v>
      </c>
      <c r="E270" s="62">
        <v>1753.31</v>
      </c>
      <c r="F270" s="62">
        <v>1666.68</v>
      </c>
      <c r="G270" s="61">
        <v>4.7999999999999996E-3</v>
      </c>
      <c r="H270" s="61">
        <v>8.0000000000000004E-4</v>
      </c>
      <c r="I270" s="61">
        <v>1.9599999999999999E-2</v>
      </c>
      <c r="J270" s="61">
        <v>5.0000000000000001E-4</v>
      </c>
      <c r="K270" s="61">
        <v>9.3399999999999997E-2</v>
      </c>
      <c r="L270" s="61">
        <v>0.85029999999999994</v>
      </c>
      <c r="M270" s="61">
        <v>3.0599999999999999E-2</v>
      </c>
      <c r="N270" s="61">
        <v>0.37919999999999998</v>
      </c>
      <c r="O270" s="61">
        <v>7.9000000000000008E-3</v>
      </c>
      <c r="P270" s="61">
        <v>0.11890000000000001</v>
      </c>
      <c r="Q270" s="61">
        <v>74.150000000000006</v>
      </c>
      <c r="R270" s="62">
        <v>48602.74</v>
      </c>
      <c r="S270" s="61">
        <v>0.36520000000000002</v>
      </c>
      <c r="T270" s="61">
        <v>0.25219999999999998</v>
      </c>
      <c r="U270" s="61">
        <v>0.3826</v>
      </c>
      <c r="V270" s="61">
        <v>17.53</v>
      </c>
      <c r="W270" s="61">
        <v>8</v>
      </c>
      <c r="X270" s="62">
        <v>76690.38</v>
      </c>
      <c r="Y270" s="61">
        <v>205.2</v>
      </c>
      <c r="Z270" s="62">
        <v>124283.28</v>
      </c>
      <c r="AA270" s="61">
        <v>0.69710000000000005</v>
      </c>
      <c r="AB270" s="61">
        <v>0.24970000000000001</v>
      </c>
      <c r="AC270" s="61">
        <v>5.3100000000000001E-2</v>
      </c>
      <c r="AD270" s="61">
        <v>0.3029</v>
      </c>
      <c r="AE270" s="61">
        <v>124.28</v>
      </c>
      <c r="AF270" s="62">
        <v>4025.31</v>
      </c>
      <c r="AG270" s="61">
        <v>483.23</v>
      </c>
      <c r="AH270" s="62">
        <v>153562.32</v>
      </c>
      <c r="AI270" s="61">
        <v>435</v>
      </c>
      <c r="AJ270" s="62">
        <v>33272</v>
      </c>
      <c r="AK270" s="62">
        <v>46466</v>
      </c>
      <c r="AL270" s="61">
        <v>52.89</v>
      </c>
      <c r="AM270" s="61">
        <v>30.24</v>
      </c>
      <c r="AN270" s="61">
        <v>34.020000000000003</v>
      </c>
      <c r="AO270" s="61">
        <v>4.7</v>
      </c>
      <c r="AP270" s="61">
        <v>0</v>
      </c>
      <c r="AQ270" s="61">
        <v>0.79320000000000002</v>
      </c>
      <c r="AR270" s="62">
        <v>1202.44</v>
      </c>
      <c r="AS270" s="62">
        <v>2013.53</v>
      </c>
      <c r="AT270" s="62">
        <v>4416.71</v>
      </c>
      <c r="AU270" s="61">
        <v>761.44</v>
      </c>
      <c r="AV270" s="61">
        <v>132.15</v>
      </c>
      <c r="AW270" s="62">
        <v>8526.26</v>
      </c>
      <c r="AX270" s="62">
        <v>3639.93</v>
      </c>
      <c r="AY270" s="61">
        <v>0.44700000000000001</v>
      </c>
      <c r="AZ270" s="62">
        <v>3936.96</v>
      </c>
      <c r="BA270" s="61">
        <v>0.48349999999999999</v>
      </c>
      <c r="BB270" s="61">
        <v>565.76</v>
      </c>
      <c r="BC270" s="61">
        <v>6.9500000000000006E-2</v>
      </c>
      <c r="BD270" s="62">
        <v>8142.65</v>
      </c>
      <c r="BE270" s="62">
        <v>1515.48</v>
      </c>
      <c r="BF270" s="61">
        <v>0.40100000000000002</v>
      </c>
      <c r="BG270" s="61">
        <v>0.55959999999999999</v>
      </c>
      <c r="BH270" s="61">
        <v>0.22370000000000001</v>
      </c>
      <c r="BI270" s="61">
        <v>0.17960000000000001</v>
      </c>
      <c r="BJ270" s="61">
        <v>3.5499999999999997E-2</v>
      </c>
      <c r="BK270" s="61">
        <v>1.6999999999999999E-3</v>
      </c>
    </row>
    <row r="271" spans="1:63" x14ac:dyDescent="0.25">
      <c r="A271" s="61" t="s">
        <v>302</v>
      </c>
      <c r="B271" s="61">
        <v>50187</v>
      </c>
      <c r="C271" s="61">
        <v>28</v>
      </c>
      <c r="D271" s="61">
        <v>67.75</v>
      </c>
      <c r="E271" s="62">
        <v>1897.1</v>
      </c>
      <c r="F271" s="62">
        <v>1857.73</v>
      </c>
      <c r="G271" s="61">
        <v>1.1299999999999999E-2</v>
      </c>
      <c r="H271" s="61">
        <v>0</v>
      </c>
      <c r="I271" s="61">
        <v>8.5000000000000006E-3</v>
      </c>
      <c r="J271" s="61">
        <v>2.0999999999999999E-3</v>
      </c>
      <c r="K271" s="61">
        <v>8.0999999999999996E-3</v>
      </c>
      <c r="L271" s="61">
        <v>0.9486</v>
      </c>
      <c r="M271" s="61">
        <v>2.1399999999999999E-2</v>
      </c>
      <c r="N271" s="61">
        <v>0.2656</v>
      </c>
      <c r="O271" s="61">
        <v>3.2000000000000002E-3</v>
      </c>
      <c r="P271" s="61">
        <v>0.1125</v>
      </c>
      <c r="Q271" s="61">
        <v>88.89</v>
      </c>
      <c r="R271" s="62">
        <v>51965.41</v>
      </c>
      <c r="S271" s="61">
        <v>0.1827</v>
      </c>
      <c r="T271" s="61">
        <v>0.21149999999999999</v>
      </c>
      <c r="U271" s="61">
        <v>0.60580000000000001</v>
      </c>
      <c r="V271" s="61">
        <v>20.07</v>
      </c>
      <c r="W271" s="61">
        <v>7.42</v>
      </c>
      <c r="X271" s="62">
        <v>74235.839999999997</v>
      </c>
      <c r="Y271" s="61">
        <v>249.39</v>
      </c>
      <c r="Z271" s="62">
        <v>139922.17000000001</v>
      </c>
      <c r="AA271" s="61">
        <v>0.76449999999999996</v>
      </c>
      <c r="AB271" s="61">
        <v>0.2097</v>
      </c>
      <c r="AC271" s="61">
        <v>2.58E-2</v>
      </c>
      <c r="AD271" s="61">
        <v>0.23549999999999999</v>
      </c>
      <c r="AE271" s="61">
        <v>139.91999999999999</v>
      </c>
      <c r="AF271" s="62">
        <v>4661.37</v>
      </c>
      <c r="AG271" s="61">
        <v>604.76</v>
      </c>
      <c r="AH271" s="62">
        <v>149752.16</v>
      </c>
      <c r="AI271" s="61">
        <v>423</v>
      </c>
      <c r="AJ271" s="62">
        <v>34067</v>
      </c>
      <c r="AK271" s="62">
        <v>54331</v>
      </c>
      <c r="AL271" s="61">
        <v>46.2</v>
      </c>
      <c r="AM271" s="61">
        <v>33.06</v>
      </c>
      <c r="AN271" s="61">
        <v>32.659999999999997</v>
      </c>
      <c r="AO271" s="61">
        <v>5.3</v>
      </c>
      <c r="AP271" s="61">
        <v>0</v>
      </c>
      <c r="AQ271" s="61">
        <v>0.75319999999999998</v>
      </c>
      <c r="AR271" s="61">
        <v>883.74</v>
      </c>
      <c r="AS271" s="62">
        <v>1709.28</v>
      </c>
      <c r="AT271" s="62">
        <v>4762.7299999999996</v>
      </c>
      <c r="AU271" s="62">
        <v>1066.54</v>
      </c>
      <c r="AV271" s="61">
        <v>18.87</v>
      </c>
      <c r="AW271" s="62">
        <v>8441.17</v>
      </c>
      <c r="AX271" s="62">
        <v>4154.8900000000003</v>
      </c>
      <c r="AY271" s="61">
        <v>0.46800000000000003</v>
      </c>
      <c r="AZ271" s="62">
        <v>4224.5</v>
      </c>
      <c r="BA271" s="61">
        <v>0.47589999999999999</v>
      </c>
      <c r="BB271" s="61">
        <v>497.83</v>
      </c>
      <c r="BC271" s="61">
        <v>5.6099999999999997E-2</v>
      </c>
      <c r="BD271" s="62">
        <v>8877.2199999999993</v>
      </c>
      <c r="BE271" s="62">
        <v>2996.75</v>
      </c>
      <c r="BF271" s="61">
        <v>0.51870000000000005</v>
      </c>
      <c r="BG271" s="61">
        <v>0.58109999999999995</v>
      </c>
      <c r="BH271" s="61">
        <v>0.2235</v>
      </c>
      <c r="BI271" s="61">
        <v>0.14050000000000001</v>
      </c>
      <c r="BJ271" s="61">
        <v>4.1500000000000002E-2</v>
      </c>
      <c r="BK271" s="61">
        <v>1.34E-2</v>
      </c>
    </row>
    <row r="272" spans="1:63" x14ac:dyDescent="0.25">
      <c r="A272" s="61" t="s">
        <v>303</v>
      </c>
      <c r="B272" s="61">
        <v>44198</v>
      </c>
      <c r="C272" s="61">
        <v>6</v>
      </c>
      <c r="D272" s="61">
        <v>982</v>
      </c>
      <c r="E272" s="62">
        <v>5892.01</v>
      </c>
      <c r="F272" s="62">
        <v>5605.59</v>
      </c>
      <c r="G272" s="61">
        <v>3.9199999999999999E-2</v>
      </c>
      <c r="H272" s="61">
        <v>4.0000000000000002E-4</v>
      </c>
      <c r="I272" s="61">
        <v>9.1700000000000004E-2</v>
      </c>
      <c r="J272" s="61">
        <v>1.4E-3</v>
      </c>
      <c r="K272" s="61">
        <v>5.7000000000000002E-2</v>
      </c>
      <c r="L272" s="61">
        <v>0.74339999999999995</v>
      </c>
      <c r="M272" s="61">
        <v>6.6900000000000001E-2</v>
      </c>
      <c r="N272" s="61">
        <v>0.5212</v>
      </c>
      <c r="O272" s="61">
        <v>8.6800000000000002E-2</v>
      </c>
      <c r="P272" s="61">
        <v>0.121</v>
      </c>
      <c r="Q272" s="61">
        <v>249.25</v>
      </c>
      <c r="R272" s="62">
        <v>67974.100000000006</v>
      </c>
      <c r="S272" s="61">
        <v>0.18179999999999999</v>
      </c>
      <c r="T272" s="61">
        <v>0.18179999999999999</v>
      </c>
      <c r="U272" s="61">
        <v>0.63639999999999997</v>
      </c>
      <c r="V272" s="61">
        <v>18</v>
      </c>
      <c r="W272" s="61">
        <v>38.5</v>
      </c>
      <c r="X272" s="62">
        <v>96648.94</v>
      </c>
      <c r="Y272" s="61">
        <v>153.04</v>
      </c>
      <c r="Z272" s="62">
        <v>152338.45000000001</v>
      </c>
      <c r="AA272" s="61">
        <v>0.80389999999999995</v>
      </c>
      <c r="AB272" s="61">
        <v>0.18179999999999999</v>
      </c>
      <c r="AC272" s="61">
        <v>1.4200000000000001E-2</v>
      </c>
      <c r="AD272" s="61">
        <v>0.1961</v>
      </c>
      <c r="AE272" s="61">
        <v>152.34</v>
      </c>
      <c r="AF272" s="62">
        <v>7532.04</v>
      </c>
      <c r="AG272" s="61">
        <v>993.57</v>
      </c>
      <c r="AH272" s="62">
        <v>162270.09</v>
      </c>
      <c r="AI272" s="61">
        <v>460</v>
      </c>
      <c r="AJ272" s="62">
        <v>30791</v>
      </c>
      <c r="AK272" s="62">
        <v>47812</v>
      </c>
      <c r="AL272" s="61">
        <v>104.83</v>
      </c>
      <c r="AM272" s="61">
        <v>46.12</v>
      </c>
      <c r="AN272" s="61">
        <v>59.81</v>
      </c>
      <c r="AO272" s="61">
        <v>5.03</v>
      </c>
      <c r="AP272" s="61">
        <v>0</v>
      </c>
      <c r="AQ272" s="61">
        <v>1.1689000000000001</v>
      </c>
      <c r="AR272" s="61">
        <v>936.38</v>
      </c>
      <c r="AS272" s="62">
        <v>1709.59</v>
      </c>
      <c r="AT272" s="62">
        <v>7897.65</v>
      </c>
      <c r="AU272" s="62">
        <v>1581.86</v>
      </c>
      <c r="AV272" s="61">
        <v>134.57</v>
      </c>
      <c r="AW272" s="62">
        <v>12260.05</v>
      </c>
      <c r="AX272" s="62">
        <v>3943.29</v>
      </c>
      <c r="AY272" s="61">
        <v>0.31240000000000001</v>
      </c>
      <c r="AZ272" s="62">
        <v>7760.47</v>
      </c>
      <c r="BA272" s="61">
        <v>0.61480000000000001</v>
      </c>
      <c r="BB272" s="61">
        <v>919.07</v>
      </c>
      <c r="BC272" s="61">
        <v>7.2800000000000004E-2</v>
      </c>
      <c r="BD272" s="62">
        <v>12622.83</v>
      </c>
      <c r="BE272" s="62">
        <v>2706.49</v>
      </c>
      <c r="BF272" s="61">
        <v>0.4425</v>
      </c>
      <c r="BG272" s="61">
        <v>0.61360000000000003</v>
      </c>
      <c r="BH272" s="61">
        <v>0.21179999999999999</v>
      </c>
      <c r="BI272" s="61">
        <v>0.1376</v>
      </c>
      <c r="BJ272" s="61">
        <v>2.1100000000000001E-2</v>
      </c>
      <c r="BK272" s="61">
        <v>1.5800000000000002E-2</v>
      </c>
    </row>
    <row r="273" spans="1:63" x14ac:dyDescent="0.25">
      <c r="A273" s="61" t="s">
        <v>304</v>
      </c>
      <c r="B273" s="61">
        <v>47993</v>
      </c>
      <c r="C273" s="61">
        <v>85</v>
      </c>
      <c r="D273" s="61">
        <v>25.03</v>
      </c>
      <c r="E273" s="62">
        <v>2127.7600000000002</v>
      </c>
      <c r="F273" s="62">
        <v>2068.6999999999998</v>
      </c>
      <c r="G273" s="61">
        <v>3.3999999999999998E-3</v>
      </c>
      <c r="H273" s="61">
        <v>0</v>
      </c>
      <c r="I273" s="61">
        <v>5.8999999999999999E-3</v>
      </c>
      <c r="J273" s="61">
        <v>3.2000000000000002E-3</v>
      </c>
      <c r="K273" s="61">
        <v>1.2800000000000001E-2</v>
      </c>
      <c r="L273" s="61">
        <v>0.95450000000000002</v>
      </c>
      <c r="M273" s="61">
        <v>2.0199999999999999E-2</v>
      </c>
      <c r="N273" s="61">
        <v>0.4723</v>
      </c>
      <c r="O273" s="61">
        <v>0</v>
      </c>
      <c r="P273" s="61">
        <v>0.1489</v>
      </c>
      <c r="Q273" s="61">
        <v>110.14</v>
      </c>
      <c r="R273" s="62">
        <v>51491.09</v>
      </c>
      <c r="S273" s="61">
        <v>0.20960000000000001</v>
      </c>
      <c r="T273" s="61">
        <v>0.16769999999999999</v>
      </c>
      <c r="U273" s="61">
        <v>0.62280000000000002</v>
      </c>
      <c r="V273" s="61">
        <v>15.9</v>
      </c>
      <c r="W273" s="61">
        <v>15.07</v>
      </c>
      <c r="X273" s="62">
        <v>75050.570000000007</v>
      </c>
      <c r="Y273" s="61">
        <v>137.38999999999999</v>
      </c>
      <c r="Z273" s="62">
        <v>182601.38</v>
      </c>
      <c r="AA273" s="61">
        <v>0.72760000000000002</v>
      </c>
      <c r="AB273" s="61">
        <v>0.23</v>
      </c>
      <c r="AC273" s="61">
        <v>4.24E-2</v>
      </c>
      <c r="AD273" s="61">
        <v>0.27239999999999998</v>
      </c>
      <c r="AE273" s="61">
        <v>182.6</v>
      </c>
      <c r="AF273" s="62">
        <v>7069.8</v>
      </c>
      <c r="AG273" s="61">
        <v>726.79</v>
      </c>
      <c r="AH273" s="62">
        <v>181590.55</v>
      </c>
      <c r="AI273" s="61">
        <v>495</v>
      </c>
      <c r="AJ273" s="62">
        <v>31618</v>
      </c>
      <c r="AK273" s="62">
        <v>50371</v>
      </c>
      <c r="AL273" s="61">
        <v>56.42</v>
      </c>
      <c r="AM273" s="61">
        <v>37.619999999999997</v>
      </c>
      <c r="AN273" s="61">
        <v>38.92</v>
      </c>
      <c r="AO273" s="61">
        <v>4.5999999999999996</v>
      </c>
      <c r="AP273" s="61">
        <v>0</v>
      </c>
      <c r="AQ273" s="61">
        <v>1.3751</v>
      </c>
      <c r="AR273" s="62">
        <v>1436.25</v>
      </c>
      <c r="AS273" s="62">
        <v>1939.9</v>
      </c>
      <c r="AT273" s="62">
        <v>5234.13</v>
      </c>
      <c r="AU273" s="61">
        <v>901.53</v>
      </c>
      <c r="AV273" s="61">
        <v>49.12</v>
      </c>
      <c r="AW273" s="62">
        <v>9560.93</v>
      </c>
      <c r="AX273" s="62">
        <v>3962.48</v>
      </c>
      <c r="AY273" s="61">
        <v>0.36149999999999999</v>
      </c>
      <c r="AZ273" s="62">
        <v>6239.31</v>
      </c>
      <c r="BA273" s="61">
        <v>0.56920000000000004</v>
      </c>
      <c r="BB273" s="61">
        <v>759.01</v>
      </c>
      <c r="BC273" s="61">
        <v>6.9199999999999998E-2</v>
      </c>
      <c r="BD273" s="62">
        <v>10960.8</v>
      </c>
      <c r="BE273" s="62">
        <v>1567.99</v>
      </c>
      <c r="BF273" s="61">
        <v>0.34029999999999999</v>
      </c>
      <c r="BG273" s="61">
        <v>0.58379999999999999</v>
      </c>
      <c r="BH273" s="61">
        <v>0.2152</v>
      </c>
      <c r="BI273" s="61">
        <v>0.13589999999999999</v>
      </c>
      <c r="BJ273" s="61">
        <v>2.98E-2</v>
      </c>
      <c r="BK273" s="61">
        <v>3.5299999999999998E-2</v>
      </c>
    </row>
    <row r="274" spans="1:63" x14ac:dyDescent="0.25">
      <c r="A274" s="61" t="s">
        <v>305</v>
      </c>
      <c r="B274" s="61">
        <v>46110</v>
      </c>
      <c r="C274" s="61">
        <v>63</v>
      </c>
      <c r="D274" s="61">
        <v>281.87</v>
      </c>
      <c r="E274" s="62">
        <v>17758</v>
      </c>
      <c r="F274" s="62">
        <v>16744.28</v>
      </c>
      <c r="G274" s="61">
        <v>5.62E-2</v>
      </c>
      <c r="H274" s="61">
        <v>1.1999999999999999E-3</v>
      </c>
      <c r="I274" s="61">
        <v>0.10249999999999999</v>
      </c>
      <c r="J274" s="61">
        <v>1.2999999999999999E-3</v>
      </c>
      <c r="K274" s="61">
        <v>4.3299999999999998E-2</v>
      </c>
      <c r="L274" s="61">
        <v>0.75180000000000002</v>
      </c>
      <c r="M274" s="61">
        <v>4.36E-2</v>
      </c>
      <c r="N274" s="61">
        <v>0.17280000000000001</v>
      </c>
      <c r="O274" s="61">
        <v>5.8599999999999999E-2</v>
      </c>
      <c r="P274" s="61">
        <v>8.9700000000000002E-2</v>
      </c>
      <c r="Q274" s="61">
        <v>740.46</v>
      </c>
      <c r="R274" s="62">
        <v>60800.69</v>
      </c>
      <c r="S274" s="61">
        <v>0.26519999999999999</v>
      </c>
      <c r="T274" s="61">
        <v>0.18990000000000001</v>
      </c>
      <c r="U274" s="61">
        <v>0.54490000000000005</v>
      </c>
      <c r="V274" s="61">
        <v>20.63</v>
      </c>
      <c r="W274" s="61">
        <v>65.069999999999993</v>
      </c>
      <c r="X274" s="62">
        <v>78814.080000000002</v>
      </c>
      <c r="Y274" s="61">
        <v>264.27999999999997</v>
      </c>
      <c r="Z274" s="62">
        <v>141536.62</v>
      </c>
      <c r="AA274" s="61">
        <v>0.7621</v>
      </c>
      <c r="AB274" s="61">
        <v>0.21279999999999999</v>
      </c>
      <c r="AC274" s="61">
        <v>2.5100000000000001E-2</v>
      </c>
      <c r="AD274" s="61">
        <v>0.2379</v>
      </c>
      <c r="AE274" s="61">
        <v>141.54</v>
      </c>
      <c r="AF274" s="62">
        <v>5247.26</v>
      </c>
      <c r="AG274" s="61">
        <v>608.02</v>
      </c>
      <c r="AH274" s="62">
        <v>178015.93</v>
      </c>
      <c r="AI274" s="61">
        <v>488</v>
      </c>
      <c r="AJ274" s="62">
        <v>52998</v>
      </c>
      <c r="AK274" s="62">
        <v>78736</v>
      </c>
      <c r="AL274" s="61">
        <v>62.57</v>
      </c>
      <c r="AM274" s="61">
        <v>35.4</v>
      </c>
      <c r="AN274" s="61">
        <v>40.06</v>
      </c>
      <c r="AO274" s="61">
        <v>6.49</v>
      </c>
      <c r="AP274" s="61">
        <v>0</v>
      </c>
      <c r="AQ274" s="61">
        <v>0.51739999999999997</v>
      </c>
      <c r="AR274" s="62">
        <v>1063.71</v>
      </c>
      <c r="AS274" s="62">
        <v>1041.5999999999999</v>
      </c>
      <c r="AT274" s="62">
        <v>5201.96</v>
      </c>
      <c r="AU274" s="61">
        <v>931.39</v>
      </c>
      <c r="AV274" s="61">
        <v>378.77</v>
      </c>
      <c r="AW274" s="62">
        <v>8617.43</v>
      </c>
      <c r="AX274" s="62">
        <v>3540.51</v>
      </c>
      <c r="AY274" s="61">
        <v>0.38379999999999997</v>
      </c>
      <c r="AZ274" s="62">
        <v>5305.14</v>
      </c>
      <c r="BA274" s="61">
        <v>0.57499999999999996</v>
      </c>
      <c r="BB274" s="61">
        <v>380.18</v>
      </c>
      <c r="BC274" s="61">
        <v>4.1200000000000001E-2</v>
      </c>
      <c r="BD274" s="62">
        <v>9225.82</v>
      </c>
      <c r="BE274" s="62">
        <v>2222.7800000000002</v>
      </c>
      <c r="BF274" s="61">
        <v>0.33289999999999997</v>
      </c>
      <c r="BG274" s="61">
        <v>0.60160000000000002</v>
      </c>
      <c r="BH274" s="61">
        <v>0.1933</v>
      </c>
      <c r="BI274" s="61">
        <v>0.16639999999999999</v>
      </c>
      <c r="BJ274" s="61">
        <v>2.58E-2</v>
      </c>
      <c r="BK274" s="61">
        <v>1.29E-2</v>
      </c>
    </row>
    <row r="275" spans="1:63" x14ac:dyDescent="0.25">
      <c r="A275" s="61" t="s">
        <v>306</v>
      </c>
      <c r="B275" s="61">
        <v>49569</v>
      </c>
      <c r="C275" s="61">
        <v>127</v>
      </c>
      <c r="D275" s="61">
        <v>8.74</v>
      </c>
      <c r="E275" s="62">
        <v>1110.08</v>
      </c>
      <c r="F275" s="62">
        <v>1028.9000000000001</v>
      </c>
      <c r="G275" s="61">
        <v>1.9E-3</v>
      </c>
      <c r="H275" s="61">
        <v>0</v>
      </c>
      <c r="I275" s="61">
        <v>2.5999999999999999E-3</v>
      </c>
      <c r="J275" s="61">
        <v>0</v>
      </c>
      <c r="K275" s="61">
        <v>3.6299999999999999E-2</v>
      </c>
      <c r="L275" s="61">
        <v>0.94269999999999998</v>
      </c>
      <c r="M275" s="61">
        <v>1.6500000000000001E-2</v>
      </c>
      <c r="N275" s="61">
        <v>0.44919999999999999</v>
      </c>
      <c r="O275" s="61">
        <v>1E-3</v>
      </c>
      <c r="P275" s="61">
        <v>0.1376</v>
      </c>
      <c r="Q275" s="61">
        <v>52.12</v>
      </c>
      <c r="R275" s="62">
        <v>43313.33</v>
      </c>
      <c r="S275" s="61">
        <v>0.2581</v>
      </c>
      <c r="T275" s="61">
        <v>0.129</v>
      </c>
      <c r="U275" s="61">
        <v>0.6129</v>
      </c>
      <c r="V275" s="61">
        <v>15.31</v>
      </c>
      <c r="W275" s="61">
        <v>6.64</v>
      </c>
      <c r="X275" s="62">
        <v>63204.67</v>
      </c>
      <c r="Y275" s="61">
        <v>159.34</v>
      </c>
      <c r="Z275" s="62">
        <v>130782.09</v>
      </c>
      <c r="AA275" s="61">
        <v>0.87050000000000005</v>
      </c>
      <c r="AB275" s="61">
        <v>8.3099999999999993E-2</v>
      </c>
      <c r="AC275" s="61">
        <v>4.6300000000000001E-2</v>
      </c>
      <c r="AD275" s="61">
        <v>0.1295</v>
      </c>
      <c r="AE275" s="61">
        <v>130.78</v>
      </c>
      <c r="AF275" s="62">
        <v>2972.42</v>
      </c>
      <c r="AG275" s="61">
        <v>435.13</v>
      </c>
      <c r="AH275" s="62">
        <v>118061.91</v>
      </c>
      <c r="AI275" s="61">
        <v>281</v>
      </c>
      <c r="AJ275" s="62">
        <v>30861</v>
      </c>
      <c r="AK275" s="62">
        <v>40840</v>
      </c>
      <c r="AL275" s="61">
        <v>38</v>
      </c>
      <c r="AM275" s="61">
        <v>21.6</v>
      </c>
      <c r="AN275" s="61">
        <v>26.03</v>
      </c>
      <c r="AO275" s="61">
        <v>4.5999999999999996</v>
      </c>
      <c r="AP275" s="62">
        <v>1752.6</v>
      </c>
      <c r="AQ275" s="61">
        <v>1.5859000000000001</v>
      </c>
      <c r="AR275" s="62">
        <v>1100.47</v>
      </c>
      <c r="AS275" s="62">
        <v>2617.0700000000002</v>
      </c>
      <c r="AT275" s="62">
        <v>5083.8500000000004</v>
      </c>
      <c r="AU275" s="62">
        <v>1132.51</v>
      </c>
      <c r="AV275" s="61">
        <v>554.80999999999995</v>
      </c>
      <c r="AW275" s="62">
        <v>10488.7</v>
      </c>
      <c r="AX275" s="62">
        <v>5486.34</v>
      </c>
      <c r="AY275" s="61">
        <v>0.4637</v>
      </c>
      <c r="AZ275" s="62">
        <v>5166.3</v>
      </c>
      <c r="BA275" s="61">
        <v>0.43669999999999998</v>
      </c>
      <c r="BB275" s="62">
        <v>1178.57</v>
      </c>
      <c r="BC275" s="61">
        <v>9.9599999999999994E-2</v>
      </c>
      <c r="BD275" s="62">
        <v>11831.21</v>
      </c>
      <c r="BE275" s="62">
        <v>4148.83</v>
      </c>
      <c r="BF275" s="61">
        <v>1.3614999999999999</v>
      </c>
      <c r="BG275" s="61">
        <v>0.48830000000000001</v>
      </c>
      <c r="BH275" s="61">
        <v>0.2351</v>
      </c>
      <c r="BI275" s="61">
        <v>0.2185</v>
      </c>
      <c r="BJ275" s="61">
        <v>3.9800000000000002E-2</v>
      </c>
      <c r="BK275" s="61">
        <v>1.8200000000000001E-2</v>
      </c>
    </row>
    <row r="276" spans="1:63" x14ac:dyDescent="0.25">
      <c r="A276" s="61" t="s">
        <v>307</v>
      </c>
      <c r="B276" s="61">
        <v>44206</v>
      </c>
      <c r="C276" s="61">
        <v>57</v>
      </c>
      <c r="D276" s="61">
        <v>113.45</v>
      </c>
      <c r="E276" s="62">
        <v>6466.52</v>
      </c>
      <c r="F276" s="62">
        <v>5917.34</v>
      </c>
      <c r="G276" s="61">
        <v>3.8E-3</v>
      </c>
      <c r="H276" s="61">
        <v>6.9999999999999999E-4</v>
      </c>
      <c r="I276" s="61">
        <v>1.35E-2</v>
      </c>
      <c r="J276" s="61">
        <v>1.2999999999999999E-3</v>
      </c>
      <c r="K276" s="61">
        <v>1.1299999999999999E-2</v>
      </c>
      <c r="L276" s="61">
        <v>0.94889999999999997</v>
      </c>
      <c r="M276" s="61">
        <v>2.0400000000000001E-2</v>
      </c>
      <c r="N276" s="61">
        <v>0.56159999999999999</v>
      </c>
      <c r="O276" s="61">
        <v>1.5E-3</v>
      </c>
      <c r="P276" s="61">
        <v>0.13270000000000001</v>
      </c>
      <c r="Q276" s="61">
        <v>214.6</v>
      </c>
      <c r="R276" s="62">
        <v>55919.96</v>
      </c>
      <c r="S276" s="61">
        <v>0.39950000000000002</v>
      </c>
      <c r="T276" s="61">
        <v>0.1153</v>
      </c>
      <c r="U276" s="61">
        <v>0.48530000000000001</v>
      </c>
      <c r="V276" s="61">
        <v>21.78</v>
      </c>
      <c r="W276" s="61">
        <v>27</v>
      </c>
      <c r="X276" s="62">
        <v>89889.07</v>
      </c>
      <c r="Y276" s="61">
        <v>239.5</v>
      </c>
      <c r="Z276" s="62">
        <v>140268.97</v>
      </c>
      <c r="AA276" s="61">
        <v>0.68020000000000003</v>
      </c>
      <c r="AB276" s="61">
        <v>0.27050000000000002</v>
      </c>
      <c r="AC276" s="61">
        <v>4.9299999999999997E-2</v>
      </c>
      <c r="AD276" s="61">
        <v>0.31979999999999997</v>
      </c>
      <c r="AE276" s="61">
        <v>140.27000000000001</v>
      </c>
      <c r="AF276" s="62">
        <v>3463.52</v>
      </c>
      <c r="AG276" s="61">
        <v>344.88</v>
      </c>
      <c r="AH276" s="62">
        <v>140557.76000000001</v>
      </c>
      <c r="AI276" s="61">
        <v>390</v>
      </c>
      <c r="AJ276" s="62">
        <v>28185</v>
      </c>
      <c r="AK276" s="62">
        <v>42596</v>
      </c>
      <c r="AL276" s="61">
        <v>64.599999999999994</v>
      </c>
      <c r="AM276" s="61">
        <v>21.78</v>
      </c>
      <c r="AN276" s="61">
        <v>24.74</v>
      </c>
      <c r="AO276" s="61">
        <v>4</v>
      </c>
      <c r="AP276" s="62">
        <v>1565.51</v>
      </c>
      <c r="AQ276" s="61">
        <v>1.4373</v>
      </c>
      <c r="AR276" s="62">
        <v>1063.31</v>
      </c>
      <c r="AS276" s="62">
        <v>1594.33</v>
      </c>
      <c r="AT276" s="62">
        <v>5417.72</v>
      </c>
      <c r="AU276" s="62">
        <v>1050.58</v>
      </c>
      <c r="AV276" s="61">
        <v>498.82</v>
      </c>
      <c r="AW276" s="62">
        <v>9624.75</v>
      </c>
      <c r="AX276" s="62">
        <v>3900.92</v>
      </c>
      <c r="AY276" s="61">
        <v>0.37730000000000002</v>
      </c>
      <c r="AZ276" s="62">
        <v>5449.48</v>
      </c>
      <c r="BA276" s="61">
        <v>0.52710000000000001</v>
      </c>
      <c r="BB276" s="61">
        <v>987.63</v>
      </c>
      <c r="BC276" s="61">
        <v>9.5500000000000002E-2</v>
      </c>
      <c r="BD276" s="62">
        <v>10338.040000000001</v>
      </c>
      <c r="BE276" s="62">
        <v>2485.8200000000002</v>
      </c>
      <c r="BF276" s="61">
        <v>0.74039999999999995</v>
      </c>
      <c r="BG276" s="61">
        <v>0.57720000000000005</v>
      </c>
      <c r="BH276" s="61">
        <v>0.1991</v>
      </c>
      <c r="BI276" s="61">
        <v>0.159</v>
      </c>
      <c r="BJ276" s="61">
        <v>5.2299999999999999E-2</v>
      </c>
      <c r="BK276" s="61">
        <v>1.24E-2</v>
      </c>
    </row>
    <row r="277" spans="1:63" x14ac:dyDescent="0.25">
      <c r="A277" s="61" t="s">
        <v>308</v>
      </c>
      <c r="B277" s="61">
        <v>44214</v>
      </c>
      <c r="C277" s="61">
        <v>79</v>
      </c>
      <c r="D277" s="61">
        <v>73.430000000000007</v>
      </c>
      <c r="E277" s="62">
        <v>5800.78</v>
      </c>
      <c r="F277" s="62">
        <v>5442.06</v>
      </c>
      <c r="G277" s="61">
        <v>9.1000000000000004E-3</v>
      </c>
      <c r="H277" s="61">
        <v>4.0000000000000002E-4</v>
      </c>
      <c r="I277" s="61">
        <v>1.7600000000000001E-2</v>
      </c>
      <c r="J277" s="61">
        <v>1.4E-3</v>
      </c>
      <c r="K277" s="61">
        <v>4.5999999999999999E-2</v>
      </c>
      <c r="L277" s="61">
        <v>0.8891</v>
      </c>
      <c r="M277" s="61">
        <v>3.6400000000000002E-2</v>
      </c>
      <c r="N277" s="61">
        <v>0.25879999999999997</v>
      </c>
      <c r="O277" s="61">
        <v>1.7399999999999999E-2</v>
      </c>
      <c r="P277" s="61">
        <v>0.1089</v>
      </c>
      <c r="Q277" s="61">
        <v>199.71</v>
      </c>
      <c r="R277" s="62">
        <v>55142.559999999998</v>
      </c>
      <c r="S277" s="61">
        <v>0.2737</v>
      </c>
      <c r="T277" s="61">
        <v>0.20699999999999999</v>
      </c>
      <c r="U277" s="61">
        <v>0.51929999999999998</v>
      </c>
      <c r="V277" s="61">
        <v>22.23</v>
      </c>
      <c r="W277" s="61">
        <v>29.2</v>
      </c>
      <c r="X277" s="62">
        <v>73341.37</v>
      </c>
      <c r="Y277" s="61">
        <v>193.28</v>
      </c>
      <c r="Z277" s="62">
        <v>137718.59</v>
      </c>
      <c r="AA277" s="61">
        <v>0.81530000000000002</v>
      </c>
      <c r="AB277" s="61">
        <v>0.1343</v>
      </c>
      <c r="AC277" s="61">
        <v>5.04E-2</v>
      </c>
      <c r="AD277" s="61">
        <v>0.1847</v>
      </c>
      <c r="AE277" s="61">
        <v>137.72</v>
      </c>
      <c r="AF277" s="62">
        <v>4726.01</v>
      </c>
      <c r="AG277" s="61">
        <v>564.79999999999995</v>
      </c>
      <c r="AH277" s="62">
        <v>151568.6</v>
      </c>
      <c r="AI277" s="61">
        <v>430</v>
      </c>
      <c r="AJ277" s="62">
        <v>38635</v>
      </c>
      <c r="AK277" s="62">
        <v>58956</v>
      </c>
      <c r="AL277" s="61">
        <v>58.82</v>
      </c>
      <c r="AM277" s="61">
        <v>33.21</v>
      </c>
      <c r="AN277" s="61">
        <v>31.87</v>
      </c>
      <c r="AO277" s="61">
        <v>4.6100000000000003</v>
      </c>
      <c r="AP277" s="61">
        <v>0</v>
      </c>
      <c r="AQ277" s="61">
        <v>0.72499999999999998</v>
      </c>
      <c r="AR277" s="61">
        <v>911.65</v>
      </c>
      <c r="AS277" s="62">
        <v>1783.87</v>
      </c>
      <c r="AT277" s="62">
        <v>4292.17</v>
      </c>
      <c r="AU277" s="61">
        <v>688.3</v>
      </c>
      <c r="AV277" s="61">
        <v>306.87</v>
      </c>
      <c r="AW277" s="62">
        <v>7982.85</v>
      </c>
      <c r="AX277" s="62">
        <v>3558.53</v>
      </c>
      <c r="AY277" s="61">
        <v>0.43719999999999998</v>
      </c>
      <c r="AZ277" s="62">
        <v>4104.62</v>
      </c>
      <c r="BA277" s="61">
        <v>0.50429999999999997</v>
      </c>
      <c r="BB277" s="61">
        <v>476.77</v>
      </c>
      <c r="BC277" s="61">
        <v>5.8599999999999999E-2</v>
      </c>
      <c r="BD277" s="62">
        <v>8139.92</v>
      </c>
      <c r="BE277" s="62">
        <v>2557.89</v>
      </c>
      <c r="BF277" s="61">
        <v>0.52610000000000001</v>
      </c>
      <c r="BG277" s="61">
        <v>0.5978</v>
      </c>
      <c r="BH277" s="61">
        <v>0.21510000000000001</v>
      </c>
      <c r="BI277" s="61">
        <v>0.14230000000000001</v>
      </c>
      <c r="BJ277" s="61">
        <v>3.4799999999999998E-2</v>
      </c>
      <c r="BK277" s="61">
        <v>1.01E-2</v>
      </c>
    </row>
    <row r="278" spans="1:63" x14ac:dyDescent="0.25">
      <c r="A278" s="61" t="s">
        <v>309</v>
      </c>
      <c r="B278" s="61">
        <v>47209</v>
      </c>
      <c r="C278" s="61">
        <v>50</v>
      </c>
      <c r="D278" s="61">
        <v>12.93</v>
      </c>
      <c r="E278" s="61">
        <v>646.62</v>
      </c>
      <c r="F278" s="61">
        <v>560.55999999999995</v>
      </c>
      <c r="G278" s="61">
        <v>0</v>
      </c>
      <c r="H278" s="61">
        <v>3.5000000000000001E-3</v>
      </c>
      <c r="I278" s="61">
        <v>1.14E-2</v>
      </c>
      <c r="J278" s="61">
        <v>1.6999999999999999E-3</v>
      </c>
      <c r="K278" s="61">
        <v>1.8E-3</v>
      </c>
      <c r="L278" s="61">
        <v>0.9728</v>
      </c>
      <c r="M278" s="61">
        <v>8.8000000000000005E-3</v>
      </c>
      <c r="N278" s="61">
        <v>0.29749999999999999</v>
      </c>
      <c r="O278" s="61">
        <v>0</v>
      </c>
      <c r="P278" s="61">
        <v>0.1237</v>
      </c>
      <c r="Q278" s="61">
        <v>29.5</v>
      </c>
      <c r="R278" s="62">
        <v>42436.53</v>
      </c>
      <c r="S278" s="61">
        <v>0.44</v>
      </c>
      <c r="T278" s="61">
        <v>0.2</v>
      </c>
      <c r="U278" s="61">
        <v>0.36</v>
      </c>
      <c r="V278" s="61">
        <v>17.079999999999998</v>
      </c>
      <c r="W278" s="61">
        <v>3.89</v>
      </c>
      <c r="X278" s="62">
        <v>52348.84</v>
      </c>
      <c r="Y278" s="61">
        <v>160.57</v>
      </c>
      <c r="Z278" s="62">
        <v>157804.60999999999</v>
      </c>
      <c r="AA278" s="61">
        <v>0.91210000000000002</v>
      </c>
      <c r="AB278" s="61">
        <v>6.1100000000000002E-2</v>
      </c>
      <c r="AC278" s="61">
        <v>2.6800000000000001E-2</v>
      </c>
      <c r="AD278" s="61">
        <v>8.7900000000000006E-2</v>
      </c>
      <c r="AE278" s="61">
        <v>157.80000000000001</v>
      </c>
      <c r="AF278" s="62">
        <v>3680.17</v>
      </c>
      <c r="AG278" s="61">
        <v>411.96</v>
      </c>
      <c r="AH278" s="62">
        <v>165499.53</v>
      </c>
      <c r="AI278" s="61">
        <v>465</v>
      </c>
      <c r="AJ278" s="62">
        <v>38709</v>
      </c>
      <c r="AK278" s="62">
        <v>49646</v>
      </c>
      <c r="AL278" s="61">
        <v>55.01</v>
      </c>
      <c r="AM278" s="61">
        <v>22.16</v>
      </c>
      <c r="AN278" s="61">
        <v>26.76</v>
      </c>
      <c r="AO278" s="61">
        <v>4.5</v>
      </c>
      <c r="AP278" s="61">
        <v>930.55</v>
      </c>
      <c r="AQ278" s="61">
        <v>1.0187999999999999</v>
      </c>
      <c r="AR278" s="62">
        <v>1465.12</v>
      </c>
      <c r="AS278" s="62">
        <v>2612.5100000000002</v>
      </c>
      <c r="AT278" s="62">
        <v>6250.73</v>
      </c>
      <c r="AU278" s="61">
        <v>571.78</v>
      </c>
      <c r="AV278" s="61">
        <v>81.400000000000006</v>
      </c>
      <c r="AW278" s="62">
        <v>10981.54</v>
      </c>
      <c r="AX278" s="62">
        <v>4626.6899999999996</v>
      </c>
      <c r="AY278" s="61">
        <v>0.46439999999999998</v>
      </c>
      <c r="AZ278" s="62">
        <v>4903.25</v>
      </c>
      <c r="BA278" s="61">
        <v>0.49220000000000003</v>
      </c>
      <c r="BB278" s="61">
        <v>431.97</v>
      </c>
      <c r="BC278" s="61">
        <v>4.3400000000000001E-2</v>
      </c>
      <c r="BD278" s="62">
        <v>9961.91</v>
      </c>
      <c r="BE278" s="62">
        <v>2211.83</v>
      </c>
      <c r="BF278" s="61">
        <v>0.52959999999999996</v>
      </c>
      <c r="BG278" s="61">
        <v>0.41670000000000001</v>
      </c>
      <c r="BH278" s="61">
        <v>0.23549999999999999</v>
      </c>
      <c r="BI278" s="61">
        <v>0.28610000000000002</v>
      </c>
      <c r="BJ278" s="61">
        <v>2.63E-2</v>
      </c>
      <c r="BK278" s="61">
        <v>3.5499999999999997E-2</v>
      </c>
    </row>
    <row r="279" spans="1:63" x14ac:dyDescent="0.25">
      <c r="A279" s="61" t="s">
        <v>310</v>
      </c>
      <c r="B279" s="61">
        <v>45443</v>
      </c>
      <c r="C279" s="61">
        <v>22</v>
      </c>
      <c r="D279" s="61">
        <v>36.630000000000003</v>
      </c>
      <c r="E279" s="61">
        <v>805.94</v>
      </c>
      <c r="F279" s="61">
        <v>753.13</v>
      </c>
      <c r="G279" s="61">
        <v>1.2999999999999999E-3</v>
      </c>
      <c r="H279" s="61">
        <v>0</v>
      </c>
      <c r="I279" s="61">
        <v>1.1900000000000001E-2</v>
      </c>
      <c r="J279" s="61">
        <v>0</v>
      </c>
      <c r="K279" s="61">
        <v>5.3E-3</v>
      </c>
      <c r="L279" s="61">
        <v>0.95899999999999996</v>
      </c>
      <c r="M279" s="61">
        <v>2.2499999999999999E-2</v>
      </c>
      <c r="N279" s="61">
        <v>0.50770000000000004</v>
      </c>
      <c r="O279" s="61">
        <v>0</v>
      </c>
      <c r="P279" s="61">
        <v>0.17249999999999999</v>
      </c>
      <c r="Q279" s="61">
        <v>44.45</v>
      </c>
      <c r="R279" s="62">
        <v>44777.03</v>
      </c>
      <c r="S279" s="61">
        <v>0.33750000000000002</v>
      </c>
      <c r="T279" s="61">
        <v>0.13750000000000001</v>
      </c>
      <c r="U279" s="61">
        <v>0.52500000000000002</v>
      </c>
      <c r="V279" s="61">
        <v>14.24</v>
      </c>
      <c r="W279" s="61">
        <v>6.77</v>
      </c>
      <c r="X279" s="62">
        <v>57348.12</v>
      </c>
      <c r="Y279" s="61">
        <v>116.92</v>
      </c>
      <c r="Z279" s="62">
        <v>88138.51</v>
      </c>
      <c r="AA279" s="61">
        <v>0.83069999999999999</v>
      </c>
      <c r="AB279" s="61">
        <v>8.4599999999999995E-2</v>
      </c>
      <c r="AC279" s="61">
        <v>8.4699999999999998E-2</v>
      </c>
      <c r="AD279" s="61">
        <v>0.16930000000000001</v>
      </c>
      <c r="AE279" s="61">
        <v>88.14</v>
      </c>
      <c r="AF279" s="62">
        <v>2378.11</v>
      </c>
      <c r="AG279" s="61">
        <v>412.26</v>
      </c>
      <c r="AH279" s="62">
        <v>82440.850000000006</v>
      </c>
      <c r="AI279" s="61">
        <v>81</v>
      </c>
      <c r="AJ279" s="62">
        <v>27944</v>
      </c>
      <c r="AK279" s="62">
        <v>40328</v>
      </c>
      <c r="AL279" s="61">
        <v>27.7</v>
      </c>
      <c r="AM279" s="61">
        <v>26.92</v>
      </c>
      <c r="AN279" s="61">
        <v>26.91</v>
      </c>
      <c r="AO279" s="61">
        <v>0</v>
      </c>
      <c r="AP279" s="61">
        <v>0</v>
      </c>
      <c r="AQ279" s="61">
        <v>0.86939999999999995</v>
      </c>
      <c r="AR279" s="62">
        <v>1151.4100000000001</v>
      </c>
      <c r="AS279" s="62">
        <v>1905.9</v>
      </c>
      <c r="AT279" s="62">
        <v>5213.01</v>
      </c>
      <c r="AU279" s="61">
        <v>741.51</v>
      </c>
      <c r="AV279" s="61">
        <v>411.39</v>
      </c>
      <c r="AW279" s="62">
        <v>9423.2099999999991</v>
      </c>
      <c r="AX279" s="62">
        <v>6440.91</v>
      </c>
      <c r="AY279" s="61">
        <v>0.63880000000000003</v>
      </c>
      <c r="AZ279" s="62">
        <v>2831.51</v>
      </c>
      <c r="BA279" s="61">
        <v>0.28079999999999999</v>
      </c>
      <c r="BB279" s="61">
        <v>809.8</v>
      </c>
      <c r="BC279" s="61">
        <v>8.0299999999999996E-2</v>
      </c>
      <c r="BD279" s="62">
        <v>10082.209999999999</v>
      </c>
      <c r="BE279" s="62">
        <v>5195.5600000000004</v>
      </c>
      <c r="BF279" s="61">
        <v>1.9908999999999999</v>
      </c>
      <c r="BG279" s="61">
        <v>0.47099999999999997</v>
      </c>
      <c r="BH279" s="61">
        <v>0.17499999999999999</v>
      </c>
      <c r="BI279" s="61">
        <v>0.31459999999999999</v>
      </c>
      <c r="BJ279" s="61">
        <v>2.47E-2</v>
      </c>
      <c r="BK279" s="61">
        <v>1.47E-2</v>
      </c>
    </row>
    <row r="280" spans="1:63" x14ac:dyDescent="0.25">
      <c r="A280" s="61" t="s">
        <v>311</v>
      </c>
      <c r="B280" s="61">
        <v>49353</v>
      </c>
      <c r="C280" s="61">
        <v>58</v>
      </c>
      <c r="D280" s="61">
        <v>10.9</v>
      </c>
      <c r="E280" s="61">
        <v>632.19000000000005</v>
      </c>
      <c r="F280" s="61">
        <v>624.11</v>
      </c>
      <c r="G280" s="61">
        <v>9.1999999999999998E-3</v>
      </c>
      <c r="H280" s="61">
        <v>1.6000000000000001E-3</v>
      </c>
      <c r="I280" s="61">
        <v>1.8E-3</v>
      </c>
      <c r="J280" s="61">
        <v>0</v>
      </c>
      <c r="K280" s="61">
        <v>0.3624</v>
      </c>
      <c r="L280" s="61">
        <v>0.50329999999999997</v>
      </c>
      <c r="M280" s="61">
        <v>0.1217</v>
      </c>
      <c r="N280" s="61">
        <v>0.56140000000000001</v>
      </c>
      <c r="O280" s="61">
        <v>7.4200000000000002E-2</v>
      </c>
      <c r="P280" s="61">
        <v>0.16450000000000001</v>
      </c>
      <c r="Q280" s="61">
        <v>33.81</v>
      </c>
      <c r="R280" s="62">
        <v>50796.03</v>
      </c>
      <c r="S280" s="61">
        <v>0.42670000000000002</v>
      </c>
      <c r="T280" s="61">
        <v>6.6699999999999995E-2</v>
      </c>
      <c r="U280" s="61">
        <v>0.50670000000000004</v>
      </c>
      <c r="V280" s="61">
        <v>15.5</v>
      </c>
      <c r="W280" s="61">
        <v>4.0999999999999996</v>
      </c>
      <c r="X280" s="62">
        <v>71412.88</v>
      </c>
      <c r="Y280" s="61">
        <v>154.19</v>
      </c>
      <c r="Z280" s="62">
        <v>121365.16</v>
      </c>
      <c r="AA280" s="61">
        <v>0.76910000000000001</v>
      </c>
      <c r="AB280" s="61">
        <v>0.1658</v>
      </c>
      <c r="AC280" s="61">
        <v>6.5000000000000002E-2</v>
      </c>
      <c r="AD280" s="61">
        <v>0.23089999999999999</v>
      </c>
      <c r="AE280" s="61">
        <v>121.37</v>
      </c>
      <c r="AF280" s="62">
        <v>3020.7</v>
      </c>
      <c r="AG280" s="61">
        <v>349.49</v>
      </c>
      <c r="AH280" s="62">
        <v>97888.77</v>
      </c>
      <c r="AI280" s="61">
        <v>163</v>
      </c>
      <c r="AJ280" s="62">
        <v>29569</v>
      </c>
      <c r="AK280" s="62">
        <v>40329</v>
      </c>
      <c r="AL280" s="61">
        <v>32.799999999999997</v>
      </c>
      <c r="AM280" s="61">
        <v>24.1</v>
      </c>
      <c r="AN280" s="61">
        <v>25.45</v>
      </c>
      <c r="AO280" s="61">
        <v>4.55</v>
      </c>
      <c r="AP280" s="61">
        <v>494.79</v>
      </c>
      <c r="AQ280" s="61">
        <v>1.0150999999999999</v>
      </c>
      <c r="AR280" s="62">
        <v>1224.54</v>
      </c>
      <c r="AS280" s="62">
        <v>2074.88</v>
      </c>
      <c r="AT280" s="62">
        <v>5429.45</v>
      </c>
      <c r="AU280" s="61">
        <v>701.12</v>
      </c>
      <c r="AV280" s="61">
        <v>98.82</v>
      </c>
      <c r="AW280" s="62">
        <v>9528.81</v>
      </c>
      <c r="AX280" s="62">
        <v>7027.25</v>
      </c>
      <c r="AY280" s="61">
        <v>0.63570000000000004</v>
      </c>
      <c r="AZ280" s="62">
        <v>3576.12</v>
      </c>
      <c r="BA280" s="61">
        <v>0.32350000000000001</v>
      </c>
      <c r="BB280" s="61">
        <v>450.43</v>
      </c>
      <c r="BC280" s="61">
        <v>4.07E-2</v>
      </c>
      <c r="BD280" s="62">
        <v>11053.8</v>
      </c>
      <c r="BE280" s="62">
        <v>4914.03</v>
      </c>
      <c r="BF280" s="61">
        <v>1.8841000000000001</v>
      </c>
      <c r="BG280" s="61">
        <v>0.57709999999999995</v>
      </c>
      <c r="BH280" s="61">
        <v>0.23100000000000001</v>
      </c>
      <c r="BI280" s="61">
        <v>0.1361</v>
      </c>
      <c r="BJ280" s="61">
        <v>3.5200000000000002E-2</v>
      </c>
      <c r="BK280" s="61">
        <v>2.06E-2</v>
      </c>
    </row>
    <row r="281" spans="1:63" x14ac:dyDescent="0.25">
      <c r="A281" s="61" t="s">
        <v>312</v>
      </c>
      <c r="B281" s="61">
        <v>49437</v>
      </c>
      <c r="C281" s="61">
        <v>53</v>
      </c>
      <c r="D281" s="61">
        <v>51.36</v>
      </c>
      <c r="E281" s="62">
        <v>2722.05</v>
      </c>
      <c r="F281" s="62">
        <v>2445.3000000000002</v>
      </c>
      <c r="G281" s="61">
        <v>1.61E-2</v>
      </c>
      <c r="H281" s="61">
        <v>8.0000000000000004E-4</v>
      </c>
      <c r="I281" s="61">
        <v>1.44E-2</v>
      </c>
      <c r="J281" s="61">
        <v>8.0000000000000004E-4</v>
      </c>
      <c r="K281" s="61">
        <v>1.89E-2</v>
      </c>
      <c r="L281" s="61">
        <v>0.90920000000000001</v>
      </c>
      <c r="M281" s="61">
        <v>3.9800000000000002E-2</v>
      </c>
      <c r="N281" s="61">
        <v>0.26790000000000003</v>
      </c>
      <c r="O281" s="61">
        <v>8.2000000000000007E-3</v>
      </c>
      <c r="P281" s="61">
        <v>0.1275</v>
      </c>
      <c r="Q281" s="61">
        <v>124.96</v>
      </c>
      <c r="R281" s="62">
        <v>50709.78</v>
      </c>
      <c r="S281" s="61">
        <v>0.10059999999999999</v>
      </c>
      <c r="T281" s="61">
        <v>0.16350000000000001</v>
      </c>
      <c r="U281" s="61">
        <v>0.73580000000000001</v>
      </c>
      <c r="V281" s="61">
        <v>17.95</v>
      </c>
      <c r="W281" s="61">
        <v>19</v>
      </c>
      <c r="X281" s="62">
        <v>65422.37</v>
      </c>
      <c r="Y281" s="61">
        <v>138.97</v>
      </c>
      <c r="Z281" s="62">
        <v>125175.9</v>
      </c>
      <c r="AA281" s="61">
        <v>0.84870000000000001</v>
      </c>
      <c r="AB281" s="61">
        <v>0.1293</v>
      </c>
      <c r="AC281" s="61">
        <v>2.1999999999999999E-2</v>
      </c>
      <c r="AD281" s="61">
        <v>0.15129999999999999</v>
      </c>
      <c r="AE281" s="61">
        <v>125.18</v>
      </c>
      <c r="AF281" s="62">
        <v>4915.57</v>
      </c>
      <c r="AG281" s="61">
        <v>585.51</v>
      </c>
      <c r="AH281" s="62">
        <v>137425.54999999999</v>
      </c>
      <c r="AI281" s="61">
        <v>379</v>
      </c>
      <c r="AJ281" s="62">
        <v>36115</v>
      </c>
      <c r="AK281" s="62">
        <v>56620</v>
      </c>
      <c r="AL281" s="61">
        <v>48.3</v>
      </c>
      <c r="AM281" s="61">
        <v>39</v>
      </c>
      <c r="AN281" s="61">
        <v>39.5</v>
      </c>
      <c r="AO281" s="61">
        <v>3.8</v>
      </c>
      <c r="AP281" s="61">
        <v>0</v>
      </c>
      <c r="AQ281" s="61">
        <v>0.74270000000000003</v>
      </c>
      <c r="AR281" s="61">
        <v>817.24</v>
      </c>
      <c r="AS281" s="62">
        <v>1711.14</v>
      </c>
      <c r="AT281" s="62">
        <v>4801.24</v>
      </c>
      <c r="AU281" s="62">
        <v>1094.03</v>
      </c>
      <c r="AV281" s="61">
        <v>321.36</v>
      </c>
      <c r="AW281" s="62">
        <v>8745.01</v>
      </c>
      <c r="AX281" s="62">
        <v>4073.39</v>
      </c>
      <c r="AY281" s="61">
        <v>0.47249999999999998</v>
      </c>
      <c r="AZ281" s="62">
        <v>4127.2</v>
      </c>
      <c r="BA281" s="61">
        <v>0.4788</v>
      </c>
      <c r="BB281" s="61">
        <v>420.16</v>
      </c>
      <c r="BC281" s="61">
        <v>4.87E-2</v>
      </c>
      <c r="BD281" s="62">
        <v>8620.75</v>
      </c>
      <c r="BE281" s="62">
        <v>2716.4</v>
      </c>
      <c r="BF281" s="61">
        <v>0.52739999999999998</v>
      </c>
      <c r="BG281" s="61">
        <v>0.5776</v>
      </c>
      <c r="BH281" s="61">
        <v>0.25530000000000003</v>
      </c>
      <c r="BI281" s="61">
        <v>0.121</v>
      </c>
      <c r="BJ281" s="61">
        <v>3.1699999999999999E-2</v>
      </c>
      <c r="BK281" s="61">
        <v>1.44E-2</v>
      </c>
    </row>
    <row r="282" spans="1:63" x14ac:dyDescent="0.25">
      <c r="A282" s="61" t="s">
        <v>313</v>
      </c>
      <c r="B282" s="61">
        <v>47449</v>
      </c>
      <c r="C282" s="61">
        <v>49</v>
      </c>
      <c r="D282" s="61">
        <v>24.55</v>
      </c>
      <c r="E282" s="62">
        <v>1202.73</v>
      </c>
      <c r="F282" s="62">
        <v>1267.95</v>
      </c>
      <c r="G282" s="61">
        <v>1.1900000000000001E-2</v>
      </c>
      <c r="H282" s="61">
        <v>0</v>
      </c>
      <c r="I282" s="61">
        <v>9.4999999999999998E-3</v>
      </c>
      <c r="J282" s="61">
        <v>4.0000000000000002E-4</v>
      </c>
      <c r="K282" s="61">
        <v>3.6600000000000001E-2</v>
      </c>
      <c r="L282" s="61">
        <v>0.92200000000000004</v>
      </c>
      <c r="M282" s="61">
        <v>1.95E-2</v>
      </c>
      <c r="N282" s="61">
        <v>0.22700000000000001</v>
      </c>
      <c r="O282" s="61">
        <v>4.7999999999999996E-3</v>
      </c>
      <c r="P282" s="61">
        <v>0.12</v>
      </c>
      <c r="Q282" s="61">
        <v>65.34</v>
      </c>
      <c r="R282" s="62">
        <v>52282.92</v>
      </c>
      <c r="S282" s="61">
        <v>0.13270000000000001</v>
      </c>
      <c r="T282" s="61">
        <v>0.28570000000000001</v>
      </c>
      <c r="U282" s="61">
        <v>0.58160000000000001</v>
      </c>
      <c r="V282" s="61">
        <v>16.559999999999999</v>
      </c>
      <c r="W282" s="61">
        <v>11.06</v>
      </c>
      <c r="X282" s="62">
        <v>73789.42</v>
      </c>
      <c r="Y282" s="61">
        <v>108.75</v>
      </c>
      <c r="Z282" s="62">
        <v>130538.43</v>
      </c>
      <c r="AA282" s="61">
        <v>0.78320000000000001</v>
      </c>
      <c r="AB282" s="61">
        <v>0.16850000000000001</v>
      </c>
      <c r="AC282" s="61">
        <v>4.8300000000000003E-2</v>
      </c>
      <c r="AD282" s="61">
        <v>0.21679999999999999</v>
      </c>
      <c r="AE282" s="61">
        <v>130.54</v>
      </c>
      <c r="AF282" s="62">
        <v>3854.64</v>
      </c>
      <c r="AG282" s="61">
        <v>458.34</v>
      </c>
      <c r="AH282" s="62">
        <v>128737.74</v>
      </c>
      <c r="AI282" s="61">
        <v>332</v>
      </c>
      <c r="AJ282" s="62">
        <v>37426</v>
      </c>
      <c r="AK282" s="62">
        <v>61717</v>
      </c>
      <c r="AL282" s="61">
        <v>39.65</v>
      </c>
      <c r="AM282" s="61">
        <v>28.87</v>
      </c>
      <c r="AN282" s="61">
        <v>29.71</v>
      </c>
      <c r="AO282" s="61">
        <v>5.3</v>
      </c>
      <c r="AP282" s="62">
        <v>1133.08</v>
      </c>
      <c r="AQ282" s="61">
        <v>0.99909999999999999</v>
      </c>
      <c r="AR282" s="62">
        <v>1035.27</v>
      </c>
      <c r="AS282" s="62">
        <v>1634.24</v>
      </c>
      <c r="AT282" s="62">
        <v>5000.7700000000004</v>
      </c>
      <c r="AU282" s="62">
        <v>1249.3900000000001</v>
      </c>
      <c r="AV282" s="61">
        <v>98.11</v>
      </c>
      <c r="AW282" s="62">
        <v>9017.7800000000007</v>
      </c>
      <c r="AX282" s="62">
        <v>4475.1000000000004</v>
      </c>
      <c r="AY282" s="61">
        <v>0.43769999999999998</v>
      </c>
      <c r="AZ282" s="62">
        <v>5282.8</v>
      </c>
      <c r="BA282" s="61">
        <v>0.51680000000000004</v>
      </c>
      <c r="BB282" s="61">
        <v>465.14</v>
      </c>
      <c r="BC282" s="61">
        <v>4.5499999999999999E-2</v>
      </c>
      <c r="BD282" s="62">
        <v>10223.040000000001</v>
      </c>
      <c r="BE282" s="62">
        <v>4166.3999999999996</v>
      </c>
      <c r="BF282" s="61">
        <v>0.84260000000000002</v>
      </c>
      <c r="BG282" s="61">
        <v>0.57430000000000003</v>
      </c>
      <c r="BH282" s="61">
        <v>0.19950000000000001</v>
      </c>
      <c r="BI282" s="61">
        <v>0.1661</v>
      </c>
      <c r="BJ282" s="61">
        <v>3.9199999999999999E-2</v>
      </c>
      <c r="BK282" s="61">
        <v>2.0899999999999998E-2</v>
      </c>
    </row>
    <row r="283" spans="1:63" x14ac:dyDescent="0.25">
      <c r="A283" s="61" t="s">
        <v>314</v>
      </c>
      <c r="B283" s="61">
        <v>47589</v>
      </c>
      <c r="C283" s="61">
        <v>74</v>
      </c>
      <c r="D283" s="61">
        <v>14.69</v>
      </c>
      <c r="E283" s="62">
        <v>1086.71</v>
      </c>
      <c r="F283" s="62">
        <v>1105.44</v>
      </c>
      <c r="G283" s="61">
        <v>5.4000000000000003E-3</v>
      </c>
      <c r="H283" s="61">
        <v>0</v>
      </c>
      <c r="I283" s="61">
        <v>4.7000000000000002E-3</v>
      </c>
      <c r="J283" s="61">
        <v>8.9999999999999998E-4</v>
      </c>
      <c r="K283" s="61">
        <v>3.1600000000000003E-2</v>
      </c>
      <c r="L283" s="61">
        <v>0.94550000000000001</v>
      </c>
      <c r="M283" s="61">
        <v>1.18E-2</v>
      </c>
      <c r="N283" s="61">
        <v>0.32790000000000002</v>
      </c>
      <c r="O283" s="61">
        <v>8.9999999999999998E-4</v>
      </c>
      <c r="P283" s="61">
        <v>0.14940000000000001</v>
      </c>
      <c r="Q283" s="61">
        <v>56.33</v>
      </c>
      <c r="R283" s="62">
        <v>56115.33</v>
      </c>
      <c r="S283" s="61">
        <v>0.34379999999999999</v>
      </c>
      <c r="T283" s="61">
        <v>0.11459999999999999</v>
      </c>
      <c r="U283" s="61">
        <v>0.54169999999999996</v>
      </c>
      <c r="V283" s="61">
        <v>17.010000000000002</v>
      </c>
      <c r="W283" s="61">
        <v>10.3</v>
      </c>
      <c r="X283" s="62">
        <v>60324.1</v>
      </c>
      <c r="Y283" s="61">
        <v>102.51</v>
      </c>
      <c r="Z283" s="62">
        <v>108490.74</v>
      </c>
      <c r="AA283" s="61">
        <v>0.88239999999999996</v>
      </c>
      <c r="AB283" s="61">
        <v>6.4500000000000002E-2</v>
      </c>
      <c r="AC283" s="61">
        <v>5.3100000000000001E-2</v>
      </c>
      <c r="AD283" s="61">
        <v>0.1176</v>
      </c>
      <c r="AE283" s="61">
        <v>108.49</v>
      </c>
      <c r="AF283" s="62">
        <v>2603.4699999999998</v>
      </c>
      <c r="AG283" s="61">
        <v>333.74</v>
      </c>
      <c r="AH283" s="62">
        <v>107107.28</v>
      </c>
      <c r="AI283" s="61">
        <v>220</v>
      </c>
      <c r="AJ283" s="62">
        <v>36023</v>
      </c>
      <c r="AK283" s="62">
        <v>47637</v>
      </c>
      <c r="AL283" s="61">
        <v>43.35</v>
      </c>
      <c r="AM283" s="61">
        <v>22</v>
      </c>
      <c r="AN283" s="61">
        <v>35.39</v>
      </c>
      <c r="AO283" s="61">
        <v>2.15</v>
      </c>
      <c r="AP283" s="62">
        <v>1882.04</v>
      </c>
      <c r="AQ283" s="61">
        <v>1.4182999999999999</v>
      </c>
      <c r="AR283" s="62">
        <v>1149.49</v>
      </c>
      <c r="AS283" s="62">
        <v>1656.8</v>
      </c>
      <c r="AT283" s="62">
        <v>6030.07</v>
      </c>
      <c r="AU283" s="62">
        <v>1027.5</v>
      </c>
      <c r="AV283" s="61">
        <v>379.65</v>
      </c>
      <c r="AW283" s="62">
        <v>10243.52</v>
      </c>
      <c r="AX283" s="62">
        <v>5179.71</v>
      </c>
      <c r="AY283" s="61">
        <v>0.47389999999999999</v>
      </c>
      <c r="AZ283" s="62">
        <v>5115.54</v>
      </c>
      <c r="BA283" s="61">
        <v>0.46810000000000002</v>
      </c>
      <c r="BB283" s="61">
        <v>634.12</v>
      </c>
      <c r="BC283" s="61">
        <v>5.8000000000000003E-2</v>
      </c>
      <c r="BD283" s="62">
        <v>10929.37</v>
      </c>
      <c r="BE283" s="62">
        <v>3776.84</v>
      </c>
      <c r="BF283" s="61">
        <v>1.2674000000000001</v>
      </c>
      <c r="BG283" s="61">
        <v>0.49249999999999999</v>
      </c>
      <c r="BH283" s="61">
        <v>0.16250000000000001</v>
      </c>
      <c r="BI283" s="61">
        <v>0.29160000000000003</v>
      </c>
      <c r="BJ283" s="61">
        <v>3.61E-2</v>
      </c>
      <c r="BK283" s="61">
        <v>1.7299999999999999E-2</v>
      </c>
    </row>
    <row r="284" spans="1:63" x14ac:dyDescent="0.25">
      <c r="A284" s="61" t="s">
        <v>315</v>
      </c>
      <c r="B284" s="61">
        <v>50195</v>
      </c>
      <c r="C284" s="61">
        <v>19</v>
      </c>
      <c r="D284" s="61">
        <v>81.3</v>
      </c>
      <c r="E284" s="62">
        <v>1544.71</v>
      </c>
      <c r="F284" s="62">
        <v>1322.27</v>
      </c>
      <c r="G284" s="61">
        <v>7.0000000000000001E-3</v>
      </c>
      <c r="H284" s="61">
        <v>0</v>
      </c>
      <c r="I284" s="61">
        <v>0.30930000000000002</v>
      </c>
      <c r="J284" s="61">
        <v>2.3E-3</v>
      </c>
      <c r="K284" s="61">
        <v>3.4299999999999997E-2</v>
      </c>
      <c r="L284" s="61">
        <v>0.59150000000000003</v>
      </c>
      <c r="M284" s="61">
        <v>5.57E-2</v>
      </c>
      <c r="N284" s="61">
        <v>0.62190000000000001</v>
      </c>
      <c r="O284" s="61">
        <v>2E-3</v>
      </c>
      <c r="P284" s="61">
        <v>0.1072</v>
      </c>
      <c r="Q284" s="61">
        <v>77.75</v>
      </c>
      <c r="R284" s="62">
        <v>49845.17</v>
      </c>
      <c r="S284" s="61">
        <v>0.43</v>
      </c>
      <c r="T284" s="61">
        <v>0.12</v>
      </c>
      <c r="U284" s="61">
        <v>0.45</v>
      </c>
      <c r="V284" s="61">
        <v>18.14</v>
      </c>
      <c r="W284" s="61">
        <v>12.22</v>
      </c>
      <c r="X284" s="62">
        <v>65786.27</v>
      </c>
      <c r="Y284" s="61">
        <v>124.21</v>
      </c>
      <c r="Z284" s="62">
        <v>145254.07</v>
      </c>
      <c r="AA284" s="61">
        <v>0.7056</v>
      </c>
      <c r="AB284" s="61">
        <v>0.27050000000000002</v>
      </c>
      <c r="AC284" s="61">
        <v>2.3900000000000001E-2</v>
      </c>
      <c r="AD284" s="61">
        <v>0.2944</v>
      </c>
      <c r="AE284" s="61">
        <v>145.25</v>
      </c>
      <c r="AF284" s="62">
        <v>5896.23</v>
      </c>
      <c r="AG284" s="61">
        <v>815.76</v>
      </c>
      <c r="AH284" s="62">
        <v>141488.56</v>
      </c>
      <c r="AI284" s="61">
        <v>395</v>
      </c>
      <c r="AJ284" s="62">
        <v>28924</v>
      </c>
      <c r="AK284" s="62">
        <v>54388</v>
      </c>
      <c r="AL284" s="61">
        <v>49.2</v>
      </c>
      <c r="AM284" s="61">
        <v>40.92</v>
      </c>
      <c r="AN284" s="61">
        <v>38.979999999999997</v>
      </c>
      <c r="AO284" s="61">
        <v>5.7</v>
      </c>
      <c r="AP284" s="61">
        <v>0</v>
      </c>
      <c r="AQ284" s="61">
        <v>0.98619999999999997</v>
      </c>
      <c r="AR284" s="62">
        <v>1538.18</v>
      </c>
      <c r="AS284" s="62">
        <v>3567.96</v>
      </c>
      <c r="AT284" s="62">
        <v>6787.83</v>
      </c>
      <c r="AU284" s="61">
        <v>825.41</v>
      </c>
      <c r="AV284" s="61">
        <v>149.31</v>
      </c>
      <c r="AW284" s="62">
        <v>12868.68</v>
      </c>
      <c r="AX284" s="62">
        <v>5093.46</v>
      </c>
      <c r="AY284" s="61">
        <v>0.42659999999999998</v>
      </c>
      <c r="AZ284" s="62">
        <v>5606.81</v>
      </c>
      <c r="BA284" s="61">
        <v>0.46960000000000002</v>
      </c>
      <c r="BB284" s="62">
        <v>1238.07</v>
      </c>
      <c r="BC284" s="61">
        <v>0.1037</v>
      </c>
      <c r="BD284" s="62">
        <v>11938.33</v>
      </c>
      <c r="BE284" s="62">
        <v>1989.18</v>
      </c>
      <c r="BF284" s="61">
        <v>0.32790000000000002</v>
      </c>
      <c r="BG284" s="61">
        <v>0.4945</v>
      </c>
      <c r="BH284" s="61">
        <v>0.24729999999999999</v>
      </c>
      <c r="BI284" s="61">
        <v>0.1681</v>
      </c>
      <c r="BJ284" s="61">
        <v>1.6799999999999999E-2</v>
      </c>
      <c r="BK284" s="61">
        <v>7.3300000000000004E-2</v>
      </c>
    </row>
    <row r="285" spans="1:63" x14ac:dyDescent="0.25">
      <c r="A285" s="61" t="s">
        <v>316</v>
      </c>
      <c r="B285" s="61">
        <v>46888</v>
      </c>
      <c r="C285" s="61">
        <v>52</v>
      </c>
      <c r="D285" s="61">
        <v>26.75</v>
      </c>
      <c r="E285" s="62">
        <v>1391.1</v>
      </c>
      <c r="F285" s="62">
        <v>1389.96</v>
      </c>
      <c r="G285" s="61">
        <v>5.7999999999999996E-3</v>
      </c>
      <c r="H285" s="61">
        <v>0</v>
      </c>
      <c r="I285" s="61">
        <v>2.7000000000000001E-3</v>
      </c>
      <c r="J285" s="61">
        <v>0</v>
      </c>
      <c r="K285" s="61">
        <v>8.0999999999999996E-3</v>
      </c>
      <c r="L285" s="61">
        <v>0.97089999999999999</v>
      </c>
      <c r="M285" s="61">
        <v>1.24E-2</v>
      </c>
      <c r="N285" s="61">
        <v>0.3584</v>
      </c>
      <c r="O285" s="61">
        <v>0</v>
      </c>
      <c r="P285" s="61">
        <v>0.1113</v>
      </c>
      <c r="Q285" s="61">
        <v>58.28</v>
      </c>
      <c r="R285" s="62">
        <v>52213.59</v>
      </c>
      <c r="S285" s="61">
        <v>0.36470000000000002</v>
      </c>
      <c r="T285" s="61">
        <v>0.21179999999999999</v>
      </c>
      <c r="U285" s="61">
        <v>0.42349999999999999</v>
      </c>
      <c r="V285" s="61">
        <v>19.559999999999999</v>
      </c>
      <c r="W285" s="61">
        <v>12</v>
      </c>
      <c r="X285" s="62">
        <v>66312.179999999993</v>
      </c>
      <c r="Y285" s="61">
        <v>114.53</v>
      </c>
      <c r="Z285" s="62">
        <v>116271.61</v>
      </c>
      <c r="AA285" s="61">
        <v>0.8871</v>
      </c>
      <c r="AB285" s="61">
        <v>7.5899999999999995E-2</v>
      </c>
      <c r="AC285" s="61">
        <v>3.6999999999999998E-2</v>
      </c>
      <c r="AD285" s="61">
        <v>0.1129</v>
      </c>
      <c r="AE285" s="61">
        <v>116.27</v>
      </c>
      <c r="AF285" s="62">
        <v>2648.33</v>
      </c>
      <c r="AG285" s="61">
        <v>413.72</v>
      </c>
      <c r="AH285" s="62">
        <v>120555.14</v>
      </c>
      <c r="AI285" s="61">
        <v>290</v>
      </c>
      <c r="AJ285" s="62">
        <v>36687</v>
      </c>
      <c r="AK285" s="62">
        <v>49748</v>
      </c>
      <c r="AL285" s="61">
        <v>39.700000000000003</v>
      </c>
      <c r="AM285" s="61">
        <v>22.07</v>
      </c>
      <c r="AN285" s="61">
        <v>22.79</v>
      </c>
      <c r="AO285" s="61">
        <v>4.8</v>
      </c>
      <c r="AP285" s="62">
        <v>1939.8</v>
      </c>
      <c r="AQ285" s="61">
        <v>1.3745000000000001</v>
      </c>
      <c r="AR285" s="62">
        <v>1006.47</v>
      </c>
      <c r="AS285" s="62">
        <v>2143.0500000000002</v>
      </c>
      <c r="AT285" s="62">
        <v>4508.97</v>
      </c>
      <c r="AU285" s="62">
        <v>1081.5899999999999</v>
      </c>
      <c r="AV285" s="61">
        <v>221.48</v>
      </c>
      <c r="AW285" s="62">
        <v>8961.57</v>
      </c>
      <c r="AX285" s="62">
        <v>4115.47</v>
      </c>
      <c r="AY285" s="61">
        <v>0.44340000000000002</v>
      </c>
      <c r="AZ285" s="62">
        <v>4602.1000000000004</v>
      </c>
      <c r="BA285" s="61">
        <v>0.49590000000000001</v>
      </c>
      <c r="BB285" s="61">
        <v>563.54</v>
      </c>
      <c r="BC285" s="61">
        <v>6.0699999999999997E-2</v>
      </c>
      <c r="BD285" s="62">
        <v>9281.1</v>
      </c>
      <c r="BE285" s="62">
        <v>3718.8</v>
      </c>
      <c r="BF285" s="61">
        <v>1.1154999999999999</v>
      </c>
      <c r="BG285" s="61">
        <v>0.57220000000000004</v>
      </c>
      <c r="BH285" s="61">
        <v>0.2051</v>
      </c>
      <c r="BI285" s="61">
        <v>0.14849999999999999</v>
      </c>
      <c r="BJ285" s="61">
        <v>4.24E-2</v>
      </c>
      <c r="BK285" s="61">
        <v>3.1800000000000002E-2</v>
      </c>
    </row>
    <row r="286" spans="1:63" x14ac:dyDescent="0.25">
      <c r="A286" s="61" t="s">
        <v>317</v>
      </c>
      <c r="B286" s="61">
        <v>48009</v>
      </c>
      <c r="C286" s="61">
        <v>36</v>
      </c>
      <c r="D286" s="61">
        <v>102.45</v>
      </c>
      <c r="E286" s="62">
        <v>3688.23</v>
      </c>
      <c r="F286" s="62">
        <v>3483.97</v>
      </c>
      <c r="G286" s="61">
        <v>8.0999999999999996E-3</v>
      </c>
      <c r="H286" s="61">
        <v>0</v>
      </c>
      <c r="I286" s="61">
        <v>0.26779999999999998</v>
      </c>
      <c r="J286" s="61">
        <v>5.9999999999999995E-4</v>
      </c>
      <c r="K286" s="61">
        <v>3.04E-2</v>
      </c>
      <c r="L286" s="61">
        <v>0.62839999999999996</v>
      </c>
      <c r="M286" s="61">
        <v>6.4600000000000005E-2</v>
      </c>
      <c r="N286" s="61">
        <v>0.37069999999999997</v>
      </c>
      <c r="O286" s="61">
        <v>8.3000000000000004E-2</v>
      </c>
      <c r="P286" s="61">
        <v>9.8100000000000007E-2</v>
      </c>
      <c r="Q286" s="61">
        <v>127.25</v>
      </c>
      <c r="R286" s="62">
        <v>46882.27</v>
      </c>
      <c r="S286" s="61">
        <v>0.32740000000000002</v>
      </c>
      <c r="T286" s="61">
        <v>0.3049</v>
      </c>
      <c r="U286" s="61">
        <v>0.36770000000000003</v>
      </c>
      <c r="V286" s="61">
        <v>18.7</v>
      </c>
      <c r="W286" s="61">
        <v>23.34</v>
      </c>
      <c r="X286" s="62">
        <v>66937.119999999995</v>
      </c>
      <c r="Y286" s="61">
        <v>156.81</v>
      </c>
      <c r="Z286" s="62">
        <v>131708.66</v>
      </c>
      <c r="AA286" s="61">
        <v>0.80210000000000004</v>
      </c>
      <c r="AB286" s="61">
        <v>0.17899999999999999</v>
      </c>
      <c r="AC286" s="61">
        <v>1.89E-2</v>
      </c>
      <c r="AD286" s="61">
        <v>0.19789999999999999</v>
      </c>
      <c r="AE286" s="61">
        <v>131.71</v>
      </c>
      <c r="AF286" s="62">
        <v>4805.8900000000003</v>
      </c>
      <c r="AG286" s="61">
        <v>611.44000000000005</v>
      </c>
      <c r="AH286" s="62">
        <v>158469.67000000001</v>
      </c>
      <c r="AI286" s="61">
        <v>446</v>
      </c>
      <c r="AJ286" s="62">
        <v>42827</v>
      </c>
      <c r="AK286" s="62">
        <v>53472</v>
      </c>
      <c r="AL286" s="61">
        <v>44.6</v>
      </c>
      <c r="AM286" s="61">
        <v>36.46</v>
      </c>
      <c r="AN286" s="61">
        <v>35.770000000000003</v>
      </c>
      <c r="AO286" s="61">
        <v>4.8</v>
      </c>
      <c r="AP286" s="61">
        <v>0</v>
      </c>
      <c r="AQ286" s="61">
        <v>0.70909999999999995</v>
      </c>
      <c r="AR286" s="61">
        <v>919.72</v>
      </c>
      <c r="AS286" s="62">
        <v>1992.66</v>
      </c>
      <c r="AT286" s="62">
        <v>4510.1899999999996</v>
      </c>
      <c r="AU286" s="61">
        <v>798.88</v>
      </c>
      <c r="AV286" s="61">
        <v>185.66</v>
      </c>
      <c r="AW286" s="62">
        <v>8407.1200000000008</v>
      </c>
      <c r="AX286" s="62">
        <v>2950.7</v>
      </c>
      <c r="AY286" s="61">
        <v>0.38019999999999998</v>
      </c>
      <c r="AZ286" s="62">
        <v>4320.26</v>
      </c>
      <c r="BA286" s="61">
        <v>0.55669999999999997</v>
      </c>
      <c r="BB286" s="61">
        <v>489.54</v>
      </c>
      <c r="BC286" s="61">
        <v>6.3100000000000003E-2</v>
      </c>
      <c r="BD286" s="62">
        <v>7760.51</v>
      </c>
      <c r="BE286" s="62">
        <v>1387.27</v>
      </c>
      <c r="BF286" s="61">
        <v>0.32390000000000002</v>
      </c>
      <c r="BG286" s="61">
        <v>0.56410000000000005</v>
      </c>
      <c r="BH286" s="61">
        <v>0.21440000000000001</v>
      </c>
      <c r="BI286" s="61">
        <v>0.17280000000000001</v>
      </c>
      <c r="BJ286" s="61">
        <v>3.6900000000000002E-2</v>
      </c>
      <c r="BK286" s="61">
        <v>1.17E-2</v>
      </c>
    </row>
    <row r="287" spans="1:63" x14ac:dyDescent="0.25">
      <c r="A287" s="61" t="s">
        <v>318</v>
      </c>
      <c r="B287" s="61">
        <v>48017</v>
      </c>
      <c r="C287" s="61">
        <v>108</v>
      </c>
      <c r="D287" s="61">
        <v>18.100000000000001</v>
      </c>
      <c r="E287" s="62">
        <v>1954.44</v>
      </c>
      <c r="F287" s="62">
        <v>2008.4</v>
      </c>
      <c r="G287" s="61">
        <v>1E-3</v>
      </c>
      <c r="H287" s="61">
        <v>0</v>
      </c>
      <c r="I287" s="61">
        <v>8.6999999999999994E-3</v>
      </c>
      <c r="J287" s="61">
        <v>2.8999999999999998E-3</v>
      </c>
      <c r="K287" s="61">
        <v>2.3999999999999998E-3</v>
      </c>
      <c r="L287" s="61">
        <v>0.97</v>
      </c>
      <c r="M287" s="61">
        <v>1.4999999999999999E-2</v>
      </c>
      <c r="N287" s="61">
        <v>0.40849999999999997</v>
      </c>
      <c r="O287" s="61">
        <v>0</v>
      </c>
      <c r="P287" s="61">
        <v>9.11E-2</v>
      </c>
      <c r="Q287" s="61">
        <v>97.19</v>
      </c>
      <c r="R287" s="62">
        <v>51996.07</v>
      </c>
      <c r="S287" s="61">
        <v>0.1774</v>
      </c>
      <c r="T287" s="61">
        <v>0.2097</v>
      </c>
      <c r="U287" s="61">
        <v>0.6129</v>
      </c>
      <c r="V287" s="61">
        <v>17.27</v>
      </c>
      <c r="W287" s="61">
        <v>15.33</v>
      </c>
      <c r="X287" s="62">
        <v>76089.55</v>
      </c>
      <c r="Y287" s="61">
        <v>124.49</v>
      </c>
      <c r="Z287" s="62">
        <v>109786.06</v>
      </c>
      <c r="AA287" s="61">
        <v>0.8337</v>
      </c>
      <c r="AB287" s="61">
        <v>0.10589999999999999</v>
      </c>
      <c r="AC287" s="61">
        <v>6.0499999999999998E-2</v>
      </c>
      <c r="AD287" s="61">
        <v>0.1663</v>
      </c>
      <c r="AE287" s="61">
        <v>109.79</v>
      </c>
      <c r="AF287" s="62">
        <v>2481</v>
      </c>
      <c r="AG287" s="61">
        <v>340.41</v>
      </c>
      <c r="AH287" s="62">
        <v>101797.05</v>
      </c>
      <c r="AI287" s="61">
        <v>191</v>
      </c>
      <c r="AJ287" s="62">
        <v>31517</v>
      </c>
      <c r="AK287" s="62">
        <v>43583</v>
      </c>
      <c r="AL287" s="61">
        <v>31.9</v>
      </c>
      <c r="AM287" s="61">
        <v>22</v>
      </c>
      <c r="AN287" s="61">
        <v>22</v>
      </c>
      <c r="AO287" s="61">
        <v>4.5999999999999996</v>
      </c>
      <c r="AP287" s="61">
        <v>788.96</v>
      </c>
      <c r="AQ287" s="61">
        <v>1.1629</v>
      </c>
      <c r="AR287" s="62">
        <v>1350.88</v>
      </c>
      <c r="AS287" s="62">
        <v>2233.0500000000002</v>
      </c>
      <c r="AT287" s="62">
        <v>4684</v>
      </c>
      <c r="AU287" s="61">
        <v>698.41</v>
      </c>
      <c r="AV287" s="61">
        <v>87.09</v>
      </c>
      <c r="AW287" s="62">
        <v>9053.43</v>
      </c>
      <c r="AX287" s="62">
        <v>4719.78</v>
      </c>
      <c r="AY287" s="61">
        <v>0.54159999999999997</v>
      </c>
      <c r="AZ287" s="62">
        <v>3388.08</v>
      </c>
      <c r="BA287" s="61">
        <v>0.38879999999999998</v>
      </c>
      <c r="BB287" s="61">
        <v>607.44000000000005</v>
      </c>
      <c r="BC287" s="61">
        <v>6.9699999999999998E-2</v>
      </c>
      <c r="BD287" s="62">
        <v>8715.2900000000009</v>
      </c>
      <c r="BE287" s="62">
        <v>4591.6899999999996</v>
      </c>
      <c r="BF287" s="61">
        <v>1.7005999999999999</v>
      </c>
      <c r="BG287" s="61">
        <v>0.60509999999999997</v>
      </c>
      <c r="BH287" s="61">
        <v>0.18310000000000001</v>
      </c>
      <c r="BI287" s="61">
        <v>0.13919999999999999</v>
      </c>
      <c r="BJ287" s="61">
        <v>5.6899999999999999E-2</v>
      </c>
      <c r="BK287" s="61">
        <v>1.5599999999999999E-2</v>
      </c>
    </row>
    <row r="288" spans="1:63" x14ac:dyDescent="0.25">
      <c r="A288" s="61" t="s">
        <v>319</v>
      </c>
      <c r="B288" s="61">
        <v>44222</v>
      </c>
      <c r="C288" s="61">
        <v>9</v>
      </c>
      <c r="D288" s="61">
        <v>575.70000000000005</v>
      </c>
      <c r="E288" s="62">
        <v>5181.28</v>
      </c>
      <c r="F288" s="62">
        <v>3784.96</v>
      </c>
      <c r="G288" s="61">
        <v>3.3E-3</v>
      </c>
      <c r="H288" s="61">
        <v>2.9999999999999997E-4</v>
      </c>
      <c r="I288" s="61">
        <v>0.40689999999999998</v>
      </c>
      <c r="J288" s="61">
        <v>2E-3</v>
      </c>
      <c r="K288" s="61">
        <v>3.3599999999999998E-2</v>
      </c>
      <c r="L288" s="61">
        <v>0.41499999999999998</v>
      </c>
      <c r="M288" s="61">
        <v>0.1389</v>
      </c>
      <c r="N288" s="61">
        <v>0.77339999999999998</v>
      </c>
      <c r="O288" s="61">
        <v>2.8E-3</v>
      </c>
      <c r="P288" s="61">
        <v>0.15110000000000001</v>
      </c>
      <c r="Q288" s="61">
        <v>197.4</v>
      </c>
      <c r="R288" s="62">
        <v>47111.64</v>
      </c>
      <c r="S288" s="61">
        <v>0.18210000000000001</v>
      </c>
      <c r="T288" s="61">
        <v>0.1605</v>
      </c>
      <c r="U288" s="61">
        <v>0.65739999999999998</v>
      </c>
      <c r="V288" s="61">
        <v>16.68</v>
      </c>
      <c r="W288" s="61">
        <v>29.1</v>
      </c>
      <c r="X288" s="62">
        <v>78931.960000000006</v>
      </c>
      <c r="Y288" s="61">
        <v>178.05</v>
      </c>
      <c r="Z288" s="62">
        <v>59559.32</v>
      </c>
      <c r="AA288" s="61">
        <v>0.64639999999999997</v>
      </c>
      <c r="AB288" s="61">
        <v>0.2969</v>
      </c>
      <c r="AC288" s="61">
        <v>5.6800000000000003E-2</v>
      </c>
      <c r="AD288" s="61">
        <v>0.35360000000000003</v>
      </c>
      <c r="AE288" s="61">
        <v>59.56</v>
      </c>
      <c r="AF288" s="62">
        <v>1694.26</v>
      </c>
      <c r="AG288" s="61">
        <v>238.1</v>
      </c>
      <c r="AH288" s="62">
        <v>54937.15</v>
      </c>
      <c r="AI288" s="61">
        <v>15</v>
      </c>
      <c r="AJ288" s="62">
        <v>20747</v>
      </c>
      <c r="AK288" s="62">
        <v>30701</v>
      </c>
      <c r="AL288" s="61">
        <v>36.99</v>
      </c>
      <c r="AM288" s="61">
        <v>27.78</v>
      </c>
      <c r="AN288" s="61">
        <v>28.26</v>
      </c>
      <c r="AO288" s="61">
        <v>3.7</v>
      </c>
      <c r="AP288" s="61">
        <v>0</v>
      </c>
      <c r="AQ288" s="61">
        <v>0.91720000000000002</v>
      </c>
      <c r="AR288" s="62">
        <v>1511.71</v>
      </c>
      <c r="AS288" s="62">
        <v>2241.56</v>
      </c>
      <c r="AT288" s="62">
        <v>6410.82</v>
      </c>
      <c r="AU288" s="62">
        <v>1173.96</v>
      </c>
      <c r="AV288" s="61">
        <v>634.16999999999996</v>
      </c>
      <c r="AW288" s="62">
        <v>11972.22</v>
      </c>
      <c r="AX288" s="62">
        <v>8516.76</v>
      </c>
      <c r="AY288" s="61">
        <v>0.64739999999999998</v>
      </c>
      <c r="AZ288" s="62">
        <v>2304.94</v>
      </c>
      <c r="BA288" s="61">
        <v>0.17519999999999999</v>
      </c>
      <c r="BB288" s="62">
        <v>2333.38</v>
      </c>
      <c r="BC288" s="61">
        <v>0.1774</v>
      </c>
      <c r="BD288" s="62">
        <v>13155.08</v>
      </c>
      <c r="BE288" s="62">
        <v>4813.3999999999996</v>
      </c>
      <c r="BF288" s="61">
        <v>3.2759999999999998</v>
      </c>
      <c r="BG288" s="61">
        <v>0.5292</v>
      </c>
      <c r="BH288" s="61">
        <v>0.1744</v>
      </c>
      <c r="BI288" s="61">
        <v>0.27150000000000002</v>
      </c>
      <c r="BJ288" s="61">
        <v>1.6799999999999999E-2</v>
      </c>
      <c r="BK288" s="61">
        <v>8.0999999999999996E-3</v>
      </c>
    </row>
    <row r="289" spans="1:63" x14ac:dyDescent="0.25">
      <c r="A289" s="61" t="s">
        <v>320</v>
      </c>
      <c r="B289" s="61">
        <v>50369</v>
      </c>
      <c r="C289" s="61">
        <v>145</v>
      </c>
      <c r="D289" s="61">
        <v>5.4</v>
      </c>
      <c r="E289" s="61">
        <v>782.3</v>
      </c>
      <c r="F289" s="61">
        <v>919.23</v>
      </c>
      <c r="G289" s="61">
        <v>3.3E-3</v>
      </c>
      <c r="H289" s="61">
        <v>0</v>
      </c>
      <c r="I289" s="61">
        <v>6.9999999999999999E-4</v>
      </c>
      <c r="J289" s="61">
        <v>0</v>
      </c>
      <c r="K289" s="61">
        <v>1.12E-2</v>
      </c>
      <c r="L289" s="61">
        <v>0.96930000000000005</v>
      </c>
      <c r="M289" s="61">
        <v>1.55E-2</v>
      </c>
      <c r="N289" s="61">
        <v>0.42749999999999999</v>
      </c>
      <c r="O289" s="61">
        <v>0</v>
      </c>
      <c r="P289" s="61">
        <v>0.1444</v>
      </c>
      <c r="Q289" s="61">
        <v>43.24</v>
      </c>
      <c r="R289" s="62">
        <v>50765.4</v>
      </c>
      <c r="S289" s="61">
        <v>0.1406</v>
      </c>
      <c r="T289" s="61">
        <v>0.2031</v>
      </c>
      <c r="U289" s="61">
        <v>0.65629999999999999</v>
      </c>
      <c r="V289" s="61">
        <v>16.93</v>
      </c>
      <c r="W289" s="61">
        <v>6.2</v>
      </c>
      <c r="X289" s="62">
        <v>74307.16</v>
      </c>
      <c r="Y289" s="61">
        <v>121.98</v>
      </c>
      <c r="Z289" s="62">
        <v>141835.79999999999</v>
      </c>
      <c r="AA289" s="61">
        <v>0.93559999999999999</v>
      </c>
      <c r="AB289" s="61">
        <v>3.49E-2</v>
      </c>
      <c r="AC289" s="61">
        <v>2.9600000000000001E-2</v>
      </c>
      <c r="AD289" s="61">
        <v>6.4399999999999999E-2</v>
      </c>
      <c r="AE289" s="61">
        <v>141.84</v>
      </c>
      <c r="AF289" s="62">
        <v>3577.89</v>
      </c>
      <c r="AG289" s="61">
        <v>606.83000000000004</v>
      </c>
      <c r="AH289" s="62">
        <v>92474.8</v>
      </c>
      <c r="AI289" s="61">
        <v>136</v>
      </c>
      <c r="AJ289" s="62">
        <v>33906</v>
      </c>
      <c r="AK289" s="62">
        <v>46349</v>
      </c>
      <c r="AL289" s="61">
        <v>45.7</v>
      </c>
      <c r="AM289" s="61">
        <v>24.21</v>
      </c>
      <c r="AN289" s="61">
        <v>35.03</v>
      </c>
      <c r="AO289" s="61">
        <v>5.3</v>
      </c>
      <c r="AP289" s="61">
        <v>0</v>
      </c>
      <c r="AQ289" s="61">
        <v>0.94979999999999998</v>
      </c>
      <c r="AR289" s="62">
        <v>1275.3399999999999</v>
      </c>
      <c r="AS289" s="62">
        <v>1559.98</v>
      </c>
      <c r="AT289" s="62">
        <v>5396.48</v>
      </c>
      <c r="AU289" s="61">
        <v>617.62</v>
      </c>
      <c r="AV289" s="61">
        <v>60.02</v>
      </c>
      <c r="AW289" s="62">
        <v>8909.43</v>
      </c>
      <c r="AX289" s="62">
        <v>4805.6499999999996</v>
      </c>
      <c r="AY289" s="61">
        <v>0.47139999999999999</v>
      </c>
      <c r="AZ289" s="62">
        <v>4855.6499999999996</v>
      </c>
      <c r="BA289" s="61">
        <v>0.4763</v>
      </c>
      <c r="BB289" s="61">
        <v>534.16999999999996</v>
      </c>
      <c r="BC289" s="61">
        <v>5.2400000000000002E-2</v>
      </c>
      <c r="BD289" s="62">
        <v>10195.459999999999</v>
      </c>
      <c r="BE289" s="62">
        <v>5488.94</v>
      </c>
      <c r="BF289" s="61">
        <v>1.7153</v>
      </c>
      <c r="BG289" s="61">
        <v>0.54979999999999996</v>
      </c>
      <c r="BH289" s="61">
        <v>0.1996</v>
      </c>
      <c r="BI289" s="61">
        <v>0.151</v>
      </c>
      <c r="BJ289" s="61">
        <v>4.1099999999999998E-2</v>
      </c>
      <c r="BK289" s="61">
        <v>5.8599999999999999E-2</v>
      </c>
    </row>
    <row r="290" spans="1:63" x14ac:dyDescent="0.25">
      <c r="A290" s="61" t="s">
        <v>321</v>
      </c>
      <c r="B290" s="61">
        <v>45450</v>
      </c>
      <c r="C290" s="61">
        <v>25</v>
      </c>
      <c r="D290" s="61">
        <v>34.83</v>
      </c>
      <c r="E290" s="61">
        <v>870.76</v>
      </c>
      <c r="F290" s="61">
        <v>951.17</v>
      </c>
      <c r="G290" s="61">
        <v>0</v>
      </c>
      <c r="H290" s="61">
        <v>0</v>
      </c>
      <c r="I290" s="61">
        <v>5.4999999999999997E-3</v>
      </c>
      <c r="J290" s="61">
        <v>0</v>
      </c>
      <c r="K290" s="61">
        <v>4.0000000000000002E-4</v>
      </c>
      <c r="L290" s="61">
        <v>0.98570000000000002</v>
      </c>
      <c r="M290" s="61">
        <v>8.3000000000000001E-3</v>
      </c>
      <c r="N290" s="61">
        <v>0.55859999999999999</v>
      </c>
      <c r="O290" s="61">
        <v>0</v>
      </c>
      <c r="P290" s="61">
        <v>0.1525</v>
      </c>
      <c r="Q290" s="61">
        <v>49.74</v>
      </c>
      <c r="R290" s="62">
        <v>52139.69</v>
      </c>
      <c r="S290" s="61">
        <v>0.27379999999999999</v>
      </c>
      <c r="T290" s="61">
        <v>0.16669999999999999</v>
      </c>
      <c r="U290" s="61">
        <v>0.5595</v>
      </c>
      <c r="V290" s="61">
        <v>17.510000000000002</v>
      </c>
      <c r="W290" s="61">
        <v>9.3000000000000007</v>
      </c>
      <c r="X290" s="62">
        <v>55633.96</v>
      </c>
      <c r="Y290" s="61">
        <v>91.28</v>
      </c>
      <c r="Z290" s="62">
        <v>96067.7</v>
      </c>
      <c r="AA290" s="61">
        <v>0.72760000000000002</v>
      </c>
      <c r="AB290" s="61">
        <v>0.1915</v>
      </c>
      <c r="AC290" s="61">
        <v>8.09E-2</v>
      </c>
      <c r="AD290" s="61">
        <v>0.27239999999999998</v>
      </c>
      <c r="AE290" s="61">
        <v>96.07</v>
      </c>
      <c r="AF290" s="62">
        <v>2203.9899999999998</v>
      </c>
      <c r="AG290" s="61">
        <v>349.29</v>
      </c>
      <c r="AH290" s="62">
        <v>77311.69</v>
      </c>
      <c r="AI290" s="61">
        <v>64</v>
      </c>
      <c r="AJ290" s="62">
        <v>27255</v>
      </c>
      <c r="AK290" s="62">
        <v>41546</v>
      </c>
      <c r="AL290" s="61">
        <v>28.9</v>
      </c>
      <c r="AM290" s="61">
        <v>22.38</v>
      </c>
      <c r="AN290" s="61">
        <v>22.57</v>
      </c>
      <c r="AO290" s="61">
        <v>0</v>
      </c>
      <c r="AP290" s="61">
        <v>0</v>
      </c>
      <c r="AQ290" s="61">
        <v>0.60650000000000004</v>
      </c>
      <c r="AR290" s="62">
        <v>1216.83</v>
      </c>
      <c r="AS290" s="62">
        <v>2053.84</v>
      </c>
      <c r="AT290" s="62">
        <v>5702.88</v>
      </c>
      <c r="AU290" s="61">
        <v>904.71</v>
      </c>
      <c r="AV290" s="61">
        <v>406.57</v>
      </c>
      <c r="AW290" s="62">
        <v>10284.82</v>
      </c>
      <c r="AX290" s="62">
        <v>5541.78</v>
      </c>
      <c r="AY290" s="61">
        <v>0.58189999999999997</v>
      </c>
      <c r="AZ290" s="62">
        <v>2970.69</v>
      </c>
      <c r="BA290" s="61">
        <v>0.31190000000000001</v>
      </c>
      <c r="BB290" s="62">
        <v>1011.74</v>
      </c>
      <c r="BC290" s="61">
        <v>0.1062</v>
      </c>
      <c r="BD290" s="62">
        <v>9524.2199999999993</v>
      </c>
      <c r="BE290" s="62">
        <v>6528.9</v>
      </c>
      <c r="BF290" s="61">
        <v>2.1211000000000002</v>
      </c>
      <c r="BG290" s="61">
        <v>0.5948</v>
      </c>
      <c r="BH290" s="61">
        <v>0.1953</v>
      </c>
      <c r="BI290" s="61">
        <v>0.17180000000000001</v>
      </c>
      <c r="BJ290" s="61">
        <v>2.6599999999999999E-2</v>
      </c>
      <c r="BK290" s="61">
        <v>1.15E-2</v>
      </c>
    </row>
    <row r="291" spans="1:63" x14ac:dyDescent="0.25">
      <c r="A291" s="61" t="s">
        <v>322</v>
      </c>
      <c r="B291" s="61">
        <v>50443</v>
      </c>
      <c r="C291" s="61">
        <v>100</v>
      </c>
      <c r="D291" s="61">
        <v>41.58</v>
      </c>
      <c r="E291" s="62">
        <v>4158.0200000000004</v>
      </c>
      <c r="F291" s="62">
        <v>3606.17</v>
      </c>
      <c r="G291" s="61">
        <v>1.2699999999999999E-2</v>
      </c>
      <c r="H291" s="61">
        <v>1E-4</v>
      </c>
      <c r="I291" s="61">
        <v>1.2999999999999999E-2</v>
      </c>
      <c r="J291" s="61">
        <v>1.9E-3</v>
      </c>
      <c r="K291" s="61">
        <v>2.1999999999999999E-2</v>
      </c>
      <c r="L291" s="61">
        <v>0.92569999999999997</v>
      </c>
      <c r="M291" s="61">
        <v>2.4500000000000001E-2</v>
      </c>
      <c r="N291" s="61">
        <v>0.2044</v>
      </c>
      <c r="O291" s="61">
        <v>8.3000000000000001E-3</v>
      </c>
      <c r="P291" s="61">
        <v>0.108</v>
      </c>
      <c r="Q291" s="61">
        <v>160.41999999999999</v>
      </c>
      <c r="R291" s="62">
        <v>51036.6</v>
      </c>
      <c r="S291" s="61">
        <v>0.23080000000000001</v>
      </c>
      <c r="T291" s="61">
        <v>0.30769999999999997</v>
      </c>
      <c r="U291" s="61">
        <v>0.46150000000000002</v>
      </c>
      <c r="V291" s="61">
        <v>20.37</v>
      </c>
      <c r="W291" s="61">
        <v>19</v>
      </c>
      <c r="X291" s="62">
        <v>82731.95</v>
      </c>
      <c r="Y291" s="61">
        <v>211.29</v>
      </c>
      <c r="Z291" s="62">
        <v>186495.9</v>
      </c>
      <c r="AA291" s="61">
        <v>0.9425</v>
      </c>
      <c r="AB291" s="61">
        <v>3.3300000000000003E-2</v>
      </c>
      <c r="AC291" s="61">
        <v>2.4199999999999999E-2</v>
      </c>
      <c r="AD291" s="61">
        <v>5.7500000000000002E-2</v>
      </c>
      <c r="AE291" s="61">
        <v>186.5</v>
      </c>
      <c r="AF291" s="62">
        <v>7223.97</v>
      </c>
      <c r="AG291" s="61">
        <v>944.99</v>
      </c>
      <c r="AH291" s="62">
        <v>204210.3</v>
      </c>
      <c r="AI291" s="61">
        <v>526</v>
      </c>
      <c r="AJ291" s="62">
        <v>49772</v>
      </c>
      <c r="AK291" s="62">
        <v>69361</v>
      </c>
      <c r="AL291" s="61">
        <v>51.79</v>
      </c>
      <c r="AM291" s="61">
        <v>38.380000000000003</v>
      </c>
      <c r="AN291" s="61">
        <v>39.380000000000003</v>
      </c>
      <c r="AO291" s="61">
        <v>1.6</v>
      </c>
      <c r="AP291" s="61">
        <v>0</v>
      </c>
      <c r="AQ291" s="61">
        <v>0.46779999999999999</v>
      </c>
      <c r="AR291" s="61">
        <v>768.5</v>
      </c>
      <c r="AS291" s="62">
        <v>1983.27</v>
      </c>
      <c r="AT291" s="62">
        <v>4990.91</v>
      </c>
      <c r="AU291" s="61">
        <v>538.94000000000005</v>
      </c>
      <c r="AV291" s="61">
        <v>74.63</v>
      </c>
      <c r="AW291" s="62">
        <v>8356.25</v>
      </c>
      <c r="AX291" s="62">
        <v>3616.48</v>
      </c>
      <c r="AY291" s="61">
        <v>0.3765</v>
      </c>
      <c r="AZ291" s="62">
        <v>5634.14</v>
      </c>
      <c r="BA291" s="61">
        <v>0.58660000000000001</v>
      </c>
      <c r="BB291" s="61">
        <v>354.76</v>
      </c>
      <c r="BC291" s="61">
        <v>3.6900000000000002E-2</v>
      </c>
      <c r="BD291" s="62">
        <v>9605.3799999999992</v>
      </c>
      <c r="BE291" s="62">
        <v>1643.7</v>
      </c>
      <c r="BF291" s="61">
        <v>0.21759999999999999</v>
      </c>
      <c r="BG291" s="61">
        <v>0.54390000000000005</v>
      </c>
      <c r="BH291" s="61">
        <v>0.21690000000000001</v>
      </c>
      <c r="BI291" s="61">
        <v>0.1953</v>
      </c>
      <c r="BJ291" s="61">
        <v>2.7300000000000001E-2</v>
      </c>
      <c r="BK291" s="61">
        <v>1.66E-2</v>
      </c>
    </row>
    <row r="292" spans="1:63" x14ac:dyDescent="0.25">
      <c r="A292" s="61" t="s">
        <v>323</v>
      </c>
      <c r="B292" s="61">
        <v>44230</v>
      </c>
      <c r="C292" s="61">
        <v>2</v>
      </c>
      <c r="D292" s="61">
        <v>295.26</v>
      </c>
      <c r="E292" s="61">
        <v>590.52</v>
      </c>
      <c r="F292" s="61">
        <v>593.02</v>
      </c>
      <c r="G292" s="61">
        <v>4.4999999999999997E-3</v>
      </c>
      <c r="H292" s="61">
        <v>0</v>
      </c>
      <c r="I292" s="61">
        <v>0.43209999999999998</v>
      </c>
      <c r="J292" s="61">
        <v>0</v>
      </c>
      <c r="K292" s="61">
        <v>2.4500000000000001E-2</v>
      </c>
      <c r="L292" s="61">
        <v>0.49199999999999999</v>
      </c>
      <c r="M292" s="61">
        <v>4.6899999999999997E-2</v>
      </c>
      <c r="N292" s="61">
        <v>0.79930000000000001</v>
      </c>
      <c r="O292" s="61">
        <v>5.4800000000000001E-2</v>
      </c>
      <c r="P292" s="61">
        <v>0.13300000000000001</v>
      </c>
      <c r="Q292" s="61">
        <v>35.729999999999997</v>
      </c>
      <c r="R292" s="62">
        <v>49039.86</v>
      </c>
      <c r="S292" s="61">
        <v>0.41670000000000001</v>
      </c>
      <c r="T292" s="61">
        <v>0.29170000000000001</v>
      </c>
      <c r="U292" s="61">
        <v>0.29170000000000001</v>
      </c>
      <c r="V292" s="61">
        <v>15.95</v>
      </c>
      <c r="W292" s="61">
        <v>6.15</v>
      </c>
      <c r="X292" s="62">
        <v>67626.02</v>
      </c>
      <c r="Y292" s="61">
        <v>94.42</v>
      </c>
      <c r="Z292" s="62">
        <v>110769.07</v>
      </c>
      <c r="AA292" s="61">
        <v>0.44779999999999998</v>
      </c>
      <c r="AB292" s="61">
        <v>0.46789999999999998</v>
      </c>
      <c r="AC292" s="61">
        <v>8.43E-2</v>
      </c>
      <c r="AD292" s="61">
        <v>0.55220000000000002</v>
      </c>
      <c r="AE292" s="61">
        <v>110.77</v>
      </c>
      <c r="AF292" s="62">
        <v>4759.99</v>
      </c>
      <c r="AG292" s="61">
        <v>314.52999999999997</v>
      </c>
      <c r="AH292" s="62">
        <v>122327.67999999999</v>
      </c>
      <c r="AI292" s="61">
        <v>304</v>
      </c>
      <c r="AJ292" s="62">
        <v>22218</v>
      </c>
      <c r="AK292" s="62">
        <v>31273</v>
      </c>
      <c r="AL292" s="61">
        <v>49.79</v>
      </c>
      <c r="AM292" s="61">
        <v>38.409999999999997</v>
      </c>
      <c r="AN292" s="61">
        <v>46.11</v>
      </c>
      <c r="AO292" s="61">
        <v>4.1900000000000004</v>
      </c>
      <c r="AP292" s="61">
        <v>0</v>
      </c>
      <c r="AQ292" s="61">
        <v>1.2269000000000001</v>
      </c>
      <c r="AR292" s="62">
        <v>2127.1799999999998</v>
      </c>
      <c r="AS292" s="62">
        <v>2269</v>
      </c>
      <c r="AT292" s="62">
        <v>5903.97</v>
      </c>
      <c r="AU292" s="62">
        <v>1376.12</v>
      </c>
      <c r="AV292" s="61">
        <v>308.69</v>
      </c>
      <c r="AW292" s="62">
        <v>11984.96</v>
      </c>
      <c r="AX292" s="62">
        <v>5304.87</v>
      </c>
      <c r="AY292" s="61">
        <v>0.4269</v>
      </c>
      <c r="AZ292" s="62">
        <v>5548.69</v>
      </c>
      <c r="BA292" s="61">
        <v>0.44650000000000001</v>
      </c>
      <c r="BB292" s="62">
        <v>1572.27</v>
      </c>
      <c r="BC292" s="61">
        <v>0.1265</v>
      </c>
      <c r="BD292" s="62">
        <v>12425.83</v>
      </c>
      <c r="BE292" s="62">
        <v>3183.4</v>
      </c>
      <c r="BF292" s="61">
        <v>1.4821</v>
      </c>
      <c r="BG292" s="61">
        <v>0.51080000000000003</v>
      </c>
      <c r="BH292" s="61">
        <v>0.18459999999999999</v>
      </c>
      <c r="BI292" s="61">
        <v>0.25679999999999997</v>
      </c>
      <c r="BJ292" s="61">
        <v>3.0200000000000001E-2</v>
      </c>
      <c r="BK292" s="61">
        <v>1.7600000000000001E-2</v>
      </c>
    </row>
    <row r="293" spans="1:63" x14ac:dyDescent="0.25">
      <c r="A293" s="61" t="s">
        <v>324</v>
      </c>
      <c r="B293" s="61">
        <v>49080</v>
      </c>
      <c r="C293" s="61">
        <v>198</v>
      </c>
      <c r="D293" s="61">
        <v>10.78</v>
      </c>
      <c r="E293" s="62">
        <v>2133.5300000000002</v>
      </c>
      <c r="F293" s="62">
        <v>2055.58</v>
      </c>
      <c r="G293" s="61">
        <v>2.3E-3</v>
      </c>
      <c r="H293" s="61">
        <v>0</v>
      </c>
      <c r="I293" s="61">
        <v>9.7999999999999997E-3</v>
      </c>
      <c r="J293" s="61">
        <v>5.0000000000000001E-4</v>
      </c>
      <c r="K293" s="61">
        <v>4.1999999999999997E-3</v>
      </c>
      <c r="L293" s="61">
        <v>0.9788</v>
      </c>
      <c r="M293" s="61">
        <v>4.4000000000000003E-3</v>
      </c>
      <c r="N293" s="61">
        <v>0.41099999999999998</v>
      </c>
      <c r="O293" s="61">
        <v>4.0000000000000002E-4</v>
      </c>
      <c r="P293" s="61">
        <v>0.1641</v>
      </c>
      <c r="Q293" s="61">
        <v>100.78</v>
      </c>
      <c r="R293" s="62">
        <v>51410.44</v>
      </c>
      <c r="S293" s="61">
        <v>0.2432</v>
      </c>
      <c r="T293" s="61">
        <v>0.16889999999999999</v>
      </c>
      <c r="U293" s="61">
        <v>0.58779999999999999</v>
      </c>
      <c r="V293" s="61">
        <v>17.510000000000002</v>
      </c>
      <c r="W293" s="61">
        <v>10</v>
      </c>
      <c r="X293" s="62">
        <v>86511.1</v>
      </c>
      <c r="Y293" s="61">
        <v>200.06</v>
      </c>
      <c r="Z293" s="62">
        <v>140642.35</v>
      </c>
      <c r="AA293" s="61">
        <v>0.85340000000000005</v>
      </c>
      <c r="AB293" s="61">
        <v>8.9099999999999999E-2</v>
      </c>
      <c r="AC293" s="61">
        <v>5.74E-2</v>
      </c>
      <c r="AD293" s="61">
        <v>0.14660000000000001</v>
      </c>
      <c r="AE293" s="61">
        <v>140.63999999999999</v>
      </c>
      <c r="AF293" s="62">
        <v>3806.53</v>
      </c>
      <c r="AG293" s="61">
        <v>404.64</v>
      </c>
      <c r="AH293" s="62">
        <v>142674.72</v>
      </c>
      <c r="AI293" s="61">
        <v>396</v>
      </c>
      <c r="AJ293" s="62">
        <v>33682</v>
      </c>
      <c r="AK293" s="62">
        <v>48624</v>
      </c>
      <c r="AL293" s="61">
        <v>43.05</v>
      </c>
      <c r="AM293" s="61">
        <v>25.49</v>
      </c>
      <c r="AN293" s="61">
        <v>31.82</v>
      </c>
      <c r="AO293" s="61">
        <v>3.4</v>
      </c>
      <c r="AP293" s="62">
        <v>1109.4100000000001</v>
      </c>
      <c r="AQ293" s="61">
        <v>1.3584000000000001</v>
      </c>
      <c r="AR293" s="62">
        <v>1006.67</v>
      </c>
      <c r="AS293" s="62">
        <v>2213.91</v>
      </c>
      <c r="AT293" s="62">
        <v>5267.57</v>
      </c>
      <c r="AU293" s="61">
        <v>750.7</v>
      </c>
      <c r="AV293" s="61">
        <v>174.54</v>
      </c>
      <c r="AW293" s="62">
        <v>9413.4</v>
      </c>
      <c r="AX293" s="62">
        <v>4236.1899999999996</v>
      </c>
      <c r="AY293" s="61">
        <v>0.43980000000000002</v>
      </c>
      <c r="AZ293" s="62">
        <v>4665.68</v>
      </c>
      <c r="BA293" s="61">
        <v>0.4844</v>
      </c>
      <c r="BB293" s="61">
        <v>730.4</v>
      </c>
      <c r="BC293" s="61">
        <v>7.5800000000000006E-2</v>
      </c>
      <c r="BD293" s="62">
        <v>9632.27</v>
      </c>
      <c r="BE293" s="62">
        <v>3125.02</v>
      </c>
      <c r="BF293" s="61">
        <v>0.84709999999999996</v>
      </c>
      <c r="BG293" s="61">
        <v>0.54910000000000003</v>
      </c>
      <c r="BH293" s="61">
        <v>0.23760000000000001</v>
      </c>
      <c r="BI293" s="61">
        <v>0.125</v>
      </c>
      <c r="BJ293" s="61">
        <v>3.8199999999999998E-2</v>
      </c>
      <c r="BK293" s="61">
        <v>5.0099999999999999E-2</v>
      </c>
    </row>
    <row r="294" spans="1:63" x14ac:dyDescent="0.25">
      <c r="A294" s="61" t="s">
        <v>325</v>
      </c>
      <c r="B294" s="61">
        <v>44248</v>
      </c>
      <c r="C294" s="61">
        <v>317</v>
      </c>
      <c r="D294" s="61">
        <v>12.59</v>
      </c>
      <c r="E294" s="62">
        <v>3991.54</v>
      </c>
      <c r="F294" s="62">
        <v>3965.27</v>
      </c>
      <c r="G294" s="61">
        <v>3.3E-3</v>
      </c>
      <c r="H294" s="61">
        <v>0</v>
      </c>
      <c r="I294" s="61">
        <v>6.8999999999999999E-3</v>
      </c>
      <c r="J294" s="61">
        <v>1.4E-3</v>
      </c>
      <c r="K294" s="61">
        <v>5.4999999999999997E-3</v>
      </c>
      <c r="L294" s="61">
        <v>0.96750000000000003</v>
      </c>
      <c r="M294" s="61">
        <v>1.55E-2</v>
      </c>
      <c r="N294" s="61">
        <v>0.57730000000000004</v>
      </c>
      <c r="O294" s="61">
        <v>2.9999999999999997E-4</v>
      </c>
      <c r="P294" s="61">
        <v>0.1552</v>
      </c>
      <c r="Q294" s="61">
        <v>160.77000000000001</v>
      </c>
      <c r="R294" s="62">
        <v>54521.48</v>
      </c>
      <c r="S294" s="61">
        <v>0.112</v>
      </c>
      <c r="T294" s="61">
        <v>0.224</v>
      </c>
      <c r="U294" s="61">
        <v>0.66400000000000003</v>
      </c>
      <c r="V294" s="61">
        <v>19.170000000000002</v>
      </c>
      <c r="W294" s="61">
        <v>22</v>
      </c>
      <c r="X294" s="62">
        <v>83471.41</v>
      </c>
      <c r="Y294" s="61">
        <v>176.94</v>
      </c>
      <c r="Z294" s="62">
        <v>120286.02</v>
      </c>
      <c r="AA294" s="61">
        <v>0.81489999999999996</v>
      </c>
      <c r="AB294" s="61">
        <v>9.5100000000000004E-2</v>
      </c>
      <c r="AC294" s="61">
        <v>0.09</v>
      </c>
      <c r="AD294" s="61">
        <v>0.18509999999999999</v>
      </c>
      <c r="AE294" s="61">
        <v>120.29</v>
      </c>
      <c r="AF294" s="62">
        <v>2783.38</v>
      </c>
      <c r="AG294" s="61">
        <v>409.44</v>
      </c>
      <c r="AH294" s="62">
        <v>116453.42</v>
      </c>
      <c r="AI294" s="61">
        <v>271</v>
      </c>
      <c r="AJ294" s="62">
        <v>27734</v>
      </c>
      <c r="AK294" s="62">
        <v>39909</v>
      </c>
      <c r="AL294" s="61">
        <v>32.4</v>
      </c>
      <c r="AM294" s="61">
        <v>22.16</v>
      </c>
      <c r="AN294" s="61">
        <v>22.74</v>
      </c>
      <c r="AO294" s="61">
        <v>2.4</v>
      </c>
      <c r="AP294" s="61">
        <v>0</v>
      </c>
      <c r="AQ294" s="61">
        <v>1.0085</v>
      </c>
      <c r="AR294" s="62">
        <v>1003.76</v>
      </c>
      <c r="AS294" s="62">
        <v>2176.94</v>
      </c>
      <c r="AT294" s="62">
        <v>5039.57</v>
      </c>
      <c r="AU294" s="62">
        <v>1112.9000000000001</v>
      </c>
      <c r="AV294" s="61">
        <v>403.91</v>
      </c>
      <c r="AW294" s="62">
        <v>9737.07</v>
      </c>
      <c r="AX294" s="62">
        <v>5400.4</v>
      </c>
      <c r="AY294" s="61">
        <v>0.5806</v>
      </c>
      <c r="AZ294" s="62">
        <v>2748.95</v>
      </c>
      <c r="BA294" s="61">
        <v>0.29559999999999997</v>
      </c>
      <c r="BB294" s="62">
        <v>1151.57</v>
      </c>
      <c r="BC294" s="61">
        <v>0.12379999999999999</v>
      </c>
      <c r="BD294" s="62">
        <v>9300.92</v>
      </c>
      <c r="BE294" s="62">
        <v>5018.01</v>
      </c>
      <c r="BF294" s="61">
        <v>2.0162</v>
      </c>
      <c r="BG294" s="61">
        <v>0.5857</v>
      </c>
      <c r="BH294" s="61">
        <v>0.2676</v>
      </c>
      <c r="BI294" s="61">
        <v>0.1052</v>
      </c>
      <c r="BJ294" s="61">
        <v>2.9100000000000001E-2</v>
      </c>
      <c r="BK294" s="61">
        <v>1.24E-2</v>
      </c>
    </row>
    <row r="295" spans="1:63" x14ac:dyDescent="0.25">
      <c r="A295" s="61" t="s">
        <v>326</v>
      </c>
      <c r="B295" s="61">
        <v>44255</v>
      </c>
      <c r="C295" s="61">
        <v>57</v>
      </c>
      <c r="D295" s="61">
        <v>39.99</v>
      </c>
      <c r="E295" s="62">
        <v>2279.71</v>
      </c>
      <c r="F295" s="62">
        <v>2024.07</v>
      </c>
      <c r="G295" s="61">
        <v>1.24E-2</v>
      </c>
      <c r="H295" s="61">
        <v>0</v>
      </c>
      <c r="I295" s="61">
        <v>3.9899999999999998E-2</v>
      </c>
      <c r="J295" s="61">
        <v>5.0000000000000001E-4</v>
      </c>
      <c r="K295" s="61">
        <v>1.7000000000000001E-2</v>
      </c>
      <c r="L295" s="61">
        <v>0.87939999999999996</v>
      </c>
      <c r="M295" s="61">
        <v>5.0799999999999998E-2</v>
      </c>
      <c r="N295" s="61">
        <v>0.42430000000000001</v>
      </c>
      <c r="O295" s="61">
        <v>1.0500000000000001E-2</v>
      </c>
      <c r="P295" s="61">
        <v>0.12559999999999999</v>
      </c>
      <c r="Q295" s="61">
        <v>92</v>
      </c>
      <c r="R295" s="62">
        <v>51393.94</v>
      </c>
      <c r="S295" s="61">
        <v>0.58909999999999996</v>
      </c>
      <c r="T295" s="61">
        <v>0.14729999999999999</v>
      </c>
      <c r="U295" s="61">
        <v>0.2636</v>
      </c>
      <c r="V295" s="61">
        <v>18.489999999999998</v>
      </c>
      <c r="W295" s="61">
        <v>11.07</v>
      </c>
      <c r="X295" s="62">
        <v>75410.47</v>
      </c>
      <c r="Y295" s="61">
        <v>201.9</v>
      </c>
      <c r="Z295" s="62">
        <v>131690.93</v>
      </c>
      <c r="AA295" s="61">
        <v>0.78129999999999999</v>
      </c>
      <c r="AB295" s="61">
        <v>0.18890000000000001</v>
      </c>
      <c r="AC295" s="61">
        <v>2.9700000000000001E-2</v>
      </c>
      <c r="AD295" s="61">
        <v>0.21870000000000001</v>
      </c>
      <c r="AE295" s="61">
        <v>131.69</v>
      </c>
      <c r="AF295" s="62">
        <v>3031.63</v>
      </c>
      <c r="AG295" s="61">
        <v>466.73</v>
      </c>
      <c r="AH295" s="62">
        <v>135894.31</v>
      </c>
      <c r="AI295" s="61">
        <v>369</v>
      </c>
      <c r="AJ295" s="62">
        <v>31594</v>
      </c>
      <c r="AK295" s="62">
        <v>47419</v>
      </c>
      <c r="AL295" s="61">
        <v>38.9</v>
      </c>
      <c r="AM295" s="61">
        <v>21.6</v>
      </c>
      <c r="AN295" s="61">
        <v>26.4</v>
      </c>
      <c r="AO295" s="61">
        <v>4.2</v>
      </c>
      <c r="AP295" s="62">
        <v>1420.85</v>
      </c>
      <c r="AQ295" s="61">
        <v>1.1931</v>
      </c>
      <c r="AR295" s="62">
        <v>1278.5899999999999</v>
      </c>
      <c r="AS295" s="62">
        <v>1679.71</v>
      </c>
      <c r="AT295" s="62">
        <v>4814.9799999999996</v>
      </c>
      <c r="AU295" s="61">
        <v>814.91</v>
      </c>
      <c r="AV295" s="61">
        <v>387.88</v>
      </c>
      <c r="AW295" s="62">
        <v>8976.07</v>
      </c>
      <c r="AX295" s="62">
        <v>3864.41</v>
      </c>
      <c r="AY295" s="61">
        <v>0.42680000000000001</v>
      </c>
      <c r="AZ295" s="62">
        <v>4304.6899999999996</v>
      </c>
      <c r="BA295" s="61">
        <v>0.47539999999999999</v>
      </c>
      <c r="BB295" s="61">
        <v>886.1</v>
      </c>
      <c r="BC295" s="61">
        <v>9.7900000000000001E-2</v>
      </c>
      <c r="BD295" s="62">
        <v>9055.2000000000007</v>
      </c>
      <c r="BE295" s="62">
        <v>2488.83</v>
      </c>
      <c r="BF295" s="61">
        <v>0.6472</v>
      </c>
      <c r="BG295" s="61">
        <v>0.56659999999999999</v>
      </c>
      <c r="BH295" s="61">
        <v>0.20899999999999999</v>
      </c>
      <c r="BI295" s="61">
        <v>0.1847</v>
      </c>
      <c r="BJ295" s="61">
        <v>2.3400000000000001E-2</v>
      </c>
      <c r="BK295" s="61">
        <v>1.6299999999999999E-2</v>
      </c>
    </row>
    <row r="296" spans="1:63" x14ac:dyDescent="0.25">
      <c r="A296" s="61" t="s">
        <v>327</v>
      </c>
      <c r="B296" s="61">
        <v>44263</v>
      </c>
      <c r="C296" s="61">
        <v>16</v>
      </c>
      <c r="D296" s="61">
        <v>612.30999999999995</v>
      </c>
      <c r="E296" s="62">
        <v>9796.8799999999992</v>
      </c>
      <c r="F296" s="62">
        <v>7265.74</v>
      </c>
      <c r="G296" s="61">
        <v>3.0999999999999999E-3</v>
      </c>
      <c r="H296" s="61">
        <v>2.9999999999999997E-4</v>
      </c>
      <c r="I296" s="61">
        <v>0.2883</v>
      </c>
      <c r="J296" s="61">
        <v>1.6999999999999999E-3</v>
      </c>
      <c r="K296" s="61">
        <v>0.3281</v>
      </c>
      <c r="L296" s="61">
        <v>0.26719999999999999</v>
      </c>
      <c r="M296" s="61">
        <v>0.11119999999999999</v>
      </c>
      <c r="N296" s="61">
        <v>0.8831</v>
      </c>
      <c r="O296" s="61">
        <v>4.2500000000000003E-2</v>
      </c>
      <c r="P296" s="61">
        <v>0.16739999999999999</v>
      </c>
      <c r="Q296" s="61">
        <v>257.77999999999997</v>
      </c>
      <c r="R296" s="62">
        <v>59398.05</v>
      </c>
      <c r="S296" s="61">
        <v>0.1479</v>
      </c>
      <c r="T296" s="61">
        <v>0.14599999999999999</v>
      </c>
      <c r="U296" s="61">
        <v>0.70609999999999995</v>
      </c>
      <c r="V296" s="61">
        <v>25.34</v>
      </c>
      <c r="W296" s="61">
        <v>71.2</v>
      </c>
      <c r="X296" s="62">
        <v>80017.149999999994</v>
      </c>
      <c r="Y296" s="61">
        <v>137.52000000000001</v>
      </c>
      <c r="Z296" s="62">
        <v>66479.289999999994</v>
      </c>
      <c r="AA296" s="61">
        <v>0.8004</v>
      </c>
      <c r="AB296" s="61">
        <v>0.182</v>
      </c>
      <c r="AC296" s="61">
        <v>1.7600000000000001E-2</v>
      </c>
      <c r="AD296" s="61">
        <v>0.1996</v>
      </c>
      <c r="AE296" s="61">
        <v>66.48</v>
      </c>
      <c r="AF296" s="62">
        <v>1933.12</v>
      </c>
      <c r="AG296" s="61">
        <v>279.04000000000002</v>
      </c>
      <c r="AH296" s="62">
        <v>64264.74</v>
      </c>
      <c r="AI296" s="61">
        <v>31</v>
      </c>
      <c r="AJ296" s="62">
        <v>22509</v>
      </c>
      <c r="AK296" s="62">
        <v>32493</v>
      </c>
      <c r="AL296" s="61">
        <v>55.49</v>
      </c>
      <c r="AM296" s="61">
        <v>24.95</v>
      </c>
      <c r="AN296" s="61">
        <v>44.69</v>
      </c>
      <c r="AO296" s="61">
        <v>3.44</v>
      </c>
      <c r="AP296" s="61">
        <v>0</v>
      </c>
      <c r="AQ296" s="61">
        <v>1.0223</v>
      </c>
      <c r="AR296" s="62">
        <v>1360.65</v>
      </c>
      <c r="AS296" s="62">
        <v>2043.62</v>
      </c>
      <c r="AT296" s="62">
        <v>6532.89</v>
      </c>
      <c r="AU296" s="62">
        <v>1096.96</v>
      </c>
      <c r="AV296" s="61">
        <v>805.09</v>
      </c>
      <c r="AW296" s="62">
        <v>11839.2</v>
      </c>
      <c r="AX296" s="62">
        <v>8174.18</v>
      </c>
      <c r="AY296" s="61">
        <v>0.66769999999999996</v>
      </c>
      <c r="AZ296" s="62">
        <v>2421.73</v>
      </c>
      <c r="BA296" s="61">
        <v>0.1978</v>
      </c>
      <c r="BB296" s="62">
        <v>1646.96</v>
      </c>
      <c r="BC296" s="61">
        <v>0.13450000000000001</v>
      </c>
      <c r="BD296" s="62">
        <v>12242.87</v>
      </c>
      <c r="BE296" s="62">
        <v>4877.38</v>
      </c>
      <c r="BF296" s="61">
        <v>3.2688999999999999</v>
      </c>
      <c r="BG296" s="61">
        <v>0.49930000000000002</v>
      </c>
      <c r="BH296" s="61">
        <v>0.1636</v>
      </c>
      <c r="BI296" s="61">
        <v>0.30780000000000002</v>
      </c>
      <c r="BJ296" s="61">
        <v>0.02</v>
      </c>
      <c r="BK296" s="61">
        <v>9.2999999999999992E-3</v>
      </c>
    </row>
    <row r="297" spans="1:63" x14ac:dyDescent="0.25">
      <c r="A297" s="61" t="s">
        <v>328</v>
      </c>
      <c r="B297" s="61">
        <v>50203</v>
      </c>
      <c r="C297" s="61">
        <v>23</v>
      </c>
      <c r="D297" s="61">
        <v>22.38</v>
      </c>
      <c r="E297" s="61">
        <v>514.76</v>
      </c>
      <c r="F297" s="61">
        <v>530.77</v>
      </c>
      <c r="G297" s="61">
        <v>0</v>
      </c>
      <c r="H297" s="61">
        <v>0</v>
      </c>
      <c r="I297" s="61">
        <v>1.7600000000000001E-2</v>
      </c>
      <c r="J297" s="61">
        <v>0</v>
      </c>
      <c r="K297" s="61">
        <v>6.4000000000000003E-3</v>
      </c>
      <c r="L297" s="61">
        <v>0.95020000000000004</v>
      </c>
      <c r="M297" s="61">
        <v>2.58E-2</v>
      </c>
      <c r="N297" s="61">
        <v>0.32569999999999999</v>
      </c>
      <c r="O297" s="61">
        <v>0</v>
      </c>
      <c r="P297" s="61">
        <v>0.14180000000000001</v>
      </c>
      <c r="Q297" s="61">
        <v>30.1</v>
      </c>
      <c r="R297" s="62">
        <v>52185.97</v>
      </c>
      <c r="S297" s="61">
        <v>0.30230000000000001</v>
      </c>
      <c r="T297" s="61">
        <v>0.1628</v>
      </c>
      <c r="U297" s="61">
        <v>0.53490000000000004</v>
      </c>
      <c r="V297" s="61">
        <v>15.35</v>
      </c>
      <c r="W297" s="61">
        <v>5.1100000000000003</v>
      </c>
      <c r="X297" s="62">
        <v>59521.95</v>
      </c>
      <c r="Y297" s="61">
        <v>97.6</v>
      </c>
      <c r="Z297" s="62">
        <v>188826.29</v>
      </c>
      <c r="AA297" s="61">
        <v>0.57089999999999996</v>
      </c>
      <c r="AB297" s="61">
        <v>0.32229999999999998</v>
      </c>
      <c r="AC297" s="61">
        <v>0.10680000000000001</v>
      </c>
      <c r="AD297" s="61">
        <v>0.42909999999999998</v>
      </c>
      <c r="AE297" s="61">
        <v>188.83</v>
      </c>
      <c r="AF297" s="62">
        <v>7384</v>
      </c>
      <c r="AG297" s="61">
        <v>547.99</v>
      </c>
      <c r="AH297" s="62">
        <v>221526.36</v>
      </c>
      <c r="AI297" s="61">
        <v>553</v>
      </c>
      <c r="AJ297" s="62">
        <v>33411</v>
      </c>
      <c r="AK297" s="62">
        <v>46022</v>
      </c>
      <c r="AL297" s="61">
        <v>45.6</v>
      </c>
      <c r="AM297" s="61">
        <v>34.369999999999997</v>
      </c>
      <c r="AN297" s="61">
        <v>45.35</v>
      </c>
      <c r="AO297" s="61">
        <v>6.9</v>
      </c>
      <c r="AP297" s="61">
        <v>0</v>
      </c>
      <c r="AQ297" s="61">
        <v>0.97950000000000004</v>
      </c>
      <c r="AR297" s="62">
        <v>1690.27</v>
      </c>
      <c r="AS297" s="62">
        <v>2756.75</v>
      </c>
      <c r="AT297" s="62">
        <v>6585.82</v>
      </c>
      <c r="AU297" s="61">
        <v>829.44</v>
      </c>
      <c r="AV297" s="61">
        <v>23.47</v>
      </c>
      <c r="AW297" s="62">
        <v>11885.76</v>
      </c>
      <c r="AX297" s="62">
        <v>4457.71</v>
      </c>
      <c r="AY297" s="61">
        <v>0.36230000000000001</v>
      </c>
      <c r="AZ297" s="62">
        <v>7365.88</v>
      </c>
      <c r="BA297" s="61">
        <v>0.59870000000000001</v>
      </c>
      <c r="BB297" s="61">
        <v>478.69</v>
      </c>
      <c r="BC297" s="61">
        <v>3.8899999999999997E-2</v>
      </c>
      <c r="BD297" s="62">
        <v>12302.28</v>
      </c>
      <c r="BE297" s="61">
        <v>198.18</v>
      </c>
      <c r="BF297" s="61">
        <v>5.1700000000000003E-2</v>
      </c>
      <c r="BG297" s="61">
        <v>0.47970000000000002</v>
      </c>
      <c r="BH297" s="61">
        <v>0.22309999999999999</v>
      </c>
      <c r="BI297" s="61">
        <v>0.1928</v>
      </c>
      <c r="BJ297" s="61">
        <v>0.03</v>
      </c>
      <c r="BK297" s="61">
        <v>7.4499999999999997E-2</v>
      </c>
    </row>
    <row r="298" spans="1:63" x14ac:dyDescent="0.25">
      <c r="A298" s="61" t="s">
        <v>329</v>
      </c>
      <c r="B298" s="61">
        <v>45468</v>
      </c>
      <c r="C298" s="61">
        <v>118</v>
      </c>
      <c r="D298" s="61">
        <v>10.25</v>
      </c>
      <c r="E298" s="62">
        <v>1209.4100000000001</v>
      </c>
      <c r="F298" s="62">
        <v>1156.19</v>
      </c>
      <c r="G298" s="61">
        <v>8.0000000000000004E-4</v>
      </c>
      <c r="H298" s="61">
        <v>0</v>
      </c>
      <c r="I298" s="61">
        <v>0</v>
      </c>
      <c r="J298" s="61">
        <v>8.0000000000000004E-4</v>
      </c>
      <c r="K298" s="61">
        <v>1.24E-2</v>
      </c>
      <c r="L298" s="61">
        <v>0.97570000000000001</v>
      </c>
      <c r="M298" s="61">
        <v>1.03E-2</v>
      </c>
      <c r="N298" s="61">
        <v>0.4662</v>
      </c>
      <c r="O298" s="61">
        <v>1.6999999999999999E-3</v>
      </c>
      <c r="P298" s="61">
        <v>0.16819999999999999</v>
      </c>
      <c r="Q298" s="61">
        <v>60.84</v>
      </c>
      <c r="R298" s="62">
        <v>52211.24</v>
      </c>
      <c r="S298" s="61">
        <v>0.24179999999999999</v>
      </c>
      <c r="T298" s="61">
        <v>0.1648</v>
      </c>
      <c r="U298" s="61">
        <v>0.59340000000000004</v>
      </c>
      <c r="V298" s="61">
        <v>16.68</v>
      </c>
      <c r="W298" s="61">
        <v>7.63</v>
      </c>
      <c r="X298" s="62">
        <v>82551.41</v>
      </c>
      <c r="Y298" s="61">
        <v>154.12</v>
      </c>
      <c r="Z298" s="62">
        <v>135947.09</v>
      </c>
      <c r="AA298" s="61">
        <v>0.72940000000000005</v>
      </c>
      <c r="AB298" s="61">
        <v>0.1474</v>
      </c>
      <c r="AC298" s="61">
        <v>0.1232</v>
      </c>
      <c r="AD298" s="61">
        <v>0.27060000000000001</v>
      </c>
      <c r="AE298" s="61">
        <v>135.94999999999999</v>
      </c>
      <c r="AF298" s="62">
        <v>4644.5</v>
      </c>
      <c r="AG298" s="61">
        <v>483.48</v>
      </c>
      <c r="AH298" s="62">
        <v>135184.98000000001</v>
      </c>
      <c r="AI298" s="61">
        <v>366</v>
      </c>
      <c r="AJ298" s="62">
        <v>27227</v>
      </c>
      <c r="AK298" s="62">
        <v>37233</v>
      </c>
      <c r="AL298" s="61">
        <v>42.86</v>
      </c>
      <c r="AM298" s="61">
        <v>32.799999999999997</v>
      </c>
      <c r="AN298" s="61">
        <v>33.619999999999997</v>
      </c>
      <c r="AO298" s="61">
        <v>4</v>
      </c>
      <c r="AP298" s="62">
        <v>1269.52</v>
      </c>
      <c r="AQ298" s="61">
        <v>2.1637</v>
      </c>
      <c r="AR298" s="62">
        <v>1346.26</v>
      </c>
      <c r="AS298" s="62">
        <v>1798.56</v>
      </c>
      <c r="AT298" s="62">
        <v>6070.74</v>
      </c>
      <c r="AU298" s="62">
        <v>1241.19</v>
      </c>
      <c r="AV298" s="61">
        <v>410.39</v>
      </c>
      <c r="AW298" s="62">
        <v>10867.14</v>
      </c>
      <c r="AX298" s="62">
        <v>4106.82</v>
      </c>
      <c r="AY298" s="61">
        <v>0.37619999999999998</v>
      </c>
      <c r="AZ298" s="62">
        <v>5830.67</v>
      </c>
      <c r="BA298" s="61">
        <v>0.53400000000000003</v>
      </c>
      <c r="BB298" s="61">
        <v>980.47</v>
      </c>
      <c r="BC298" s="61">
        <v>8.9800000000000005E-2</v>
      </c>
      <c r="BD298" s="62">
        <v>10917.95</v>
      </c>
      <c r="BE298" s="62">
        <v>3278.82</v>
      </c>
      <c r="BF298" s="61">
        <v>1.298</v>
      </c>
      <c r="BG298" s="61">
        <v>0.54649999999999999</v>
      </c>
      <c r="BH298" s="61">
        <v>0.21299999999999999</v>
      </c>
      <c r="BI298" s="61">
        <v>0.18429999999999999</v>
      </c>
      <c r="BJ298" s="61">
        <v>3.7999999999999999E-2</v>
      </c>
      <c r="BK298" s="61">
        <v>1.8200000000000001E-2</v>
      </c>
    </row>
    <row r="299" spans="1:63" x14ac:dyDescent="0.25">
      <c r="A299" s="61" t="s">
        <v>330</v>
      </c>
      <c r="B299" s="61">
        <v>49874</v>
      </c>
      <c r="C299" s="61">
        <v>37</v>
      </c>
      <c r="D299" s="61">
        <v>84.98</v>
      </c>
      <c r="E299" s="62">
        <v>3144.37</v>
      </c>
      <c r="F299" s="62">
        <v>3123.44</v>
      </c>
      <c r="G299" s="61">
        <v>3.0000000000000001E-3</v>
      </c>
      <c r="H299" s="61">
        <v>2.9999999999999997E-4</v>
      </c>
      <c r="I299" s="61">
        <v>8.9999999999999998E-4</v>
      </c>
      <c r="J299" s="61">
        <v>0</v>
      </c>
      <c r="K299" s="61">
        <v>6.4999999999999997E-3</v>
      </c>
      <c r="L299" s="61">
        <v>0.97189999999999999</v>
      </c>
      <c r="M299" s="61">
        <v>1.7399999999999999E-2</v>
      </c>
      <c r="N299" s="61">
        <v>0.33689999999999998</v>
      </c>
      <c r="O299" s="61">
        <v>1.6000000000000001E-3</v>
      </c>
      <c r="P299" s="61">
        <v>0.1023</v>
      </c>
      <c r="Q299" s="61">
        <v>144.69999999999999</v>
      </c>
      <c r="R299" s="62">
        <v>56488.95</v>
      </c>
      <c r="S299" s="61">
        <v>0.1804</v>
      </c>
      <c r="T299" s="61">
        <v>0.17530000000000001</v>
      </c>
      <c r="U299" s="61">
        <v>0.64429999999999998</v>
      </c>
      <c r="V299" s="61">
        <v>19.14</v>
      </c>
      <c r="W299" s="61">
        <v>18</v>
      </c>
      <c r="X299" s="62">
        <v>71830.17</v>
      </c>
      <c r="Y299" s="61">
        <v>168.36</v>
      </c>
      <c r="Z299" s="62">
        <v>108758.64</v>
      </c>
      <c r="AA299" s="61">
        <v>0.86570000000000003</v>
      </c>
      <c r="AB299" s="61">
        <v>0.11020000000000001</v>
      </c>
      <c r="AC299" s="61">
        <v>2.41E-2</v>
      </c>
      <c r="AD299" s="61">
        <v>0.1343</v>
      </c>
      <c r="AE299" s="61">
        <v>108.76</v>
      </c>
      <c r="AF299" s="62">
        <v>2531.77</v>
      </c>
      <c r="AG299" s="61">
        <v>410.91</v>
      </c>
      <c r="AH299" s="62">
        <v>111674.55</v>
      </c>
      <c r="AI299" s="61">
        <v>243</v>
      </c>
      <c r="AJ299" s="62">
        <v>32299</v>
      </c>
      <c r="AK299" s="62">
        <v>46061</v>
      </c>
      <c r="AL299" s="61">
        <v>49.1</v>
      </c>
      <c r="AM299" s="61">
        <v>22.52</v>
      </c>
      <c r="AN299" s="61">
        <v>23.61</v>
      </c>
      <c r="AO299" s="61">
        <v>5</v>
      </c>
      <c r="AP299" s="61">
        <v>0</v>
      </c>
      <c r="AQ299" s="61">
        <v>0.66379999999999995</v>
      </c>
      <c r="AR299" s="61">
        <v>838.21</v>
      </c>
      <c r="AS299" s="62">
        <v>1737.55</v>
      </c>
      <c r="AT299" s="62">
        <v>5145.83</v>
      </c>
      <c r="AU299" s="61">
        <v>873.09</v>
      </c>
      <c r="AV299" s="61">
        <v>105.72</v>
      </c>
      <c r="AW299" s="62">
        <v>8700.41</v>
      </c>
      <c r="AX299" s="62">
        <v>4869.87</v>
      </c>
      <c r="AY299" s="61">
        <v>0.6411</v>
      </c>
      <c r="AZ299" s="62">
        <v>2356.6999999999998</v>
      </c>
      <c r="BA299" s="61">
        <v>0.31030000000000002</v>
      </c>
      <c r="BB299" s="61">
        <v>369.13</v>
      </c>
      <c r="BC299" s="61">
        <v>4.8599999999999997E-2</v>
      </c>
      <c r="BD299" s="62">
        <v>7595.69</v>
      </c>
      <c r="BE299" s="62">
        <v>4554.9399999999996</v>
      </c>
      <c r="BF299" s="61">
        <v>1.2909999999999999</v>
      </c>
      <c r="BG299" s="61">
        <v>0.61170000000000002</v>
      </c>
      <c r="BH299" s="61">
        <v>0.25240000000000001</v>
      </c>
      <c r="BI299" s="61">
        <v>9.8299999999999998E-2</v>
      </c>
      <c r="BJ299" s="61">
        <v>2.5499999999999998E-2</v>
      </c>
      <c r="BK299" s="61">
        <v>1.21E-2</v>
      </c>
    </row>
    <row r="300" spans="1:63" x14ac:dyDescent="0.25">
      <c r="A300" s="61" t="s">
        <v>331</v>
      </c>
      <c r="B300" s="61">
        <v>44271</v>
      </c>
      <c r="C300" s="61">
        <v>16</v>
      </c>
      <c r="D300" s="61">
        <v>294.27999999999997</v>
      </c>
      <c r="E300" s="62">
        <v>4708.53</v>
      </c>
      <c r="F300" s="62">
        <v>4517.03</v>
      </c>
      <c r="G300" s="61">
        <v>1.84E-2</v>
      </c>
      <c r="H300" s="61">
        <v>4.0000000000000002E-4</v>
      </c>
      <c r="I300" s="61">
        <v>1.37E-2</v>
      </c>
      <c r="J300" s="61">
        <v>6.9999999999999999E-4</v>
      </c>
      <c r="K300" s="61">
        <v>1.8800000000000001E-2</v>
      </c>
      <c r="L300" s="61">
        <v>0.92490000000000006</v>
      </c>
      <c r="M300" s="61">
        <v>2.3199999999999998E-2</v>
      </c>
      <c r="N300" s="61">
        <v>0.16020000000000001</v>
      </c>
      <c r="O300" s="61">
        <v>8.8000000000000005E-3</v>
      </c>
      <c r="P300" s="61">
        <v>0.10440000000000001</v>
      </c>
      <c r="Q300" s="61">
        <v>174.33</v>
      </c>
      <c r="R300" s="62">
        <v>70044.81</v>
      </c>
      <c r="S300" s="61">
        <v>0.1212</v>
      </c>
      <c r="T300" s="61">
        <v>0.20830000000000001</v>
      </c>
      <c r="U300" s="61">
        <v>0.67049999999999998</v>
      </c>
      <c r="V300" s="61">
        <v>23.48</v>
      </c>
      <c r="W300" s="61">
        <v>19.7</v>
      </c>
      <c r="X300" s="62">
        <v>97112.76</v>
      </c>
      <c r="Y300" s="61">
        <v>236.36</v>
      </c>
      <c r="Z300" s="62">
        <v>157581.47</v>
      </c>
      <c r="AA300" s="61">
        <v>0.91879999999999995</v>
      </c>
      <c r="AB300" s="61">
        <v>6.6900000000000001E-2</v>
      </c>
      <c r="AC300" s="61">
        <v>1.43E-2</v>
      </c>
      <c r="AD300" s="61">
        <v>8.1199999999999994E-2</v>
      </c>
      <c r="AE300" s="61">
        <v>157.58000000000001</v>
      </c>
      <c r="AF300" s="62">
        <v>6352.04</v>
      </c>
      <c r="AG300" s="61">
        <v>851.47</v>
      </c>
      <c r="AH300" s="62">
        <v>184272.34</v>
      </c>
      <c r="AI300" s="61">
        <v>499</v>
      </c>
      <c r="AJ300" s="62">
        <v>50072</v>
      </c>
      <c r="AK300" s="62">
        <v>92325</v>
      </c>
      <c r="AL300" s="61">
        <v>72.239999999999995</v>
      </c>
      <c r="AM300" s="61">
        <v>39.799999999999997</v>
      </c>
      <c r="AN300" s="61">
        <v>40.42</v>
      </c>
      <c r="AO300" s="61">
        <v>4.96</v>
      </c>
      <c r="AP300" s="61">
        <v>0</v>
      </c>
      <c r="AQ300" s="61">
        <v>0.59360000000000002</v>
      </c>
      <c r="AR300" s="62">
        <v>1081.82</v>
      </c>
      <c r="AS300" s="62">
        <v>1769.51</v>
      </c>
      <c r="AT300" s="62">
        <v>5928.02</v>
      </c>
      <c r="AU300" s="61">
        <v>904.76</v>
      </c>
      <c r="AV300" s="61">
        <v>157.97999999999999</v>
      </c>
      <c r="AW300" s="62">
        <v>9842.08</v>
      </c>
      <c r="AX300" s="62">
        <v>3503.18</v>
      </c>
      <c r="AY300" s="61">
        <v>0.37930000000000003</v>
      </c>
      <c r="AZ300" s="62">
        <v>5389.32</v>
      </c>
      <c r="BA300" s="61">
        <v>0.58350000000000002</v>
      </c>
      <c r="BB300" s="61">
        <v>343.31</v>
      </c>
      <c r="BC300" s="61">
        <v>3.7199999999999997E-2</v>
      </c>
      <c r="BD300" s="62">
        <v>9235.7999999999993</v>
      </c>
      <c r="BE300" s="62">
        <v>2023.38</v>
      </c>
      <c r="BF300" s="61">
        <v>0.22170000000000001</v>
      </c>
      <c r="BG300" s="61">
        <v>0.64570000000000005</v>
      </c>
      <c r="BH300" s="61">
        <v>0.23169999999999999</v>
      </c>
      <c r="BI300" s="61">
        <v>7.2400000000000006E-2</v>
      </c>
      <c r="BJ300" s="61">
        <v>3.5200000000000002E-2</v>
      </c>
      <c r="BK300" s="61">
        <v>1.4999999999999999E-2</v>
      </c>
    </row>
    <row r="301" spans="1:63" x14ac:dyDescent="0.25">
      <c r="A301" s="61" t="s">
        <v>332</v>
      </c>
      <c r="B301" s="61">
        <v>48330</v>
      </c>
      <c r="C301" s="61">
        <v>6</v>
      </c>
      <c r="D301" s="61">
        <v>57.22</v>
      </c>
      <c r="E301" s="61">
        <v>343.3</v>
      </c>
      <c r="F301" s="61">
        <v>603.29</v>
      </c>
      <c r="G301" s="61">
        <v>1.6000000000000001E-3</v>
      </c>
      <c r="H301" s="61">
        <v>0</v>
      </c>
      <c r="I301" s="61">
        <v>2.0400000000000001E-2</v>
      </c>
      <c r="J301" s="61">
        <v>0</v>
      </c>
      <c r="K301" s="61">
        <v>4.4600000000000001E-2</v>
      </c>
      <c r="L301" s="61">
        <v>0.92359999999999998</v>
      </c>
      <c r="M301" s="61">
        <v>9.7999999999999997E-3</v>
      </c>
      <c r="N301" s="61">
        <v>0.38940000000000002</v>
      </c>
      <c r="O301" s="61">
        <v>0</v>
      </c>
      <c r="P301" s="61">
        <v>0.14860000000000001</v>
      </c>
      <c r="Q301" s="61">
        <v>26.75</v>
      </c>
      <c r="R301" s="62">
        <v>43789.29</v>
      </c>
      <c r="S301" s="61">
        <v>0.375</v>
      </c>
      <c r="T301" s="61">
        <v>0.1875</v>
      </c>
      <c r="U301" s="61">
        <v>0.4375</v>
      </c>
      <c r="V301" s="61">
        <v>21.42</v>
      </c>
      <c r="W301" s="61">
        <v>4.33</v>
      </c>
      <c r="X301" s="62">
        <v>69137.13</v>
      </c>
      <c r="Y301" s="61">
        <v>77.44</v>
      </c>
      <c r="Z301" s="62">
        <v>99855.58</v>
      </c>
      <c r="AA301" s="61">
        <v>0.76639999999999997</v>
      </c>
      <c r="AB301" s="61">
        <v>8.0100000000000005E-2</v>
      </c>
      <c r="AC301" s="61">
        <v>0.1535</v>
      </c>
      <c r="AD301" s="61">
        <v>0.2336</v>
      </c>
      <c r="AE301" s="61">
        <v>99.86</v>
      </c>
      <c r="AF301" s="62">
        <v>2984.28</v>
      </c>
      <c r="AG301" s="61">
        <v>371.08</v>
      </c>
      <c r="AH301" s="62">
        <v>55334.32</v>
      </c>
      <c r="AI301" s="61">
        <v>16</v>
      </c>
      <c r="AJ301" s="62">
        <v>31478</v>
      </c>
      <c r="AK301" s="62">
        <v>44945</v>
      </c>
      <c r="AL301" s="61">
        <v>58</v>
      </c>
      <c r="AM301" s="61">
        <v>23.88</v>
      </c>
      <c r="AN301" s="61">
        <v>33.520000000000003</v>
      </c>
      <c r="AO301" s="61">
        <v>4.4000000000000004</v>
      </c>
      <c r="AP301" s="61">
        <v>0</v>
      </c>
      <c r="AQ301" s="61">
        <v>0.53879999999999995</v>
      </c>
      <c r="AR301" s="61">
        <v>939.4</v>
      </c>
      <c r="AS301" s="62">
        <v>1435.91</v>
      </c>
      <c r="AT301" s="62">
        <v>4886.05</v>
      </c>
      <c r="AU301" s="61">
        <v>712.37</v>
      </c>
      <c r="AV301" s="61">
        <v>390.31</v>
      </c>
      <c r="AW301" s="62">
        <v>8364.0400000000009</v>
      </c>
      <c r="AX301" s="62">
        <v>3773.13</v>
      </c>
      <c r="AY301" s="61">
        <v>0.43809999999999999</v>
      </c>
      <c r="AZ301" s="62">
        <v>4221.37</v>
      </c>
      <c r="BA301" s="61">
        <v>0.49009999999999998</v>
      </c>
      <c r="BB301" s="61">
        <v>618.91999999999996</v>
      </c>
      <c r="BC301" s="61">
        <v>7.1900000000000006E-2</v>
      </c>
      <c r="BD301" s="62">
        <v>8613.41</v>
      </c>
      <c r="BE301" s="62">
        <v>9940.2000000000007</v>
      </c>
      <c r="BF301" s="61">
        <v>2.7012</v>
      </c>
      <c r="BG301" s="61">
        <v>0.60199999999999998</v>
      </c>
      <c r="BH301" s="61">
        <v>0.19189999999999999</v>
      </c>
      <c r="BI301" s="61">
        <v>8.77E-2</v>
      </c>
      <c r="BJ301" s="61">
        <v>3.0700000000000002E-2</v>
      </c>
      <c r="BK301" s="61">
        <v>8.77E-2</v>
      </c>
    </row>
    <row r="302" spans="1:63" x14ac:dyDescent="0.25">
      <c r="A302" s="61" t="s">
        <v>333</v>
      </c>
      <c r="B302" s="61">
        <v>49445</v>
      </c>
      <c r="C302" s="61">
        <v>39</v>
      </c>
      <c r="D302" s="61">
        <v>15.32</v>
      </c>
      <c r="E302" s="61">
        <v>597.34</v>
      </c>
      <c r="F302" s="61">
        <v>578.49</v>
      </c>
      <c r="G302" s="61">
        <v>0</v>
      </c>
      <c r="H302" s="61">
        <v>0</v>
      </c>
      <c r="I302" s="61">
        <v>5.1000000000000004E-3</v>
      </c>
      <c r="J302" s="61">
        <v>0</v>
      </c>
      <c r="K302" s="61">
        <v>8.3999999999999995E-3</v>
      </c>
      <c r="L302" s="61">
        <v>0.98129999999999995</v>
      </c>
      <c r="M302" s="61">
        <v>5.1999999999999998E-3</v>
      </c>
      <c r="N302" s="61">
        <v>0.31630000000000003</v>
      </c>
      <c r="O302" s="61">
        <v>0</v>
      </c>
      <c r="P302" s="61">
        <v>8.3500000000000005E-2</v>
      </c>
      <c r="Q302" s="61">
        <v>30.08</v>
      </c>
      <c r="R302" s="62">
        <v>48031.26</v>
      </c>
      <c r="S302" s="61">
        <v>0.22500000000000001</v>
      </c>
      <c r="T302" s="61">
        <v>0.2</v>
      </c>
      <c r="U302" s="61">
        <v>0.57499999999999996</v>
      </c>
      <c r="V302" s="61">
        <v>14.73</v>
      </c>
      <c r="W302" s="61">
        <v>7.5</v>
      </c>
      <c r="X302" s="62">
        <v>35283.199999999997</v>
      </c>
      <c r="Y302" s="61">
        <v>74.61</v>
      </c>
      <c r="Z302" s="62">
        <v>126581.24</v>
      </c>
      <c r="AA302" s="61">
        <v>0.74880000000000002</v>
      </c>
      <c r="AB302" s="61">
        <v>2.0199999999999999E-2</v>
      </c>
      <c r="AC302" s="61">
        <v>0.23100000000000001</v>
      </c>
      <c r="AD302" s="61">
        <v>0.25119999999999998</v>
      </c>
      <c r="AE302" s="61">
        <v>126.58</v>
      </c>
      <c r="AF302" s="62">
        <v>5389</v>
      </c>
      <c r="AG302" s="61">
        <v>555.99</v>
      </c>
      <c r="AH302" s="62">
        <v>129031.16</v>
      </c>
      <c r="AI302" s="61">
        <v>335</v>
      </c>
      <c r="AJ302" s="62">
        <v>32387</v>
      </c>
      <c r="AK302" s="62">
        <v>45670</v>
      </c>
      <c r="AL302" s="61">
        <v>52.9</v>
      </c>
      <c r="AM302" s="61">
        <v>39.46</v>
      </c>
      <c r="AN302" s="61">
        <v>39.950000000000003</v>
      </c>
      <c r="AO302" s="61">
        <v>5</v>
      </c>
      <c r="AP302" s="61">
        <v>0</v>
      </c>
      <c r="AQ302" s="61">
        <v>1.1803999999999999</v>
      </c>
      <c r="AR302" s="62">
        <v>1507.39</v>
      </c>
      <c r="AS302" s="62">
        <v>1966.91</v>
      </c>
      <c r="AT302" s="62">
        <v>4816.76</v>
      </c>
      <c r="AU302" s="61">
        <v>697.99</v>
      </c>
      <c r="AV302" s="61">
        <v>372.25</v>
      </c>
      <c r="AW302" s="62">
        <v>9361.2999999999993</v>
      </c>
      <c r="AX302" s="62">
        <v>4005.89</v>
      </c>
      <c r="AY302" s="61">
        <v>0.4047</v>
      </c>
      <c r="AZ302" s="62">
        <v>5367.35</v>
      </c>
      <c r="BA302" s="61">
        <v>0.5423</v>
      </c>
      <c r="BB302" s="61">
        <v>524.36</v>
      </c>
      <c r="BC302" s="61">
        <v>5.2999999999999999E-2</v>
      </c>
      <c r="BD302" s="62">
        <v>9897.6</v>
      </c>
      <c r="BE302" s="62">
        <v>3074.98</v>
      </c>
      <c r="BF302" s="61">
        <v>0.83620000000000005</v>
      </c>
      <c r="BG302" s="61">
        <v>0.55420000000000003</v>
      </c>
      <c r="BH302" s="61">
        <v>0.19209999999999999</v>
      </c>
      <c r="BI302" s="61">
        <v>0.1696</v>
      </c>
      <c r="BJ302" s="61">
        <v>4.7600000000000003E-2</v>
      </c>
      <c r="BK302" s="61">
        <v>3.6600000000000001E-2</v>
      </c>
    </row>
    <row r="303" spans="1:63" x14ac:dyDescent="0.25">
      <c r="A303" s="61" t="s">
        <v>334</v>
      </c>
      <c r="B303" s="61">
        <v>47639</v>
      </c>
      <c r="C303" s="61">
        <v>114</v>
      </c>
      <c r="D303" s="61">
        <v>11.47</v>
      </c>
      <c r="E303" s="62">
        <v>1307.72</v>
      </c>
      <c r="F303" s="62">
        <v>1267.77</v>
      </c>
      <c r="G303" s="61">
        <v>1.2999999999999999E-3</v>
      </c>
      <c r="H303" s="61">
        <v>0</v>
      </c>
      <c r="I303" s="61">
        <v>2.2000000000000001E-3</v>
      </c>
      <c r="J303" s="61">
        <v>0</v>
      </c>
      <c r="K303" s="61">
        <v>8.2000000000000007E-3</v>
      </c>
      <c r="L303" s="61">
        <v>0.97250000000000003</v>
      </c>
      <c r="M303" s="61">
        <v>1.5900000000000001E-2</v>
      </c>
      <c r="N303" s="61">
        <v>0.45119999999999999</v>
      </c>
      <c r="O303" s="61">
        <v>0</v>
      </c>
      <c r="P303" s="61">
        <v>0.13550000000000001</v>
      </c>
      <c r="Q303" s="61">
        <v>60.42</v>
      </c>
      <c r="R303" s="62">
        <v>44628.81</v>
      </c>
      <c r="S303" s="61">
        <v>0.19589999999999999</v>
      </c>
      <c r="T303" s="61">
        <v>0.24740000000000001</v>
      </c>
      <c r="U303" s="61">
        <v>0.55669999999999997</v>
      </c>
      <c r="V303" s="61">
        <v>18.09</v>
      </c>
      <c r="W303" s="61">
        <v>11</v>
      </c>
      <c r="X303" s="62">
        <v>44175.18</v>
      </c>
      <c r="Y303" s="61">
        <v>115.17</v>
      </c>
      <c r="Z303" s="62">
        <v>78204.289999999994</v>
      </c>
      <c r="AA303" s="61">
        <v>0.92400000000000004</v>
      </c>
      <c r="AB303" s="61">
        <v>3.5700000000000003E-2</v>
      </c>
      <c r="AC303" s="61">
        <v>4.02E-2</v>
      </c>
      <c r="AD303" s="61">
        <v>7.5999999999999998E-2</v>
      </c>
      <c r="AE303" s="61">
        <v>78.2</v>
      </c>
      <c r="AF303" s="62">
        <v>1751.93</v>
      </c>
      <c r="AG303" s="61">
        <v>237.87</v>
      </c>
      <c r="AH303" s="62">
        <v>73992.600000000006</v>
      </c>
      <c r="AI303" s="61">
        <v>52</v>
      </c>
      <c r="AJ303" s="62">
        <v>30041</v>
      </c>
      <c r="AK303" s="62">
        <v>39589</v>
      </c>
      <c r="AL303" s="61">
        <v>25.5</v>
      </c>
      <c r="AM303" s="61">
        <v>22.2</v>
      </c>
      <c r="AN303" s="61">
        <v>24.15</v>
      </c>
      <c r="AO303" s="61">
        <v>4.4000000000000004</v>
      </c>
      <c r="AP303" s="61">
        <v>0</v>
      </c>
      <c r="AQ303" s="61">
        <v>0.85750000000000004</v>
      </c>
      <c r="AR303" s="62">
        <v>1113.51</v>
      </c>
      <c r="AS303" s="62">
        <v>2250.52</v>
      </c>
      <c r="AT303" s="62">
        <v>4585.57</v>
      </c>
      <c r="AU303" s="61">
        <v>703.06</v>
      </c>
      <c r="AV303" s="61">
        <v>332.7</v>
      </c>
      <c r="AW303" s="62">
        <v>8985.36</v>
      </c>
      <c r="AX303" s="62">
        <v>6460.5</v>
      </c>
      <c r="AY303" s="61">
        <v>0.70150000000000001</v>
      </c>
      <c r="AZ303" s="62">
        <v>2141.75</v>
      </c>
      <c r="BA303" s="61">
        <v>0.23250000000000001</v>
      </c>
      <c r="BB303" s="61">
        <v>607.86</v>
      </c>
      <c r="BC303" s="61">
        <v>6.6000000000000003E-2</v>
      </c>
      <c r="BD303" s="62">
        <v>9210.11</v>
      </c>
      <c r="BE303" s="62">
        <v>5832.57</v>
      </c>
      <c r="BF303" s="61">
        <v>2.8969999999999998</v>
      </c>
      <c r="BG303" s="61">
        <v>0.56389999999999996</v>
      </c>
      <c r="BH303" s="61">
        <v>0.20019999999999999</v>
      </c>
      <c r="BI303" s="61">
        <v>0.17130000000000001</v>
      </c>
      <c r="BJ303" s="61">
        <v>4.4699999999999997E-2</v>
      </c>
      <c r="BK303" s="61">
        <v>0.02</v>
      </c>
    </row>
    <row r="304" spans="1:63" x14ac:dyDescent="0.25">
      <c r="A304" s="61" t="s">
        <v>335</v>
      </c>
      <c r="B304" s="61">
        <v>48702</v>
      </c>
      <c r="C304" s="61">
        <v>11</v>
      </c>
      <c r="D304" s="61">
        <v>328.86</v>
      </c>
      <c r="E304" s="62">
        <v>3617.42</v>
      </c>
      <c r="F304" s="62">
        <v>3530.45</v>
      </c>
      <c r="G304" s="61">
        <v>1.7299999999999999E-2</v>
      </c>
      <c r="H304" s="61">
        <v>2.5000000000000001E-3</v>
      </c>
      <c r="I304" s="61">
        <v>9.0499999999999997E-2</v>
      </c>
      <c r="J304" s="61">
        <v>2.5000000000000001E-3</v>
      </c>
      <c r="K304" s="61">
        <v>5.67E-2</v>
      </c>
      <c r="L304" s="61">
        <v>0.77180000000000004</v>
      </c>
      <c r="M304" s="61">
        <v>5.8700000000000002E-2</v>
      </c>
      <c r="N304" s="61">
        <v>0.57979999999999998</v>
      </c>
      <c r="O304" s="61">
        <v>8.3000000000000001E-3</v>
      </c>
      <c r="P304" s="61">
        <v>0.12770000000000001</v>
      </c>
      <c r="Q304" s="61">
        <v>164.46</v>
      </c>
      <c r="R304" s="62">
        <v>56536.82</v>
      </c>
      <c r="S304" s="61">
        <v>0.21510000000000001</v>
      </c>
      <c r="T304" s="61">
        <v>0.31180000000000002</v>
      </c>
      <c r="U304" s="61">
        <v>0.47310000000000002</v>
      </c>
      <c r="V304" s="61">
        <v>17.920000000000002</v>
      </c>
      <c r="W304" s="61">
        <v>27</v>
      </c>
      <c r="X304" s="62">
        <v>92671.48</v>
      </c>
      <c r="Y304" s="61">
        <v>133.97999999999999</v>
      </c>
      <c r="Z304" s="62">
        <v>68721</v>
      </c>
      <c r="AA304" s="61">
        <v>0.71140000000000003</v>
      </c>
      <c r="AB304" s="61">
        <v>0.25090000000000001</v>
      </c>
      <c r="AC304" s="61">
        <v>3.78E-2</v>
      </c>
      <c r="AD304" s="61">
        <v>0.28860000000000002</v>
      </c>
      <c r="AE304" s="61">
        <v>68.72</v>
      </c>
      <c r="AF304" s="62">
        <v>2611.04</v>
      </c>
      <c r="AG304" s="61">
        <v>381.15</v>
      </c>
      <c r="AH304" s="62">
        <v>65069.35</v>
      </c>
      <c r="AI304" s="61">
        <v>32</v>
      </c>
      <c r="AJ304" s="62">
        <v>25631</v>
      </c>
      <c r="AK304" s="62">
        <v>38684</v>
      </c>
      <c r="AL304" s="61">
        <v>59.4</v>
      </c>
      <c r="AM304" s="61">
        <v>35</v>
      </c>
      <c r="AN304" s="61">
        <v>43.25</v>
      </c>
      <c r="AO304" s="61">
        <v>6.8</v>
      </c>
      <c r="AP304" s="61">
        <v>0</v>
      </c>
      <c r="AQ304" s="61">
        <v>0.87649999999999995</v>
      </c>
      <c r="AR304" s="62">
        <v>1088.3699999999999</v>
      </c>
      <c r="AS304" s="62">
        <v>2141.33</v>
      </c>
      <c r="AT304" s="62">
        <v>6134.88</v>
      </c>
      <c r="AU304" s="62">
        <v>1182.81</v>
      </c>
      <c r="AV304" s="61">
        <v>527.08000000000004</v>
      </c>
      <c r="AW304" s="62">
        <v>11074.48</v>
      </c>
      <c r="AX304" s="62">
        <v>6468.36</v>
      </c>
      <c r="AY304" s="61">
        <v>0.61219999999999997</v>
      </c>
      <c r="AZ304" s="62">
        <v>2821.84</v>
      </c>
      <c r="BA304" s="61">
        <v>0.2671</v>
      </c>
      <c r="BB304" s="62">
        <v>1275.47</v>
      </c>
      <c r="BC304" s="61">
        <v>0.1207</v>
      </c>
      <c r="BD304" s="62">
        <v>10565.67</v>
      </c>
      <c r="BE304" s="62">
        <v>5657.04</v>
      </c>
      <c r="BF304" s="61">
        <v>2.8433999999999999</v>
      </c>
      <c r="BG304" s="61">
        <v>0.59350000000000003</v>
      </c>
      <c r="BH304" s="61">
        <v>0.23530000000000001</v>
      </c>
      <c r="BI304" s="61">
        <v>0.13420000000000001</v>
      </c>
      <c r="BJ304" s="61">
        <v>2.76E-2</v>
      </c>
      <c r="BK304" s="61">
        <v>9.4999999999999998E-3</v>
      </c>
    </row>
    <row r="305" spans="1:63" x14ac:dyDescent="0.25">
      <c r="A305" s="61" t="s">
        <v>336</v>
      </c>
      <c r="B305" s="61">
        <v>44289</v>
      </c>
      <c r="C305" s="61">
        <v>3</v>
      </c>
      <c r="D305" s="61">
        <v>476.09</v>
      </c>
      <c r="E305" s="62">
        <v>1428.27</v>
      </c>
      <c r="F305" s="62">
        <v>1382.32</v>
      </c>
      <c r="G305" s="61">
        <v>3.5299999999999998E-2</v>
      </c>
      <c r="H305" s="61">
        <v>2.0000000000000001E-4</v>
      </c>
      <c r="I305" s="61">
        <v>1.38E-2</v>
      </c>
      <c r="J305" s="61">
        <v>5.4000000000000003E-3</v>
      </c>
      <c r="K305" s="61">
        <v>2.9899999999999999E-2</v>
      </c>
      <c r="L305" s="61">
        <v>0.89319999999999999</v>
      </c>
      <c r="M305" s="61">
        <v>2.2200000000000001E-2</v>
      </c>
      <c r="N305" s="61">
        <v>7.4800000000000005E-2</v>
      </c>
      <c r="O305" s="61">
        <v>1.66E-2</v>
      </c>
      <c r="P305" s="61">
        <v>0.1036</v>
      </c>
      <c r="Q305" s="61">
        <v>75.14</v>
      </c>
      <c r="R305" s="62">
        <v>64688.88</v>
      </c>
      <c r="S305" s="61">
        <v>0.25690000000000002</v>
      </c>
      <c r="T305" s="61">
        <v>0.2661</v>
      </c>
      <c r="U305" s="61">
        <v>0.47710000000000002</v>
      </c>
      <c r="V305" s="61">
        <v>16.72</v>
      </c>
      <c r="W305" s="61">
        <v>9.1999999999999993</v>
      </c>
      <c r="X305" s="62">
        <v>105235.22</v>
      </c>
      <c r="Y305" s="61">
        <v>153.25</v>
      </c>
      <c r="Z305" s="62">
        <v>204507.35</v>
      </c>
      <c r="AA305" s="61">
        <v>0.89100000000000001</v>
      </c>
      <c r="AB305" s="61">
        <v>9.35E-2</v>
      </c>
      <c r="AC305" s="61">
        <v>1.55E-2</v>
      </c>
      <c r="AD305" s="61">
        <v>0.109</v>
      </c>
      <c r="AE305" s="61">
        <v>204.51</v>
      </c>
      <c r="AF305" s="62">
        <v>10313.370000000001</v>
      </c>
      <c r="AG305" s="62">
        <v>1297.29</v>
      </c>
      <c r="AH305" s="62">
        <v>238494.38</v>
      </c>
      <c r="AI305" s="61">
        <v>576</v>
      </c>
      <c r="AJ305" s="62">
        <v>50812</v>
      </c>
      <c r="AK305" s="62">
        <v>89607</v>
      </c>
      <c r="AL305" s="61">
        <v>96.87</v>
      </c>
      <c r="AM305" s="61">
        <v>48.83</v>
      </c>
      <c r="AN305" s="61">
        <v>58.01</v>
      </c>
      <c r="AO305" s="61">
        <v>4.26</v>
      </c>
      <c r="AP305" s="61">
        <v>0</v>
      </c>
      <c r="AQ305" s="61">
        <v>0.7823</v>
      </c>
      <c r="AR305" s="62">
        <v>1226.48</v>
      </c>
      <c r="AS305" s="62">
        <v>1655.64</v>
      </c>
      <c r="AT305" s="62">
        <v>7002.19</v>
      </c>
      <c r="AU305" s="62">
        <v>1215.2</v>
      </c>
      <c r="AV305" s="61">
        <v>584.37</v>
      </c>
      <c r="AW305" s="62">
        <v>11683.89</v>
      </c>
      <c r="AX305" s="62">
        <v>3366.27</v>
      </c>
      <c r="AY305" s="61">
        <v>0.2777</v>
      </c>
      <c r="AZ305" s="62">
        <v>8517.77</v>
      </c>
      <c r="BA305" s="61">
        <v>0.70279999999999998</v>
      </c>
      <c r="BB305" s="61">
        <v>236.46</v>
      </c>
      <c r="BC305" s="61">
        <v>1.95E-2</v>
      </c>
      <c r="BD305" s="62">
        <v>12120.51</v>
      </c>
      <c r="BE305" s="62">
        <v>1804.36</v>
      </c>
      <c r="BF305" s="61">
        <v>0.2016</v>
      </c>
      <c r="BG305" s="61">
        <v>0.59179999999999999</v>
      </c>
      <c r="BH305" s="61">
        <v>0.1832</v>
      </c>
      <c r="BI305" s="61">
        <v>0.18379999999999999</v>
      </c>
      <c r="BJ305" s="61">
        <v>2.2200000000000001E-2</v>
      </c>
      <c r="BK305" s="61">
        <v>1.89E-2</v>
      </c>
    </row>
    <row r="306" spans="1:63" x14ac:dyDescent="0.25">
      <c r="A306" s="61" t="s">
        <v>337</v>
      </c>
      <c r="B306" s="61">
        <v>46128</v>
      </c>
      <c r="C306" s="61">
        <v>31</v>
      </c>
      <c r="D306" s="61">
        <v>46.87</v>
      </c>
      <c r="E306" s="62">
        <v>1453.12</v>
      </c>
      <c r="F306" s="62">
        <v>1521.79</v>
      </c>
      <c r="G306" s="61">
        <v>1.9E-3</v>
      </c>
      <c r="H306" s="61">
        <v>2.5999999999999999E-3</v>
      </c>
      <c r="I306" s="61">
        <v>2.2000000000000001E-3</v>
      </c>
      <c r="J306" s="61">
        <v>6.9999999999999999E-4</v>
      </c>
      <c r="K306" s="61">
        <v>9.1000000000000004E-3</v>
      </c>
      <c r="L306" s="61">
        <v>0.96040000000000003</v>
      </c>
      <c r="M306" s="61">
        <v>2.3099999999999999E-2</v>
      </c>
      <c r="N306" s="61">
        <v>0.34010000000000001</v>
      </c>
      <c r="O306" s="61">
        <v>0</v>
      </c>
      <c r="P306" s="61">
        <v>0.1132</v>
      </c>
      <c r="Q306" s="61">
        <v>72.5</v>
      </c>
      <c r="R306" s="62">
        <v>50593.22</v>
      </c>
      <c r="S306" s="61">
        <v>0.23960000000000001</v>
      </c>
      <c r="T306" s="61">
        <v>0.16669999999999999</v>
      </c>
      <c r="U306" s="61">
        <v>0.59379999999999999</v>
      </c>
      <c r="V306" s="61">
        <v>17.989999999999998</v>
      </c>
      <c r="W306" s="61">
        <v>10.59</v>
      </c>
      <c r="X306" s="62">
        <v>72144.479999999996</v>
      </c>
      <c r="Y306" s="61">
        <v>131.72999999999999</v>
      </c>
      <c r="Z306" s="62">
        <v>107526.19</v>
      </c>
      <c r="AA306" s="61">
        <v>0.91339999999999999</v>
      </c>
      <c r="AB306" s="61">
        <v>6.5600000000000006E-2</v>
      </c>
      <c r="AC306" s="61">
        <v>2.1000000000000001E-2</v>
      </c>
      <c r="AD306" s="61">
        <v>8.6599999999999996E-2</v>
      </c>
      <c r="AE306" s="61">
        <v>107.53</v>
      </c>
      <c r="AF306" s="62">
        <v>3251.5</v>
      </c>
      <c r="AG306" s="61">
        <v>590.45000000000005</v>
      </c>
      <c r="AH306" s="62">
        <v>119044.77</v>
      </c>
      <c r="AI306" s="61">
        <v>285</v>
      </c>
      <c r="AJ306" s="62">
        <v>35097</v>
      </c>
      <c r="AK306" s="62">
        <v>48505</v>
      </c>
      <c r="AL306" s="61">
        <v>31.77</v>
      </c>
      <c r="AM306" s="61">
        <v>30.16</v>
      </c>
      <c r="AN306" s="61">
        <v>30.79</v>
      </c>
      <c r="AO306" s="61">
        <v>3.12</v>
      </c>
      <c r="AP306" s="61">
        <v>556.14</v>
      </c>
      <c r="AQ306" s="61">
        <v>1.1108</v>
      </c>
      <c r="AR306" s="62">
        <v>1111.76</v>
      </c>
      <c r="AS306" s="62">
        <v>2005.61</v>
      </c>
      <c r="AT306" s="62">
        <v>4440.71</v>
      </c>
      <c r="AU306" s="61">
        <v>875.44</v>
      </c>
      <c r="AV306" s="61">
        <v>453.46</v>
      </c>
      <c r="AW306" s="62">
        <v>8886.99</v>
      </c>
      <c r="AX306" s="62">
        <v>4076.63</v>
      </c>
      <c r="AY306" s="61">
        <v>0.48089999999999999</v>
      </c>
      <c r="AZ306" s="62">
        <v>3801.95</v>
      </c>
      <c r="BA306" s="61">
        <v>0.44850000000000001</v>
      </c>
      <c r="BB306" s="61">
        <v>598.20000000000005</v>
      </c>
      <c r="BC306" s="61">
        <v>7.0599999999999996E-2</v>
      </c>
      <c r="BD306" s="62">
        <v>8476.7900000000009</v>
      </c>
      <c r="BE306" s="62">
        <v>4223.72</v>
      </c>
      <c r="BF306" s="61">
        <v>1.2885</v>
      </c>
      <c r="BG306" s="61">
        <v>0.55259999999999998</v>
      </c>
      <c r="BH306" s="61">
        <v>0.1961</v>
      </c>
      <c r="BI306" s="61">
        <v>0.20399999999999999</v>
      </c>
      <c r="BJ306" s="61">
        <v>2.6599999999999999E-2</v>
      </c>
      <c r="BK306" s="61">
        <v>2.06E-2</v>
      </c>
    </row>
    <row r="307" spans="1:63" x14ac:dyDescent="0.25">
      <c r="A307" s="61" t="s">
        <v>338</v>
      </c>
      <c r="B307" s="61">
        <v>47886</v>
      </c>
      <c r="C307" s="61">
        <v>45</v>
      </c>
      <c r="D307" s="61">
        <v>69.48</v>
      </c>
      <c r="E307" s="62">
        <v>3126.8</v>
      </c>
      <c r="F307" s="62">
        <v>3110.62</v>
      </c>
      <c r="G307" s="61">
        <v>4.3E-3</v>
      </c>
      <c r="H307" s="61">
        <v>2.9999999999999997E-4</v>
      </c>
      <c r="I307" s="61">
        <v>6.7999999999999996E-3</v>
      </c>
      <c r="J307" s="61">
        <v>1.2999999999999999E-3</v>
      </c>
      <c r="K307" s="61">
        <v>3.9100000000000003E-2</v>
      </c>
      <c r="L307" s="61">
        <v>0.91590000000000005</v>
      </c>
      <c r="M307" s="61">
        <v>3.2199999999999999E-2</v>
      </c>
      <c r="N307" s="61">
        <v>0.42420000000000002</v>
      </c>
      <c r="O307" s="61">
        <v>1.15E-2</v>
      </c>
      <c r="P307" s="61">
        <v>9.1999999999999998E-2</v>
      </c>
      <c r="Q307" s="61">
        <v>158</v>
      </c>
      <c r="R307" s="62">
        <v>59185.08</v>
      </c>
      <c r="S307" s="61">
        <v>0.3886</v>
      </c>
      <c r="T307" s="61">
        <v>0.16569999999999999</v>
      </c>
      <c r="U307" s="61">
        <v>0.44569999999999999</v>
      </c>
      <c r="V307" s="61">
        <v>19.170000000000002</v>
      </c>
      <c r="W307" s="61">
        <v>14.25</v>
      </c>
      <c r="X307" s="62">
        <v>72259.539999999994</v>
      </c>
      <c r="Y307" s="61">
        <v>217.46</v>
      </c>
      <c r="Z307" s="62">
        <v>123675.12</v>
      </c>
      <c r="AA307" s="61">
        <v>0.82799999999999996</v>
      </c>
      <c r="AB307" s="61">
        <v>0.14979999999999999</v>
      </c>
      <c r="AC307" s="61">
        <v>2.2200000000000001E-2</v>
      </c>
      <c r="AD307" s="61">
        <v>0.17199999999999999</v>
      </c>
      <c r="AE307" s="61">
        <v>123.68</v>
      </c>
      <c r="AF307" s="62">
        <v>3154.42</v>
      </c>
      <c r="AG307" s="61">
        <v>398.7</v>
      </c>
      <c r="AH307" s="62">
        <v>128955.29</v>
      </c>
      <c r="AI307" s="61">
        <v>334</v>
      </c>
      <c r="AJ307" s="62">
        <v>31971</v>
      </c>
      <c r="AK307" s="62">
        <v>45587</v>
      </c>
      <c r="AL307" s="61">
        <v>52.45</v>
      </c>
      <c r="AM307" s="61">
        <v>24.94</v>
      </c>
      <c r="AN307" s="61">
        <v>24.64</v>
      </c>
      <c r="AO307" s="61">
        <v>4.8499999999999996</v>
      </c>
      <c r="AP307" s="61">
        <v>0</v>
      </c>
      <c r="AQ307" s="61">
        <v>0.8609</v>
      </c>
      <c r="AR307" s="62">
        <v>1120.92</v>
      </c>
      <c r="AS307" s="62">
        <v>2108.87</v>
      </c>
      <c r="AT307" s="62">
        <v>4998.57</v>
      </c>
      <c r="AU307" s="61">
        <v>890.48</v>
      </c>
      <c r="AV307" s="61">
        <v>23.27</v>
      </c>
      <c r="AW307" s="62">
        <v>9142.11</v>
      </c>
      <c r="AX307" s="62">
        <v>4661.67</v>
      </c>
      <c r="AY307" s="61">
        <v>0.53139999999999998</v>
      </c>
      <c r="AZ307" s="62">
        <v>3589.48</v>
      </c>
      <c r="BA307" s="61">
        <v>0.40920000000000001</v>
      </c>
      <c r="BB307" s="61">
        <v>521.59</v>
      </c>
      <c r="BC307" s="61">
        <v>5.9499999999999997E-2</v>
      </c>
      <c r="BD307" s="62">
        <v>8772.73</v>
      </c>
      <c r="BE307" s="62">
        <v>4389.3100000000004</v>
      </c>
      <c r="BF307" s="61">
        <v>1.3279000000000001</v>
      </c>
      <c r="BG307" s="61">
        <v>0.58730000000000004</v>
      </c>
      <c r="BH307" s="61">
        <v>0.23469999999999999</v>
      </c>
      <c r="BI307" s="61">
        <v>0.13830000000000001</v>
      </c>
      <c r="BJ307" s="61">
        <v>3.1199999999999999E-2</v>
      </c>
      <c r="BK307" s="61">
        <v>8.5000000000000006E-3</v>
      </c>
    </row>
    <row r="308" spans="1:63" x14ac:dyDescent="0.25">
      <c r="A308" s="61" t="s">
        <v>339</v>
      </c>
      <c r="B308" s="61">
        <v>49452</v>
      </c>
      <c r="C308" s="61">
        <v>49</v>
      </c>
      <c r="D308" s="61">
        <v>66.69</v>
      </c>
      <c r="E308" s="62">
        <v>3267.82</v>
      </c>
      <c r="F308" s="62">
        <v>3045.41</v>
      </c>
      <c r="G308" s="61">
        <v>4.1999999999999997E-3</v>
      </c>
      <c r="H308" s="61">
        <v>6.9999999999999999E-4</v>
      </c>
      <c r="I308" s="61">
        <v>4.5199999999999997E-2</v>
      </c>
      <c r="J308" s="61">
        <v>1E-3</v>
      </c>
      <c r="K308" s="61">
        <v>1.9199999999999998E-2</v>
      </c>
      <c r="L308" s="61">
        <v>0.88229999999999997</v>
      </c>
      <c r="M308" s="61">
        <v>4.7399999999999998E-2</v>
      </c>
      <c r="N308" s="61">
        <v>0.58830000000000005</v>
      </c>
      <c r="O308" s="61">
        <v>1.6999999999999999E-3</v>
      </c>
      <c r="P308" s="61">
        <v>0.1323</v>
      </c>
      <c r="Q308" s="61">
        <v>138.75</v>
      </c>
      <c r="R308" s="62">
        <v>46302.15</v>
      </c>
      <c r="S308" s="61">
        <v>0.26379999999999998</v>
      </c>
      <c r="T308" s="61">
        <v>0.1787</v>
      </c>
      <c r="U308" s="61">
        <v>0.55740000000000001</v>
      </c>
      <c r="V308" s="61">
        <v>16.170000000000002</v>
      </c>
      <c r="W308" s="61">
        <v>18.8</v>
      </c>
      <c r="X308" s="62">
        <v>64846.06</v>
      </c>
      <c r="Y308" s="61">
        <v>173.82</v>
      </c>
      <c r="Z308" s="62">
        <v>99168.71</v>
      </c>
      <c r="AA308" s="61">
        <v>0.74080000000000001</v>
      </c>
      <c r="AB308" s="61">
        <v>0.2203</v>
      </c>
      <c r="AC308" s="61">
        <v>3.9E-2</v>
      </c>
      <c r="AD308" s="61">
        <v>0.25919999999999999</v>
      </c>
      <c r="AE308" s="61">
        <v>99.17</v>
      </c>
      <c r="AF308" s="62">
        <v>3505.89</v>
      </c>
      <c r="AG308" s="61">
        <v>408.05</v>
      </c>
      <c r="AH308" s="62">
        <v>108662.06</v>
      </c>
      <c r="AI308" s="61">
        <v>228</v>
      </c>
      <c r="AJ308" s="62">
        <v>26500</v>
      </c>
      <c r="AK308" s="62">
        <v>36718</v>
      </c>
      <c r="AL308" s="61">
        <v>60.9</v>
      </c>
      <c r="AM308" s="61">
        <v>30.22</v>
      </c>
      <c r="AN308" s="61">
        <v>48.1</v>
      </c>
      <c r="AO308" s="61">
        <v>4.4000000000000004</v>
      </c>
      <c r="AP308" s="61">
        <v>0</v>
      </c>
      <c r="AQ308" s="61">
        <v>0.96220000000000006</v>
      </c>
      <c r="AR308" s="62">
        <v>1106.81</v>
      </c>
      <c r="AS308" s="62">
        <v>1798.97</v>
      </c>
      <c r="AT308" s="62">
        <v>6017.51</v>
      </c>
      <c r="AU308" s="61">
        <v>833.72</v>
      </c>
      <c r="AV308" s="61">
        <v>391.45</v>
      </c>
      <c r="AW308" s="62">
        <v>10148.450000000001</v>
      </c>
      <c r="AX308" s="62">
        <v>5311.02</v>
      </c>
      <c r="AY308" s="61">
        <v>0.51890000000000003</v>
      </c>
      <c r="AZ308" s="62">
        <v>3965.76</v>
      </c>
      <c r="BA308" s="61">
        <v>0.38750000000000001</v>
      </c>
      <c r="BB308" s="61">
        <v>958.35</v>
      </c>
      <c r="BC308" s="61">
        <v>9.3600000000000003E-2</v>
      </c>
      <c r="BD308" s="62">
        <v>10235.120000000001</v>
      </c>
      <c r="BE308" s="62">
        <v>3428.99</v>
      </c>
      <c r="BF308" s="61">
        <v>1.3293999999999999</v>
      </c>
      <c r="BG308" s="61">
        <v>0.52490000000000003</v>
      </c>
      <c r="BH308" s="61">
        <v>0.27460000000000001</v>
      </c>
      <c r="BI308" s="61">
        <v>0.1457</v>
      </c>
      <c r="BJ308" s="61">
        <v>2.8299999999999999E-2</v>
      </c>
      <c r="BK308" s="61">
        <v>2.6499999999999999E-2</v>
      </c>
    </row>
    <row r="309" spans="1:63" x14ac:dyDescent="0.25">
      <c r="A309" s="61" t="s">
        <v>340</v>
      </c>
      <c r="B309" s="61">
        <v>48272</v>
      </c>
      <c r="C309" s="61">
        <v>248</v>
      </c>
      <c r="D309" s="61">
        <v>5.48</v>
      </c>
      <c r="E309" s="62">
        <v>1358.67</v>
      </c>
      <c r="F309" s="62">
        <v>1285.06</v>
      </c>
      <c r="G309" s="61">
        <v>5.7000000000000002E-3</v>
      </c>
      <c r="H309" s="61">
        <v>0</v>
      </c>
      <c r="I309" s="61">
        <v>1.6000000000000001E-3</v>
      </c>
      <c r="J309" s="61">
        <v>8.0000000000000004E-4</v>
      </c>
      <c r="K309" s="61">
        <v>7.9000000000000008E-3</v>
      </c>
      <c r="L309" s="61">
        <v>0.96179999999999999</v>
      </c>
      <c r="M309" s="61">
        <v>2.2200000000000001E-2</v>
      </c>
      <c r="N309" s="61">
        <v>0.43480000000000002</v>
      </c>
      <c r="O309" s="61">
        <v>0</v>
      </c>
      <c r="P309" s="61">
        <v>0.1109</v>
      </c>
      <c r="Q309" s="61">
        <v>70.959999999999994</v>
      </c>
      <c r="R309" s="62">
        <v>47577.65</v>
      </c>
      <c r="S309" s="61">
        <v>0.3256</v>
      </c>
      <c r="T309" s="61">
        <v>0.12790000000000001</v>
      </c>
      <c r="U309" s="61">
        <v>0.54649999999999999</v>
      </c>
      <c r="V309" s="61">
        <v>15.84</v>
      </c>
      <c r="W309" s="61">
        <v>12</v>
      </c>
      <c r="X309" s="62">
        <v>74054.080000000002</v>
      </c>
      <c r="Y309" s="61">
        <v>110.18</v>
      </c>
      <c r="Z309" s="62">
        <v>180655.27</v>
      </c>
      <c r="AA309" s="61">
        <v>0.89610000000000001</v>
      </c>
      <c r="AB309" s="61">
        <v>5.2900000000000003E-2</v>
      </c>
      <c r="AC309" s="61">
        <v>5.0999999999999997E-2</v>
      </c>
      <c r="AD309" s="61">
        <v>0.10390000000000001</v>
      </c>
      <c r="AE309" s="61">
        <v>180.66</v>
      </c>
      <c r="AF309" s="62">
        <v>5351.35</v>
      </c>
      <c r="AG309" s="61">
        <v>603.54999999999995</v>
      </c>
      <c r="AH309" s="62">
        <v>154724.37</v>
      </c>
      <c r="AI309" s="61">
        <v>438</v>
      </c>
      <c r="AJ309" s="62">
        <v>34648</v>
      </c>
      <c r="AK309" s="62">
        <v>49621</v>
      </c>
      <c r="AL309" s="61">
        <v>47.55</v>
      </c>
      <c r="AM309" s="61">
        <v>27.78</v>
      </c>
      <c r="AN309" s="61">
        <v>43.53</v>
      </c>
      <c r="AO309" s="61">
        <v>5.0999999999999996</v>
      </c>
      <c r="AP309" s="61">
        <v>0</v>
      </c>
      <c r="AQ309" s="61">
        <v>1.1319999999999999</v>
      </c>
      <c r="AR309" s="62">
        <v>1871.32</v>
      </c>
      <c r="AS309" s="62">
        <v>2036.16</v>
      </c>
      <c r="AT309" s="62">
        <v>5437.81</v>
      </c>
      <c r="AU309" s="61">
        <v>985.97</v>
      </c>
      <c r="AV309" s="61">
        <v>327.10000000000002</v>
      </c>
      <c r="AW309" s="62">
        <v>10658.37</v>
      </c>
      <c r="AX309" s="62">
        <v>4537.93</v>
      </c>
      <c r="AY309" s="61">
        <v>0.45119999999999999</v>
      </c>
      <c r="AZ309" s="62">
        <v>4848.63</v>
      </c>
      <c r="BA309" s="61">
        <v>0.48209999999999997</v>
      </c>
      <c r="BB309" s="61">
        <v>670.42</v>
      </c>
      <c r="BC309" s="61">
        <v>6.6699999999999995E-2</v>
      </c>
      <c r="BD309" s="62">
        <v>10056.99</v>
      </c>
      <c r="BE309" s="62">
        <v>3115.33</v>
      </c>
      <c r="BF309" s="61">
        <v>0.71209999999999996</v>
      </c>
      <c r="BG309" s="61">
        <v>0.57499999999999996</v>
      </c>
      <c r="BH309" s="61">
        <v>0.2152</v>
      </c>
      <c r="BI309" s="61">
        <v>0.14779999999999999</v>
      </c>
      <c r="BJ309" s="61">
        <v>3.6999999999999998E-2</v>
      </c>
      <c r="BK309" s="61">
        <v>2.5000000000000001E-2</v>
      </c>
    </row>
    <row r="310" spans="1:63" x14ac:dyDescent="0.25">
      <c r="A310" s="61" t="s">
        <v>341</v>
      </c>
      <c r="B310" s="61">
        <v>442</v>
      </c>
      <c r="C310" s="61">
        <v>115</v>
      </c>
      <c r="D310" s="61">
        <v>7.64</v>
      </c>
      <c r="E310" s="61">
        <v>878.46</v>
      </c>
      <c r="F310" s="61">
        <v>831.73</v>
      </c>
      <c r="G310" s="61">
        <v>0</v>
      </c>
      <c r="H310" s="61">
        <v>0</v>
      </c>
      <c r="I310" s="61">
        <v>6.0000000000000001E-3</v>
      </c>
      <c r="J310" s="61">
        <v>0</v>
      </c>
      <c r="K310" s="61">
        <v>1.01E-2</v>
      </c>
      <c r="L310" s="61">
        <v>0.96509999999999996</v>
      </c>
      <c r="M310" s="61">
        <v>1.8800000000000001E-2</v>
      </c>
      <c r="N310" s="61">
        <v>0.73980000000000001</v>
      </c>
      <c r="O310" s="61">
        <v>0</v>
      </c>
      <c r="P310" s="61">
        <v>0.17119999999999999</v>
      </c>
      <c r="Q310" s="61">
        <v>40.72</v>
      </c>
      <c r="R310" s="62">
        <v>52427.27</v>
      </c>
      <c r="S310" s="61">
        <v>0.1321</v>
      </c>
      <c r="T310" s="61">
        <v>0.3019</v>
      </c>
      <c r="U310" s="61">
        <v>0.56599999999999995</v>
      </c>
      <c r="V310" s="61">
        <v>16.899999999999999</v>
      </c>
      <c r="W310" s="61">
        <v>8</v>
      </c>
      <c r="X310" s="62">
        <v>82926</v>
      </c>
      <c r="Y310" s="61">
        <v>109.81</v>
      </c>
      <c r="Z310" s="62">
        <v>330859.09000000003</v>
      </c>
      <c r="AA310" s="61">
        <v>0.1585</v>
      </c>
      <c r="AB310" s="61">
        <v>0.19700000000000001</v>
      </c>
      <c r="AC310" s="61">
        <v>0.64439999999999997</v>
      </c>
      <c r="AD310" s="61">
        <v>0.84150000000000003</v>
      </c>
      <c r="AE310" s="61">
        <v>330.86</v>
      </c>
      <c r="AF310" s="62">
        <v>8186.37</v>
      </c>
      <c r="AG310" s="61">
        <v>150.27000000000001</v>
      </c>
      <c r="AH310" s="62">
        <v>291545.86</v>
      </c>
      <c r="AI310" s="61">
        <v>595</v>
      </c>
      <c r="AJ310" s="62">
        <v>22901</v>
      </c>
      <c r="AK310" s="62">
        <v>34144</v>
      </c>
      <c r="AL310" s="61">
        <v>26.5</v>
      </c>
      <c r="AM310" s="61">
        <v>20</v>
      </c>
      <c r="AN310" s="61">
        <v>22.81</v>
      </c>
      <c r="AO310" s="61">
        <v>3.8</v>
      </c>
      <c r="AP310" s="61">
        <v>0</v>
      </c>
      <c r="AQ310" s="61">
        <v>0.91720000000000002</v>
      </c>
      <c r="AR310" s="62">
        <v>1426.43</v>
      </c>
      <c r="AS310" s="62">
        <v>2225.44</v>
      </c>
      <c r="AT310" s="62">
        <v>6070.14</v>
      </c>
      <c r="AU310" s="61">
        <v>896.01</v>
      </c>
      <c r="AV310" s="61">
        <v>620.29</v>
      </c>
      <c r="AW310" s="62">
        <v>11238.3</v>
      </c>
      <c r="AX310" s="62">
        <v>4568.6000000000004</v>
      </c>
      <c r="AY310" s="61">
        <v>0.2949</v>
      </c>
      <c r="AZ310" s="62">
        <v>9299.36</v>
      </c>
      <c r="BA310" s="61">
        <v>0.60019999999999996</v>
      </c>
      <c r="BB310" s="62">
        <v>1625.15</v>
      </c>
      <c r="BC310" s="61">
        <v>0.10489999999999999</v>
      </c>
      <c r="BD310" s="62">
        <v>15493.12</v>
      </c>
      <c r="BE310" s="62">
        <v>1174.9100000000001</v>
      </c>
      <c r="BF310" s="61">
        <v>0.83640000000000003</v>
      </c>
      <c r="BG310" s="61">
        <v>0.46920000000000001</v>
      </c>
      <c r="BH310" s="61">
        <v>0.21440000000000001</v>
      </c>
      <c r="BI310" s="61">
        <v>0.24740000000000001</v>
      </c>
      <c r="BJ310" s="61">
        <v>3.0599999999999999E-2</v>
      </c>
      <c r="BK310" s="61">
        <v>3.8399999999999997E-2</v>
      </c>
    </row>
    <row r="311" spans="1:63" x14ac:dyDescent="0.25">
      <c r="A311" s="61" t="s">
        <v>342</v>
      </c>
      <c r="B311" s="61">
        <v>50005</v>
      </c>
      <c r="C311" s="61">
        <v>14</v>
      </c>
      <c r="D311" s="61">
        <v>104.67</v>
      </c>
      <c r="E311" s="62">
        <v>1465.35</v>
      </c>
      <c r="F311" s="62">
        <v>1409.66</v>
      </c>
      <c r="G311" s="61">
        <v>2.5999999999999999E-3</v>
      </c>
      <c r="H311" s="61">
        <v>0</v>
      </c>
      <c r="I311" s="61">
        <v>8.9999999999999993E-3</v>
      </c>
      <c r="J311" s="61">
        <v>2.0999999999999999E-3</v>
      </c>
      <c r="K311" s="61">
        <v>2.8999999999999998E-3</v>
      </c>
      <c r="L311" s="61">
        <v>0.96970000000000001</v>
      </c>
      <c r="M311" s="61">
        <v>1.37E-2</v>
      </c>
      <c r="N311" s="61">
        <v>7.7999999999999996E-3</v>
      </c>
      <c r="O311" s="61">
        <v>0</v>
      </c>
      <c r="P311" s="61">
        <v>0.1172</v>
      </c>
      <c r="Q311" s="61">
        <v>58.8</v>
      </c>
      <c r="R311" s="62">
        <v>52438.400000000001</v>
      </c>
      <c r="S311" s="61">
        <v>0.28739999999999999</v>
      </c>
      <c r="T311" s="61">
        <v>0.16089999999999999</v>
      </c>
      <c r="U311" s="61">
        <v>0.55169999999999997</v>
      </c>
      <c r="V311" s="61">
        <v>22.91</v>
      </c>
      <c r="W311" s="61">
        <v>10</v>
      </c>
      <c r="X311" s="62">
        <v>68692.3</v>
      </c>
      <c r="Y311" s="61">
        <v>143.28</v>
      </c>
      <c r="Z311" s="62">
        <v>124405.34</v>
      </c>
      <c r="AA311" s="61">
        <v>0.90980000000000005</v>
      </c>
      <c r="AB311" s="61">
        <v>4.07E-2</v>
      </c>
      <c r="AC311" s="61">
        <v>4.9500000000000002E-2</v>
      </c>
      <c r="AD311" s="61">
        <v>9.0200000000000002E-2</v>
      </c>
      <c r="AE311" s="61">
        <v>124.41</v>
      </c>
      <c r="AF311" s="62">
        <v>5284.87</v>
      </c>
      <c r="AG311" s="61">
        <v>697.28</v>
      </c>
      <c r="AH311" s="62">
        <v>135440.34</v>
      </c>
      <c r="AI311" s="61">
        <v>368</v>
      </c>
      <c r="AJ311" s="62">
        <v>35210</v>
      </c>
      <c r="AK311" s="62">
        <v>48037</v>
      </c>
      <c r="AL311" s="61">
        <v>67.290000000000006</v>
      </c>
      <c r="AM311" s="61">
        <v>40.950000000000003</v>
      </c>
      <c r="AN311" s="61">
        <v>46.52</v>
      </c>
      <c r="AO311" s="61">
        <v>5.9</v>
      </c>
      <c r="AP311" s="61">
        <v>0</v>
      </c>
      <c r="AQ311" s="61">
        <v>1.1356999999999999</v>
      </c>
      <c r="AR311" s="62">
        <v>1118.93</v>
      </c>
      <c r="AS311" s="62">
        <v>1866.99</v>
      </c>
      <c r="AT311" s="62">
        <v>4812.78</v>
      </c>
      <c r="AU311" s="62">
        <v>1222.31</v>
      </c>
      <c r="AV311" s="61">
        <v>134.77000000000001</v>
      </c>
      <c r="AW311" s="62">
        <v>9155.7800000000007</v>
      </c>
      <c r="AX311" s="62">
        <v>4242.67</v>
      </c>
      <c r="AY311" s="61">
        <v>0.47570000000000001</v>
      </c>
      <c r="AZ311" s="62">
        <v>4236.82</v>
      </c>
      <c r="BA311" s="61">
        <v>0.47510000000000002</v>
      </c>
      <c r="BB311" s="61">
        <v>438.58</v>
      </c>
      <c r="BC311" s="61">
        <v>4.9200000000000001E-2</v>
      </c>
      <c r="BD311" s="62">
        <v>8918.08</v>
      </c>
      <c r="BE311" s="62">
        <v>3160.62</v>
      </c>
      <c r="BF311" s="61">
        <v>0.8417</v>
      </c>
      <c r="BG311" s="61">
        <v>0.59940000000000004</v>
      </c>
      <c r="BH311" s="61">
        <v>0.22239999999999999</v>
      </c>
      <c r="BI311" s="61">
        <v>0.1229</v>
      </c>
      <c r="BJ311" s="61">
        <v>3.1099999999999999E-2</v>
      </c>
      <c r="BK311" s="61">
        <v>2.4199999999999999E-2</v>
      </c>
    </row>
    <row r="312" spans="1:63" x14ac:dyDescent="0.25">
      <c r="A312" s="61" t="s">
        <v>343</v>
      </c>
      <c r="B312" s="61">
        <v>44297</v>
      </c>
      <c r="C312" s="61">
        <v>19</v>
      </c>
      <c r="D312" s="61">
        <v>263.39</v>
      </c>
      <c r="E312" s="62">
        <v>5004.45</v>
      </c>
      <c r="F312" s="62">
        <v>3502.94</v>
      </c>
      <c r="G312" s="61">
        <v>5.4000000000000003E-3</v>
      </c>
      <c r="H312" s="61">
        <v>2.9999999999999997E-4</v>
      </c>
      <c r="I312" s="61">
        <v>0.30070000000000002</v>
      </c>
      <c r="J312" s="61">
        <v>6.9999999999999999E-4</v>
      </c>
      <c r="K312" s="61">
        <v>2.1299999999999999E-2</v>
      </c>
      <c r="L312" s="61">
        <v>0.55669999999999997</v>
      </c>
      <c r="M312" s="61">
        <v>0.1149</v>
      </c>
      <c r="N312" s="61">
        <v>0.83609999999999995</v>
      </c>
      <c r="O312" s="61">
        <v>4.7000000000000002E-3</v>
      </c>
      <c r="P312" s="61">
        <v>0.1777</v>
      </c>
      <c r="Q312" s="61">
        <v>177.26</v>
      </c>
      <c r="R312" s="62">
        <v>53910.5</v>
      </c>
      <c r="S312" s="61">
        <v>8.1299999999999997E-2</v>
      </c>
      <c r="T312" s="61">
        <v>0.15629999999999999</v>
      </c>
      <c r="U312" s="61">
        <v>0.76249999999999996</v>
      </c>
      <c r="V312" s="61">
        <v>17.579999999999998</v>
      </c>
      <c r="W312" s="61">
        <v>23.03</v>
      </c>
      <c r="X312" s="62">
        <v>72465.33</v>
      </c>
      <c r="Y312" s="61">
        <v>217.3</v>
      </c>
      <c r="Z312" s="62">
        <v>81654.37</v>
      </c>
      <c r="AA312" s="61">
        <v>0.69259999999999999</v>
      </c>
      <c r="AB312" s="61">
        <v>0.26369999999999999</v>
      </c>
      <c r="AC312" s="61">
        <v>4.3700000000000003E-2</v>
      </c>
      <c r="AD312" s="61">
        <v>0.30740000000000001</v>
      </c>
      <c r="AE312" s="61">
        <v>81.650000000000006</v>
      </c>
      <c r="AF312" s="62">
        <v>3767.45</v>
      </c>
      <c r="AG312" s="61">
        <v>509.8</v>
      </c>
      <c r="AH312" s="62">
        <v>82234.06</v>
      </c>
      <c r="AI312" s="61">
        <v>80</v>
      </c>
      <c r="AJ312" s="62">
        <v>21862</v>
      </c>
      <c r="AK312" s="62">
        <v>34214</v>
      </c>
      <c r="AL312" s="61">
        <v>65.849999999999994</v>
      </c>
      <c r="AM312" s="61">
        <v>42.29</v>
      </c>
      <c r="AN312" s="61">
        <v>52.99</v>
      </c>
      <c r="AO312" s="61">
        <v>4.4000000000000004</v>
      </c>
      <c r="AP312" s="61">
        <v>0</v>
      </c>
      <c r="AQ312" s="61">
        <v>1.4597</v>
      </c>
      <c r="AR312" s="62">
        <v>1747.5</v>
      </c>
      <c r="AS312" s="62">
        <v>3797.87</v>
      </c>
      <c r="AT312" s="62">
        <v>7804.74</v>
      </c>
      <c r="AU312" s="62">
        <v>1547.13</v>
      </c>
      <c r="AV312" s="61">
        <v>695.43</v>
      </c>
      <c r="AW312" s="62">
        <v>15592.67</v>
      </c>
      <c r="AX312" s="62">
        <v>8360.02</v>
      </c>
      <c r="AY312" s="61">
        <v>0.52859999999999996</v>
      </c>
      <c r="AZ312" s="62">
        <v>5639.29</v>
      </c>
      <c r="BA312" s="61">
        <v>0.35659999999999997</v>
      </c>
      <c r="BB312" s="62">
        <v>1815.76</v>
      </c>
      <c r="BC312" s="61">
        <v>0.1148</v>
      </c>
      <c r="BD312" s="62">
        <v>15815.07</v>
      </c>
      <c r="BE312" s="62">
        <v>3780.28</v>
      </c>
      <c r="BF312" s="61">
        <v>1.6915</v>
      </c>
      <c r="BG312" s="61">
        <v>0.48620000000000002</v>
      </c>
      <c r="BH312" s="61">
        <v>0.2177</v>
      </c>
      <c r="BI312" s="61">
        <v>0.26679999999999998</v>
      </c>
      <c r="BJ312" s="61">
        <v>1.6500000000000001E-2</v>
      </c>
      <c r="BK312" s="61">
        <v>1.2800000000000001E-2</v>
      </c>
    </row>
    <row r="313" spans="1:63" x14ac:dyDescent="0.25">
      <c r="A313" s="61" t="s">
        <v>344</v>
      </c>
      <c r="B313" s="61">
        <v>44305</v>
      </c>
      <c r="C313" s="61">
        <v>5</v>
      </c>
      <c r="D313" s="61">
        <v>817.66</v>
      </c>
      <c r="E313" s="62">
        <v>4088.28</v>
      </c>
      <c r="F313" s="62">
        <v>3624.97</v>
      </c>
      <c r="G313" s="61">
        <v>5.1000000000000004E-3</v>
      </c>
      <c r="H313" s="61">
        <v>2.9999999999999997E-4</v>
      </c>
      <c r="I313" s="61">
        <v>0.92869999999999997</v>
      </c>
      <c r="J313" s="61">
        <v>5.9999999999999995E-4</v>
      </c>
      <c r="K313" s="61">
        <v>1.03E-2</v>
      </c>
      <c r="L313" s="61">
        <v>3.2000000000000001E-2</v>
      </c>
      <c r="M313" s="61">
        <v>2.29E-2</v>
      </c>
      <c r="N313" s="61">
        <v>0.75149999999999995</v>
      </c>
      <c r="O313" s="61">
        <v>2.7000000000000001E-3</v>
      </c>
      <c r="P313" s="61">
        <v>0.13619999999999999</v>
      </c>
      <c r="Q313" s="61">
        <v>168</v>
      </c>
      <c r="R313" s="62">
        <v>63032.43</v>
      </c>
      <c r="S313" s="61">
        <v>0.27310000000000001</v>
      </c>
      <c r="T313" s="61">
        <v>0.2555</v>
      </c>
      <c r="U313" s="61">
        <v>0.47139999999999999</v>
      </c>
      <c r="V313" s="61">
        <v>17.57</v>
      </c>
      <c r="W313" s="61">
        <v>32</v>
      </c>
      <c r="X313" s="62">
        <v>63760.94</v>
      </c>
      <c r="Y313" s="61">
        <v>127.76</v>
      </c>
      <c r="Z313" s="62">
        <v>96742.93</v>
      </c>
      <c r="AA313" s="61">
        <v>0.73760000000000003</v>
      </c>
      <c r="AB313" s="61">
        <v>0.2417</v>
      </c>
      <c r="AC313" s="61">
        <v>2.07E-2</v>
      </c>
      <c r="AD313" s="61">
        <v>0.26240000000000002</v>
      </c>
      <c r="AE313" s="61">
        <v>96.74</v>
      </c>
      <c r="AF313" s="62">
        <v>3978.33</v>
      </c>
      <c r="AG313" s="61">
        <v>605.66</v>
      </c>
      <c r="AH313" s="62">
        <v>103692.29</v>
      </c>
      <c r="AI313" s="61">
        <v>202</v>
      </c>
      <c r="AJ313" s="62">
        <v>28087</v>
      </c>
      <c r="AK313" s="62">
        <v>34947</v>
      </c>
      <c r="AL313" s="61">
        <v>63.6</v>
      </c>
      <c r="AM313" s="61">
        <v>39.79</v>
      </c>
      <c r="AN313" s="61">
        <v>43.26</v>
      </c>
      <c r="AO313" s="61">
        <v>5.3</v>
      </c>
      <c r="AP313" s="61">
        <v>0</v>
      </c>
      <c r="AQ313" s="61">
        <v>1.4411</v>
      </c>
      <c r="AR313" s="62">
        <v>1556.64</v>
      </c>
      <c r="AS313" s="62">
        <v>1988.88</v>
      </c>
      <c r="AT313" s="62">
        <v>6131.85</v>
      </c>
      <c r="AU313" s="61">
        <v>703.13</v>
      </c>
      <c r="AV313" s="61">
        <v>535.49</v>
      </c>
      <c r="AW313" s="62">
        <v>10915.99</v>
      </c>
      <c r="AX313" s="62">
        <v>5501.25</v>
      </c>
      <c r="AY313" s="61">
        <v>0.50049999999999994</v>
      </c>
      <c r="AZ313" s="62">
        <v>4265.93</v>
      </c>
      <c r="BA313" s="61">
        <v>0.3881</v>
      </c>
      <c r="BB313" s="62">
        <v>1223.58</v>
      </c>
      <c r="BC313" s="61">
        <v>0.1113</v>
      </c>
      <c r="BD313" s="62">
        <v>10990.76</v>
      </c>
      <c r="BE313" s="62">
        <v>3765.72</v>
      </c>
      <c r="BF313" s="61">
        <v>1.9121999999999999</v>
      </c>
      <c r="BG313" s="61">
        <v>0.55459999999999998</v>
      </c>
      <c r="BH313" s="61">
        <v>0.22470000000000001</v>
      </c>
      <c r="BI313" s="61">
        <v>0.17680000000000001</v>
      </c>
      <c r="BJ313" s="61">
        <v>2.86E-2</v>
      </c>
      <c r="BK313" s="61">
        <v>1.54E-2</v>
      </c>
    </row>
    <row r="314" spans="1:63" x14ac:dyDescent="0.25">
      <c r="A314" s="61" t="s">
        <v>345</v>
      </c>
      <c r="B314" s="61">
        <v>45831</v>
      </c>
      <c r="C314" s="61">
        <v>101</v>
      </c>
      <c r="D314" s="61">
        <v>9.61</v>
      </c>
      <c r="E314" s="61">
        <v>970.63</v>
      </c>
      <c r="F314" s="61">
        <v>936.28</v>
      </c>
      <c r="G314" s="61">
        <v>1.5E-3</v>
      </c>
      <c r="H314" s="61">
        <v>1.1000000000000001E-3</v>
      </c>
      <c r="I314" s="61">
        <v>4.0000000000000001E-3</v>
      </c>
      <c r="J314" s="61">
        <v>1.1000000000000001E-3</v>
      </c>
      <c r="K314" s="61">
        <v>1.21E-2</v>
      </c>
      <c r="L314" s="61">
        <v>0.97809999999999997</v>
      </c>
      <c r="M314" s="61">
        <v>2.0999999999999999E-3</v>
      </c>
      <c r="N314" s="61">
        <v>0.38579999999999998</v>
      </c>
      <c r="O314" s="61">
        <v>0</v>
      </c>
      <c r="P314" s="61">
        <v>0.1096</v>
      </c>
      <c r="Q314" s="61">
        <v>45</v>
      </c>
      <c r="R314" s="62">
        <v>45939.14</v>
      </c>
      <c r="S314" s="61">
        <v>0.35289999999999999</v>
      </c>
      <c r="T314" s="61">
        <v>0.2059</v>
      </c>
      <c r="U314" s="61">
        <v>0.44119999999999998</v>
      </c>
      <c r="V314" s="61">
        <v>18.09</v>
      </c>
      <c r="W314" s="61">
        <v>11.57</v>
      </c>
      <c r="X314" s="62">
        <v>44145.56</v>
      </c>
      <c r="Y314" s="61">
        <v>80.75</v>
      </c>
      <c r="Z314" s="62">
        <v>128362.98</v>
      </c>
      <c r="AA314" s="61">
        <v>0.90510000000000002</v>
      </c>
      <c r="AB314" s="61">
        <v>3.6600000000000001E-2</v>
      </c>
      <c r="AC314" s="61">
        <v>5.8299999999999998E-2</v>
      </c>
      <c r="AD314" s="61">
        <v>9.4899999999999998E-2</v>
      </c>
      <c r="AE314" s="61">
        <v>128.36000000000001</v>
      </c>
      <c r="AF314" s="62">
        <v>3056.95</v>
      </c>
      <c r="AG314" s="61">
        <v>457.24</v>
      </c>
      <c r="AH314" s="62">
        <v>126863.32</v>
      </c>
      <c r="AI314" s="61">
        <v>327</v>
      </c>
      <c r="AJ314" s="62">
        <v>33906</v>
      </c>
      <c r="AK314" s="62">
        <v>45078</v>
      </c>
      <c r="AL314" s="61">
        <v>44.7</v>
      </c>
      <c r="AM314" s="61">
        <v>22.48</v>
      </c>
      <c r="AN314" s="61">
        <v>23.5</v>
      </c>
      <c r="AO314" s="61">
        <v>4</v>
      </c>
      <c r="AP314" s="61">
        <v>0</v>
      </c>
      <c r="AQ314" s="61">
        <v>0.75239999999999996</v>
      </c>
      <c r="AR314" s="62">
        <v>1190.6199999999999</v>
      </c>
      <c r="AS314" s="62">
        <v>1675.19</v>
      </c>
      <c r="AT314" s="62">
        <v>4841.2700000000004</v>
      </c>
      <c r="AU314" s="61">
        <v>746.08</v>
      </c>
      <c r="AV314" s="61">
        <v>123.4</v>
      </c>
      <c r="AW314" s="62">
        <v>8576.56</v>
      </c>
      <c r="AX314" s="62">
        <v>4784.6499999999996</v>
      </c>
      <c r="AY314" s="61">
        <v>0.54279999999999995</v>
      </c>
      <c r="AZ314" s="62">
        <v>3309.5</v>
      </c>
      <c r="BA314" s="61">
        <v>0.3755</v>
      </c>
      <c r="BB314" s="61">
        <v>719.98</v>
      </c>
      <c r="BC314" s="61">
        <v>8.1699999999999995E-2</v>
      </c>
      <c r="BD314" s="62">
        <v>8814.14</v>
      </c>
      <c r="BE314" s="62">
        <v>4263.82</v>
      </c>
      <c r="BF314" s="61">
        <v>1.1793</v>
      </c>
      <c r="BG314" s="61">
        <v>0.51880000000000004</v>
      </c>
      <c r="BH314" s="61">
        <v>0.24440000000000001</v>
      </c>
      <c r="BI314" s="61">
        <v>0.18529999999999999</v>
      </c>
      <c r="BJ314" s="61">
        <v>3.4799999999999998E-2</v>
      </c>
      <c r="BK314" s="61">
        <v>1.66E-2</v>
      </c>
    </row>
    <row r="315" spans="1:63" x14ac:dyDescent="0.25">
      <c r="A315" s="61" t="s">
        <v>346</v>
      </c>
      <c r="B315" s="61">
        <v>50211</v>
      </c>
      <c r="C315" s="61">
        <v>78</v>
      </c>
      <c r="D315" s="61">
        <v>11.6</v>
      </c>
      <c r="E315" s="61">
        <v>905.07</v>
      </c>
      <c r="F315" s="61">
        <v>884.48</v>
      </c>
      <c r="G315" s="61">
        <v>4.4999999999999997E-3</v>
      </c>
      <c r="H315" s="61">
        <v>0</v>
      </c>
      <c r="I315" s="61">
        <v>1.1000000000000001E-3</v>
      </c>
      <c r="J315" s="61">
        <v>2.7000000000000001E-3</v>
      </c>
      <c r="K315" s="61">
        <v>4.4000000000000003E-3</v>
      </c>
      <c r="L315" s="61">
        <v>0.97160000000000002</v>
      </c>
      <c r="M315" s="61">
        <v>1.5699999999999999E-2</v>
      </c>
      <c r="N315" s="61">
        <v>0.43440000000000001</v>
      </c>
      <c r="O315" s="61">
        <v>0</v>
      </c>
      <c r="P315" s="61">
        <v>0.1119</v>
      </c>
      <c r="Q315" s="61">
        <v>44.07</v>
      </c>
      <c r="R315" s="62">
        <v>54887.77</v>
      </c>
      <c r="S315" s="61">
        <v>0.3382</v>
      </c>
      <c r="T315" s="61">
        <v>7.3499999999999996E-2</v>
      </c>
      <c r="U315" s="61">
        <v>0.58819999999999995</v>
      </c>
      <c r="V315" s="61">
        <v>19.04</v>
      </c>
      <c r="W315" s="61">
        <v>5.13</v>
      </c>
      <c r="X315" s="62">
        <v>80064.39</v>
      </c>
      <c r="Y315" s="61">
        <v>168.01</v>
      </c>
      <c r="Z315" s="62">
        <v>104528.16</v>
      </c>
      <c r="AA315" s="61">
        <v>0.93989999999999996</v>
      </c>
      <c r="AB315" s="61">
        <v>3.3500000000000002E-2</v>
      </c>
      <c r="AC315" s="61">
        <v>2.6599999999999999E-2</v>
      </c>
      <c r="AD315" s="61">
        <v>6.0100000000000001E-2</v>
      </c>
      <c r="AE315" s="61">
        <v>104.53</v>
      </c>
      <c r="AF315" s="62">
        <v>3223.05</v>
      </c>
      <c r="AG315" s="61">
        <v>516.19000000000005</v>
      </c>
      <c r="AH315" s="62">
        <v>102647.4</v>
      </c>
      <c r="AI315" s="61">
        <v>198</v>
      </c>
      <c r="AJ315" s="62">
        <v>31165</v>
      </c>
      <c r="AK315" s="62">
        <v>41486</v>
      </c>
      <c r="AL315" s="61">
        <v>42.8</v>
      </c>
      <c r="AM315" s="61">
        <v>30.51</v>
      </c>
      <c r="AN315" s="61">
        <v>30.44</v>
      </c>
      <c r="AO315" s="61">
        <v>5.2</v>
      </c>
      <c r="AP315" s="61">
        <v>0</v>
      </c>
      <c r="AQ315" s="61">
        <v>1.1094999999999999</v>
      </c>
      <c r="AR315" s="62">
        <v>1262</v>
      </c>
      <c r="AS315" s="62">
        <v>2256.73</v>
      </c>
      <c r="AT315" s="62">
        <v>5659.18</v>
      </c>
      <c r="AU315" s="61">
        <v>642.35</v>
      </c>
      <c r="AV315" s="61">
        <v>29.97</v>
      </c>
      <c r="AW315" s="62">
        <v>9850.24</v>
      </c>
      <c r="AX315" s="62">
        <v>6276.42</v>
      </c>
      <c r="AY315" s="61">
        <v>0.63009999999999999</v>
      </c>
      <c r="AZ315" s="62">
        <v>2950.61</v>
      </c>
      <c r="BA315" s="61">
        <v>0.29620000000000002</v>
      </c>
      <c r="BB315" s="61">
        <v>734.59</v>
      </c>
      <c r="BC315" s="61">
        <v>7.3700000000000002E-2</v>
      </c>
      <c r="BD315" s="62">
        <v>9961.6299999999992</v>
      </c>
      <c r="BE315" s="62">
        <v>5340.34</v>
      </c>
      <c r="BF315" s="61">
        <v>1.8574999999999999</v>
      </c>
      <c r="BG315" s="61">
        <v>0.55779999999999996</v>
      </c>
      <c r="BH315" s="61">
        <v>0.20760000000000001</v>
      </c>
      <c r="BI315" s="61">
        <v>0.18959999999999999</v>
      </c>
      <c r="BJ315" s="61">
        <v>3.4700000000000002E-2</v>
      </c>
      <c r="BK315" s="61">
        <v>1.0200000000000001E-2</v>
      </c>
    </row>
    <row r="316" spans="1:63" x14ac:dyDescent="0.25">
      <c r="A316" s="61" t="s">
        <v>347</v>
      </c>
      <c r="B316" s="61">
        <v>46805</v>
      </c>
      <c r="C316" s="61">
        <v>75</v>
      </c>
      <c r="D316" s="61">
        <v>16.010000000000002</v>
      </c>
      <c r="E316" s="62">
        <v>1200.9000000000001</v>
      </c>
      <c r="F316" s="62">
        <v>1203.45</v>
      </c>
      <c r="G316" s="61">
        <v>1.6999999999999999E-3</v>
      </c>
      <c r="H316" s="61">
        <v>0</v>
      </c>
      <c r="I316" s="61">
        <v>1.6999999999999999E-3</v>
      </c>
      <c r="J316" s="61">
        <v>2.5000000000000001E-3</v>
      </c>
      <c r="K316" s="61">
        <v>2.7799999999999998E-2</v>
      </c>
      <c r="L316" s="61">
        <v>0.95009999999999994</v>
      </c>
      <c r="M316" s="61">
        <v>1.6299999999999999E-2</v>
      </c>
      <c r="N316" s="61">
        <v>0.3745</v>
      </c>
      <c r="O316" s="61">
        <v>8.0000000000000004E-4</v>
      </c>
      <c r="P316" s="61">
        <v>0.1103</v>
      </c>
      <c r="Q316" s="61">
        <v>60.82</v>
      </c>
      <c r="R316" s="62">
        <v>54318.37</v>
      </c>
      <c r="S316" s="61">
        <v>0.1928</v>
      </c>
      <c r="T316" s="61">
        <v>0.30120000000000002</v>
      </c>
      <c r="U316" s="61">
        <v>0.50600000000000001</v>
      </c>
      <c r="V316" s="61">
        <v>18.46</v>
      </c>
      <c r="W316" s="61">
        <v>10.67</v>
      </c>
      <c r="X316" s="62">
        <v>74517.47</v>
      </c>
      <c r="Y316" s="61">
        <v>109.38</v>
      </c>
      <c r="Z316" s="62">
        <v>146167.82999999999</v>
      </c>
      <c r="AA316" s="61">
        <v>0.86480000000000001</v>
      </c>
      <c r="AB316" s="61">
        <v>9.2799999999999994E-2</v>
      </c>
      <c r="AC316" s="61">
        <v>4.24E-2</v>
      </c>
      <c r="AD316" s="61">
        <v>0.13519999999999999</v>
      </c>
      <c r="AE316" s="61">
        <v>146.16999999999999</v>
      </c>
      <c r="AF316" s="62">
        <v>5510.92</v>
      </c>
      <c r="AG316" s="61">
        <v>647.29999999999995</v>
      </c>
      <c r="AH316" s="62">
        <v>143732.74</v>
      </c>
      <c r="AI316" s="61">
        <v>402</v>
      </c>
      <c r="AJ316" s="62">
        <v>31681</v>
      </c>
      <c r="AK316" s="62">
        <v>42842</v>
      </c>
      <c r="AL316" s="61">
        <v>66.150000000000006</v>
      </c>
      <c r="AM316" s="61">
        <v>34.43</v>
      </c>
      <c r="AN316" s="61">
        <v>55.23</v>
      </c>
      <c r="AO316" s="61">
        <v>5.7</v>
      </c>
      <c r="AP316" s="61">
        <v>0</v>
      </c>
      <c r="AQ316" s="61">
        <v>1.2984</v>
      </c>
      <c r="AR316" s="62">
        <v>1386.5</v>
      </c>
      <c r="AS316" s="62">
        <v>2306.08</v>
      </c>
      <c r="AT316" s="62">
        <v>5157</v>
      </c>
      <c r="AU316" s="62">
        <v>1260.05</v>
      </c>
      <c r="AV316" s="61">
        <v>286.57</v>
      </c>
      <c r="AW316" s="62">
        <v>10396.19</v>
      </c>
      <c r="AX316" s="62">
        <v>5211.16</v>
      </c>
      <c r="AY316" s="61">
        <v>0.45979999999999999</v>
      </c>
      <c r="AZ316" s="62">
        <v>5402.75</v>
      </c>
      <c r="BA316" s="61">
        <v>0.47670000000000001</v>
      </c>
      <c r="BB316" s="61">
        <v>720.12</v>
      </c>
      <c r="BC316" s="61">
        <v>6.3500000000000001E-2</v>
      </c>
      <c r="BD316" s="62">
        <v>11334.03</v>
      </c>
      <c r="BE316" s="62">
        <v>3167.32</v>
      </c>
      <c r="BF316" s="61">
        <v>0.89610000000000001</v>
      </c>
      <c r="BG316" s="61">
        <v>0.5403</v>
      </c>
      <c r="BH316" s="61">
        <v>0.1966</v>
      </c>
      <c r="BI316" s="61">
        <v>0.19339999999999999</v>
      </c>
      <c r="BJ316" s="61">
        <v>5.0500000000000003E-2</v>
      </c>
      <c r="BK316" s="61">
        <v>1.9199999999999998E-2</v>
      </c>
    </row>
    <row r="317" spans="1:63" x14ac:dyDescent="0.25">
      <c r="A317" s="61" t="s">
        <v>348</v>
      </c>
      <c r="B317" s="61">
        <v>44313</v>
      </c>
      <c r="C317" s="61">
        <v>4</v>
      </c>
      <c r="D317" s="61">
        <v>405.68</v>
      </c>
      <c r="E317" s="62">
        <v>1622.71</v>
      </c>
      <c r="F317" s="62">
        <v>1605.41</v>
      </c>
      <c r="G317" s="61">
        <v>1.18E-2</v>
      </c>
      <c r="H317" s="61">
        <v>1.1999999999999999E-3</v>
      </c>
      <c r="I317" s="61">
        <v>1.6500000000000001E-2</v>
      </c>
      <c r="J317" s="61">
        <v>0</v>
      </c>
      <c r="K317" s="61">
        <v>1.11E-2</v>
      </c>
      <c r="L317" s="61">
        <v>0.93049999999999999</v>
      </c>
      <c r="M317" s="61">
        <v>2.8799999999999999E-2</v>
      </c>
      <c r="N317" s="61">
        <v>3.7199999999999997E-2</v>
      </c>
      <c r="O317" s="61">
        <v>5.0000000000000001E-3</v>
      </c>
      <c r="P317" s="61">
        <v>9.9900000000000003E-2</v>
      </c>
      <c r="Q317" s="61">
        <v>88.96</v>
      </c>
      <c r="R317" s="62">
        <v>69979.5</v>
      </c>
      <c r="S317" s="61">
        <v>8.4599999999999995E-2</v>
      </c>
      <c r="T317" s="61">
        <v>0.1615</v>
      </c>
      <c r="U317" s="61">
        <v>0.75380000000000003</v>
      </c>
      <c r="V317" s="61">
        <v>16.32</v>
      </c>
      <c r="W317" s="61">
        <v>8.8699999999999992</v>
      </c>
      <c r="X317" s="62">
        <v>106552.31</v>
      </c>
      <c r="Y317" s="61">
        <v>179.22</v>
      </c>
      <c r="Z317" s="62">
        <v>203468.17</v>
      </c>
      <c r="AA317" s="61">
        <v>0.8508</v>
      </c>
      <c r="AB317" s="61">
        <v>0.12570000000000001</v>
      </c>
      <c r="AC317" s="61">
        <v>2.35E-2</v>
      </c>
      <c r="AD317" s="61">
        <v>0.1492</v>
      </c>
      <c r="AE317" s="61">
        <v>203.47</v>
      </c>
      <c r="AF317" s="62">
        <v>10730.63</v>
      </c>
      <c r="AG317" s="62">
        <v>1211.19</v>
      </c>
      <c r="AH317" s="62">
        <v>231459.61</v>
      </c>
      <c r="AI317" s="61">
        <v>568</v>
      </c>
      <c r="AJ317" s="62">
        <v>47123</v>
      </c>
      <c r="AK317" s="62">
        <v>98817</v>
      </c>
      <c r="AL317" s="61">
        <v>103.77</v>
      </c>
      <c r="AM317" s="61">
        <v>48.96</v>
      </c>
      <c r="AN317" s="61">
        <v>68.760000000000005</v>
      </c>
      <c r="AO317" s="61">
        <v>5.85</v>
      </c>
      <c r="AP317" s="61">
        <v>0</v>
      </c>
      <c r="AQ317" s="61">
        <v>1.0306</v>
      </c>
      <c r="AR317" s="62">
        <v>1462.86</v>
      </c>
      <c r="AS317" s="62">
        <v>1827.46</v>
      </c>
      <c r="AT317" s="62">
        <v>7588.05</v>
      </c>
      <c r="AU317" s="62">
        <v>1368</v>
      </c>
      <c r="AV317" s="61">
        <v>116.02</v>
      </c>
      <c r="AW317" s="62">
        <v>12362.38</v>
      </c>
      <c r="AX317" s="62">
        <v>3637.58</v>
      </c>
      <c r="AY317" s="61">
        <v>0.27260000000000001</v>
      </c>
      <c r="AZ317" s="62">
        <v>9429.2099999999991</v>
      </c>
      <c r="BA317" s="61">
        <v>0.70660000000000001</v>
      </c>
      <c r="BB317" s="61">
        <v>277.52</v>
      </c>
      <c r="BC317" s="61">
        <v>2.0799999999999999E-2</v>
      </c>
      <c r="BD317" s="62">
        <v>13344.3</v>
      </c>
      <c r="BE317" s="62">
        <v>1654.85</v>
      </c>
      <c r="BF317" s="61">
        <v>0.1691</v>
      </c>
      <c r="BG317" s="61">
        <v>0.59540000000000004</v>
      </c>
      <c r="BH317" s="61">
        <v>0.1888</v>
      </c>
      <c r="BI317" s="61">
        <v>0.16450000000000001</v>
      </c>
      <c r="BJ317" s="61">
        <v>3.3500000000000002E-2</v>
      </c>
      <c r="BK317" s="61">
        <v>1.7899999999999999E-2</v>
      </c>
    </row>
    <row r="318" spans="1:63" x14ac:dyDescent="0.25">
      <c r="A318" s="61" t="s">
        <v>349</v>
      </c>
      <c r="B318" s="61">
        <v>44321</v>
      </c>
      <c r="C318" s="61">
        <v>71</v>
      </c>
      <c r="D318" s="61">
        <v>41.98</v>
      </c>
      <c r="E318" s="62">
        <v>2980.26</v>
      </c>
      <c r="F318" s="62">
        <v>2909.85</v>
      </c>
      <c r="G318" s="61">
        <v>3.3E-3</v>
      </c>
      <c r="H318" s="61">
        <v>2.9999999999999997E-4</v>
      </c>
      <c r="I318" s="61">
        <v>5.4000000000000003E-3</v>
      </c>
      <c r="J318" s="61">
        <v>1.6000000000000001E-3</v>
      </c>
      <c r="K318" s="61">
        <v>7.4999999999999997E-3</v>
      </c>
      <c r="L318" s="61">
        <v>0.95599999999999996</v>
      </c>
      <c r="M318" s="61">
        <v>2.58E-2</v>
      </c>
      <c r="N318" s="61">
        <v>0.48749999999999999</v>
      </c>
      <c r="O318" s="61">
        <v>1E-3</v>
      </c>
      <c r="P318" s="61">
        <v>0.13669999999999999</v>
      </c>
      <c r="Q318" s="61">
        <v>118</v>
      </c>
      <c r="R318" s="62">
        <v>46947.26</v>
      </c>
      <c r="S318" s="61">
        <v>0.13250000000000001</v>
      </c>
      <c r="T318" s="61">
        <v>0.1084</v>
      </c>
      <c r="U318" s="61">
        <v>0.75900000000000001</v>
      </c>
      <c r="V318" s="61">
        <v>19.23</v>
      </c>
      <c r="W318" s="61">
        <v>16</v>
      </c>
      <c r="X318" s="62">
        <v>67643.56</v>
      </c>
      <c r="Y318" s="61">
        <v>180.57</v>
      </c>
      <c r="Z318" s="62">
        <v>148305.73000000001</v>
      </c>
      <c r="AA318" s="61">
        <v>0.67720000000000002</v>
      </c>
      <c r="AB318" s="61">
        <v>0.2828</v>
      </c>
      <c r="AC318" s="61">
        <v>0.04</v>
      </c>
      <c r="AD318" s="61">
        <v>0.32279999999999998</v>
      </c>
      <c r="AE318" s="61">
        <v>148.31</v>
      </c>
      <c r="AF318" s="62">
        <v>4717.63</v>
      </c>
      <c r="AG318" s="61">
        <v>467.19</v>
      </c>
      <c r="AH318" s="62">
        <v>147331.26999999999</v>
      </c>
      <c r="AI318" s="61">
        <v>415</v>
      </c>
      <c r="AJ318" s="62">
        <v>27581</v>
      </c>
      <c r="AK318" s="62">
        <v>46371</v>
      </c>
      <c r="AL318" s="61">
        <v>49.21</v>
      </c>
      <c r="AM318" s="61">
        <v>29.85</v>
      </c>
      <c r="AN318" s="61">
        <v>34.04</v>
      </c>
      <c r="AO318" s="61">
        <v>5</v>
      </c>
      <c r="AP318" s="61">
        <v>0</v>
      </c>
      <c r="AQ318" s="61">
        <v>0.67720000000000002</v>
      </c>
      <c r="AR318" s="62">
        <v>1058.8699999999999</v>
      </c>
      <c r="AS318" s="62">
        <v>1916.52</v>
      </c>
      <c r="AT318" s="62">
        <v>4717</v>
      </c>
      <c r="AU318" s="62">
        <v>1088.95</v>
      </c>
      <c r="AV318" s="61">
        <v>55</v>
      </c>
      <c r="AW318" s="62">
        <v>8836.33</v>
      </c>
      <c r="AX318" s="62">
        <v>3444.21</v>
      </c>
      <c r="AY318" s="61">
        <v>0.41549999999999998</v>
      </c>
      <c r="AZ318" s="62">
        <v>3891.15</v>
      </c>
      <c r="BA318" s="61">
        <v>0.46949999999999997</v>
      </c>
      <c r="BB318" s="61">
        <v>953.03</v>
      </c>
      <c r="BC318" s="61">
        <v>0.115</v>
      </c>
      <c r="BD318" s="62">
        <v>8288.39</v>
      </c>
      <c r="BE318" s="62">
        <v>2401.21</v>
      </c>
      <c r="BF318" s="61">
        <v>0.52510000000000001</v>
      </c>
      <c r="BG318" s="61">
        <v>0.53690000000000004</v>
      </c>
      <c r="BH318" s="61">
        <v>0.2823</v>
      </c>
      <c r="BI318" s="61">
        <v>0.1234</v>
      </c>
      <c r="BJ318" s="61">
        <v>3.9800000000000002E-2</v>
      </c>
      <c r="BK318" s="61">
        <v>1.7600000000000001E-2</v>
      </c>
    </row>
    <row r="319" spans="1:63" x14ac:dyDescent="0.25">
      <c r="A319" s="61" t="s">
        <v>350</v>
      </c>
      <c r="B319" s="61">
        <v>44339</v>
      </c>
      <c r="C319" s="61">
        <v>9</v>
      </c>
      <c r="D319" s="61">
        <v>579.62</v>
      </c>
      <c r="E319" s="62">
        <v>5216.55</v>
      </c>
      <c r="F319" s="62">
        <v>4232.96</v>
      </c>
      <c r="G319" s="61">
        <v>1.4E-3</v>
      </c>
      <c r="H319" s="61">
        <v>0</v>
      </c>
      <c r="I319" s="61">
        <v>6.7299999999999999E-2</v>
      </c>
      <c r="J319" s="61">
        <v>1.5E-3</v>
      </c>
      <c r="K319" s="61">
        <v>4.87E-2</v>
      </c>
      <c r="L319" s="61">
        <v>0.81730000000000003</v>
      </c>
      <c r="M319" s="61">
        <v>6.3700000000000007E-2</v>
      </c>
      <c r="N319" s="61">
        <v>0.72430000000000005</v>
      </c>
      <c r="O319" s="61">
        <v>1.17E-2</v>
      </c>
      <c r="P319" s="61">
        <v>0.1678</v>
      </c>
      <c r="Q319" s="61">
        <v>222.02</v>
      </c>
      <c r="R319" s="62">
        <v>51875.62</v>
      </c>
      <c r="S319" s="61">
        <v>0.1749</v>
      </c>
      <c r="T319" s="61">
        <v>0.22739999999999999</v>
      </c>
      <c r="U319" s="61">
        <v>0.59770000000000001</v>
      </c>
      <c r="V319" s="61">
        <v>15.49</v>
      </c>
      <c r="W319" s="61">
        <v>26.99</v>
      </c>
      <c r="X319" s="62">
        <v>76506.97</v>
      </c>
      <c r="Y319" s="61">
        <v>186.46</v>
      </c>
      <c r="Z319" s="62">
        <v>64649.49</v>
      </c>
      <c r="AA319" s="61">
        <v>0.72089999999999999</v>
      </c>
      <c r="AB319" s="61">
        <v>0.20630000000000001</v>
      </c>
      <c r="AC319" s="61">
        <v>7.2800000000000004E-2</v>
      </c>
      <c r="AD319" s="61">
        <v>0.27910000000000001</v>
      </c>
      <c r="AE319" s="61">
        <v>64.650000000000006</v>
      </c>
      <c r="AF319" s="62">
        <v>1960.29</v>
      </c>
      <c r="AG319" s="61">
        <v>268.82</v>
      </c>
      <c r="AH319" s="62">
        <v>65787.77</v>
      </c>
      <c r="AI319" s="61">
        <v>33</v>
      </c>
      <c r="AJ319" s="62">
        <v>24648</v>
      </c>
      <c r="AK319" s="62">
        <v>33097</v>
      </c>
      <c r="AL319" s="61">
        <v>41.4</v>
      </c>
      <c r="AM319" s="61">
        <v>29.35</v>
      </c>
      <c r="AN319" s="61">
        <v>29.81</v>
      </c>
      <c r="AO319" s="61">
        <v>3.3</v>
      </c>
      <c r="AP319" s="61">
        <v>0</v>
      </c>
      <c r="AQ319" s="61">
        <v>0.91749999999999998</v>
      </c>
      <c r="AR319" s="62">
        <v>1111.73</v>
      </c>
      <c r="AS319" s="62">
        <v>1770.76</v>
      </c>
      <c r="AT319" s="62">
        <v>6197.51</v>
      </c>
      <c r="AU319" s="62">
        <v>1035.81</v>
      </c>
      <c r="AV319" s="61">
        <v>560.13</v>
      </c>
      <c r="AW319" s="62">
        <v>10675.94</v>
      </c>
      <c r="AX319" s="62">
        <v>7371.86</v>
      </c>
      <c r="AY319" s="61">
        <v>0.64429999999999998</v>
      </c>
      <c r="AZ319" s="62">
        <v>2753.01</v>
      </c>
      <c r="BA319" s="61">
        <v>0.24060000000000001</v>
      </c>
      <c r="BB319" s="62">
        <v>1316.44</v>
      </c>
      <c r="BC319" s="61">
        <v>0.11509999999999999</v>
      </c>
      <c r="BD319" s="62">
        <v>11441.32</v>
      </c>
      <c r="BE319" s="62">
        <v>5154.82</v>
      </c>
      <c r="BF319" s="61">
        <v>3.0099</v>
      </c>
      <c r="BG319" s="61">
        <v>0.52210000000000001</v>
      </c>
      <c r="BH319" s="61">
        <v>0.2114</v>
      </c>
      <c r="BI319" s="61">
        <v>0.22259999999999999</v>
      </c>
      <c r="BJ319" s="61">
        <v>2.35E-2</v>
      </c>
      <c r="BK319" s="61">
        <v>2.0400000000000001E-2</v>
      </c>
    </row>
    <row r="320" spans="1:63" x14ac:dyDescent="0.25">
      <c r="A320" s="61" t="s">
        <v>351</v>
      </c>
      <c r="B320" s="61">
        <v>48553</v>
      </c>
      <c r="C320" s="61">
        <v>53</v>
      </c>
      <c r="D320" s="61">
        <v>15.96</v>
      </c>
      <c r="E320" s="61">
        <v>845.77</v>
      </c>
      <c r="F320" s="61">
        <v>839.97</v>
      </c>
      <c r="G320" s="61">
        <v>1.6999999999999999E-3</v>
      </c>
      <c r="H320" s="61">
        <v>0</v>
      </c>
      <c r="I320" s="61">
        <v>0</v>
      </c>
      <c r="J320" s="61">
        <v>1.1999999999999999E-3</v>
      </c>
      <c r="K320" s="61">
        <v>1.6999999999999999E-3</v>
      </c>
      <c r="L320" s="61">
        <v>0.99550000000000005</v>
      </c>
      <c r="M320" s="61">
        <v>0</v>
      </c>
      <c r="N320" s="61">
        <v>5.4899999999999997E-2</v>
      </c>
      <c r="O320" s="61">
        <v>0</v>
      </c>
      <c r="P320" s="61">
        <v>9.3399999999999997E-2</v>
      </c>
      <c r="Q320" s="61">
        <v>46.5</v>
      </c>
      <c r="R320" s="62">
        <v>51923.37</v>
      </c>
      <c r="S320" s="61">
        <v>0.2167</v>
      </c>
      <c r="T320" s="61">
        <v>0.2</v>
      </c>
      <c r="U320" s="61">
        <v>0.58330000000000004</v>
      </c>
      <c r="V320" s="61">
        <v>17.760000000000002</v>
      </c>
      <c r="W320" s="61">
        <v>6</v>
      </c>
      <c r="X320" s="62">
        <v>53744.33</v>
      </c>
      <c r="Y320" s="61">
        <v>140.96</v>
      </c>
      <c r="Z320" s="62">
        <v>101840.75</v>
      </c>
      <c r="AA320" s="61">
        <v>0.93130000000000002</v>
      </c>
      <c r="AB320" s="61">
        <v>4.7100000000000003E-2</v>
      </c>
      <c r="AC320" s="61">
        <v>2.1600000000000001E-2</v>
      </c>
      <c r="AD320" s="61">
        <v>6.8699999999999997E-2</v>
      </c>
      <c r="AE320" s="61">
        <v>101.84</v>
      </c>
      <c r="AF320" s="62">
        <v>3258.9</v>
      </c>
      <c r="AG320" s="61">
        <v>481.33</v>
      </c>
      <c r="AH320" s="62">
        <v>91085.66</v>
      </c>
      <c r="AI320" s="61">
        <v>123</v>
      </c>
      <c r="AJ320" s="62">
        <v>36646</v>
      </c>
      <c r="AK320" s="62">
        <v>49254</v>
      </c>
      <c r="AL320" s="61">
        <v>32</v>
      </c>
      <c r="AM320" s="61">
        <v>32</v>
      </c>
      <c r="AN320" s="61">
        <v>32</v>
      </c>
      <c r="AO320" s="61">
        <v>4.5</v>
      </c>
      <c r="AP320" s="61">
        <v>0</v>
      </c>
      <c r="AQ320" s="61">
        <v>1.0122</v>
      </c>
      <c r="AR320" s="61">
        <v>968.21</v>
      </c>
      <c r="AS320" s="62">
        <v>1554.14</v>
      </c>
      <c r="AT320" s="62">
        <v>5976.22</v>
      </c>
      <c r="AU320" s="61">
        <v>605.04999999999995</v>
      </c>
      <c r="AV320" s="61">
        <v>391.04</v>
      </c>
      <c r="AW320" s="62">
        <v>9494.66</v>
      </c>
      <c r="AX320" s="62">
        <v>5365.27</v>
      </c>
      <c r="AY320" s="61">
        <v>0.60040000000000004</v>
      </c>
      <c r="AZ320" s="62">
        <v>3194.36</v>
      </c>
      <c r="BA320" s="61">
        <v>0.35749999999999998</v>
      </c>
      <c r="BB320" s="61">
        <v>376.76</v>
      </c>
      <c r="BC320" s="61">
        <v>4.2200000000000001E-2</v>
      </c>
      <c r="BD320" s="62">
        <v>8936.39</v>
      </c>
      <c r="BE320" s="62">
        <v>4751.72</v>
      </c>
      <c r="BF320" s="61">
        <v>1.6578999999999999</v>
      </c>
      <c r="BG320" s="61">
        <v>0.58979999999999999</v>
      </c>
      <c r="BH320" s="61">
        <v>0.24979999999999999</v>
      </c>
      <c r="BI320" s="61">
        <v>0.1103</v>
      </c>
      <c r="BJ320" s="61">
        <v>3.8199999999999998E-2</v>
      </c>
      <c r="BK320" s="61">
        <v>1.1900000000000001E-2</v>
      </c>
    </row>
    <row r="321" spans="1:63" x14ac:dyDescent="0.25">
      <c r="A321" s="61" t="s">
        <v>352</v>
      </c>
      <c r="B321" s="61">
        <v>49882</v>
      </c>
      <c r="C321" s="61">
        <v>91</v>
      </c>
      <c r="D321" s="61">
        <v>26.53</v>
      </c>
      <c r="E321" s="62">
        <v>2413.9299999999998</v>
      </c>
      <c r="F321" s="62">
        <v>2327.83</v>
      </c>
      <c r="G321" s="61">
        <v>2.8999999999999998E-3</v>
      </c>
      <c r="H321" s="61">
        <v>0</v>
      </c>
      <c r="I321" s="61">
        <v>2.1600000000000001E-2</v>
      </c>
      <c r="J321" s="61">
        <v>0</v>
      </c>
      <c r="K321" s="61">
        <v>1.44E-2</v>
      </c>
      <c r="L321" s="61">
        <v>0.9375</v>
      </c>
      <c r="M321" s="61">
        <v>2.3599999999999999E-2</v>
      </c>
      <c r="N321" s="61">
        <v>0.40029999999999999</v>
      </c>
      <c r="O321" s="61">
        <v>1.18E-2</v>
      </c>
      <c r="P321" s="61">
        <v>0.15079999999999999</v>
      </c>
      <c r="Q321" s="61">
        <v>99.81</v>
      </c>
      <c r="R321" s="62">
        <v>50219.63</v>
      </c>
      <c r="S321" s="61">
        <v>0.21429999999999999</v>
      </c>
      <c r="T321" s="61">
        <v>0.17530000000000001</v>
      </c>
      <c r="U321" s="61">
        <v>0.61040000000000005</v>
      </c>
      <c r="V321" s="61">
        <v>19.78</v>
      </c>
      <c r="W321" s="61">
        <v>13.66</v>
      </c>
      <c r="X321" s="62">
        <v>74023.570000000007</v>
      </c>
      <c r="Y321" s="61">
        <v>176.72</v>
      </c>
      <c r="Z321" s="62">
        <v>134691.97</v>
      </c>
      <c r="AA321" s="61">
        <v>0.78180000000000005</v>
      </c>
      <c r="AB321" s="61">
        <v>0.19420000000000001</v>
      </c>
      <c r="AC321" s="61">
        <v>2.4E-2</v>
      </c>
      <c r="AD321" s="61">
        <v>0.21820000000000001</v>
      </c>
      <c r="AE321" s="61">
        <v>134.69</v>
      </c>
      <c r="AF321" s="62">
        <v>3700.72</v>
      </c>
      <c r="AG321" s="61">
        <v>442.88</v>
      </c>
      <c r="AH321" s="62">
        <v>130837.28</v>
      </c>
      <c r="AI321" s="61">
        <v>346</v>
      </c>
      <c r="AJ321" s="62">
        <v>30274</v>
      </c>
      <c r="AK321" s="62">
        <v>45867</v>
      </c>
      <c r="AL321" s="61">
        <v>54.9</v>
      </c>
      <c r="AM321" s="61">
        <v>25.29</v>
      </c>
      <c r="AN321" s="61">
        <v>32.86</v>
      </c>
      <c r="AO321" s="61">
        <v>5.8</v>
      </c>
      <c r="AP321" s="61">
        <v>0</v>
      </c>
      <c r="AQ321" s="61">
        <v>0.87660000000000005</v>
      </c>
      <c r="AR321" s="62">
        <v>1182.72</v>
      </c>
      <c r="AS321" s="62">
        <v>2152.64</v>
      </c>
      <c r="AT321" s="62">
        <v>5175.53</v>
      </c>
      <c r="AU321" s="62">
        <v>1066.1400000000001</v>
      </c>
      <c r="AV321" s="61">
        <v>319.12</v>
      </c>
      <c r="AW321" s="62">
        <v>9896.14</v>
      </c>
      <c r="AX321" s="62">
        <v>4827.47</v>
      </c>
      <c r="AY321" s="61">
        <v>0.50849999999999995</v>
      </c>
      <c r="AZ321" s="62">
        <v>4074</v>
      </c>
      <c r="BA321" s="61">
        <v>0.42920000000000003</v>
      </c>
      <c r="BB321" s="61">
        <v>591.17999999999995</v>
      </c>
      <c r="BC321" s="61">
        <v>6.2300000000000001E-2</v>
      </c>
      <c r="BD321" s="62">
        <v>9492.64</v>
      </c>
      <c r="BE321" s="62">
        <v>3675.35</v>
      </c>
      <c r="BF321" s="61">
        <v>1.0212000000000001</v>
      </c>
      <c r="BG321" s="61">
        <v>0.54869999999999997</v>
      </c>
      <c r="BH321" s="61">
        <v>0.2213</v>
      </c>
      <c r="BI321" s="61">
        <v>0.15890000000000001</v>
      </c>
      <c r="BJ321" s="61">
        <v>5.2499999999999998E-2</v>
      </c>
      <c r="BK321" s="61">
        <v>1.8599999999999998E-2</v>
      </c>
    </row>
    <row r="322" spans="1:63" x14ac:dyDescent="0.25">
      <c r="A322" s="61" t="s">
        <v>353</v>
      </c>
      <c r="B322" s="61">
        <v>44347</v>
      </c>
      <c r="C322" s="61">
        <v>26</v>
      </c>
      <c r="D322" s="61">
        <v>55.95</v>
      </c>
      <c r="E322" s="62">
        <v>1454.69</v>
      </c>
      <c r="F322" s="62">
        <v>1462.88</v>
      </c>
      <c r="G322" s="61">
        <v>2.0999999999999999E-3</v>
      </c>
      <c r="H322" s="61">
        <v>0</v>
      </c>
      <c r="I322" s="61">
        <v>5.6399999999999999E-2</v>
      </c>
      <c r="J322" s="61">
        <v>2E-3</v>
      </c>
      <c r="K322" s="61">
        <v>7.4999999999999997E-3</v>
      </c>
      <c r="L322" s="61">
        <v>0.87239999999999995</v>
      </c>
      <c r="M322" s="61">
        <v>5.96E-2</v>
      </c>
      <c r="N322" s="61">
        <v>0.48620000000000002</v>
      </c>
      <c r="O322" s="61">
        <v>2.8E-3</v>
      </c>
      <c r="P322" s="61">
        <v>0.17960000000000001</v>
      </c>
      <c r="Q322" s="61">
        <v>63</v>
      </c>
      <c r="R322" s="62">
        <v>42348.480000000003</v>
      </c>
      <c r="S322" s="61">
        <v>0.25269999999999998</v>
      </c>
      <c r="T322" s="61">
        <v>0.1429</v>
      </c>
      <c r="U322" s="61">
        <v>0.60440000000000005</v>
      </c>
      <c r="V322" s="61">
        <v>17.920000000000002</v>
      </c>
      <c r="W322" s="61">
        <v>13.35</v>
      </c>
      <c r="X322" s="62">
        <v>48537.23</v>
      </c>
      <c r="Y322" s="61">
        <v>106.92</v>
      </c>
      <c r="Z322" s="62">
        <v>77180.41</v>
      </c>
      <c r="AA322" s="61">
        <v>0.77439999999999998</v>
      </c>
      <c r="AB322" s="61">
        <v>0.16889999999999999</v>
      </c>
      <c r="AC322" s="61">
        <v>5.6599999999999998E-2</v>
      </c>
      <c r="AD322" s="61">
        <v>0.22559999999999999</v>
      </c>
      <c r="AE322" s="61">
        <v>77.180000000000007</v>
      </c>
      <c r="AF322" s="62">
        <v>1799.72</v>
      </c>
      <c r="AG322" s="61">
        <v>322.43</v>
      </c>
      <c r="AH322" s="62">
        <v>75132.84</v>
      </c>
      <c r="AI322" s="61">
        <v>58</v>
      </c>
      <c r="AJ322" s="62">
        <v>25096</v>
      </c>
      <c r="AK322" s="62">
        <v>37219</v>
      </c>
      <c r="AL322" s="61">
        <v>36.950000000000003</v>
      </c>
      <c r="AM322" s="61">
        <v>21.48</v>
      </c>
      <c r="AN322" s="61">
        <v>27.17</v>
      </c>
      <c r="AO322" s="61">
        <v>4.5</v>
      </c>
      <c r="AP322" s="61">
        <v>0</v>
      </c>
      <c r="AQ322" s="61">
        <v>0.54149999999999998</v>
      </c>
      <c r="AR322" s="62">
        <v>1081.02</v>
      </c>
      <c r="AS322" s="62">
        <v>1688.18</v>
      </c>
      <c r="AT322" s="62">
        <v>4788.51</v>
      </c>
      <c r="AU322" s="61">
        <v>779.11</v>
      </c>
      <c r="AV322" s="61">
        <v>140.74</v>
      </c>
      <c r="AW322" s="62">
        <v>8477.56</v>
      </c>
      <c r="AX322" s="62">
        <v>6527.27</v>
      </c>
      <c r="AY322" s="61">
        <v>0.65949999999999998</v>
      </c>
      <c r="AZ322" s="62">
        <v>2424.11</v>
      </c>
      <c r="BA322" s="61">
        <v>0.24490000000000001</v>
      </c>
      <c r="BB322" s="61">
        <v>946.57</v>
      </c>
      <c r="BC322" s="61">
        <v>9.5600000000000004E-2</v>
      </c>
      <c r="BD322" s="62">
        <v>9897.9599999999991</v>
      </c>
      <c r="BE322" s="62">
        <v>6166.99</v>
      </c>
      <c r="BF322" s="61">
        <v>2.3654999999999999</v>
      </c>
      <c r="BG322" s="61">
        <v>0.53500000000000003</v>
      </c>
      <c r="BH322" s="61">
        <v>0.28320000000000001</v>
      </c>
      <c r="BI322" s="61">
        <v>0.13089999999999999</v>
      </c>
      <c r="BJ322" s="61">
        <v>3.95E-2</v>
      </c>
      <c r="BK322" s="61">
        <v>1.14E-2</v>
      </c>
    </row>
    <row r="323" spans="1:63" x14ac:dyDescent="0.25">
      <c r="A323" s="61" t="s">
        <v>354</v>
      </c>
      <c r="B323" s="61">
        <v>45476</v>
      </c>
      <c r="C323" s="61">
        <v>140</v>
      </c>
      <c r="D323" s="61">
        <v>39.549999999999997</v>
      </c>
      <c r="E323" s="62">
        <v>5537.51</v>
      </c>
      <c r="F323" s="62">
        <v>5130.43</v>
      </c>
      <c r="G323" s="61">
        <v>1.23E-2</v>
      </c>
      <c r="H323" s="61">
        <v>0</v>
      </c>
      <c r="I323" s="61">
        <v>1.14E-2</v>
      </c>
      <c r="J323" s="61">
        <v>1.1999999999999999E-3</v>
      </c>
      <c r="K323" s="61">
        <v>8.9999999999999993E-3</v>
      </c>
      <c r="L323" s="61">
        <v>0.93620000000000003</v>
      </c>
      <c r="M323" s="61">
        <v>3.0099999999999998E-2</v>
      </c>
      <c r="N323" s="61">
        <v>0.1895</v>
      </c>
      <c r="O323" s="61">
        <v>5.0000000000000001E-3</v>
      </c>
      <c r="P323" s="61">
        <v>0.15</v>
      </c>
      <c r="Q323" s="61">
        <v>238.2</v>
      </c>
      <c r="R323" s="62">
        <v>57293.23</v>
      </c>
      <c r="S323" s="61">
        <v>0.16470000000000001</v>
      </c>
      <c r="T323" s="61">
        <v>0.2545</v>
      </c>
      <c r="U323" s="61">
        <v>0.58079999999999998</v>
      </c>
      <c r="V323" s="61">
        <v>17.68</v>
      </c>
      <c r="W323" s="61">
        <v>24.5</v>
      </c>
      <c r="X323" s="62">
        <v>81588.69</v>
      </c>
      <c r="Y323" s="61">
        <v>222.91</v>
      </c>
      <c r="Z323" s="62">
        <v>125207.41</v>
      </c>
      <c r="AA323" s="61">
        <v>0.66920000000000002</v>
      </c>
      <c r="AB323" s="61">
        <v>0.27779999999999999</v>
      </c>
      <c r="AC323" s="61">
        <v>5.2999999999999999E-2</v>
      </c>
      <c r="AD323" s="61">
        <v>0.33079999999999998</v>
      </c>
      <c r="AE323" s="61">
        <v>125.21</v>
      </c>
      <c r="AF323" s="62">
        <v>4352.2299999999996</v>
      </c>
      <c r="AG323" s="61">
        <v>450.56</v>
      </c>
      <c r="AH323" s="62">
        <v>146646.34</v>
      </c>
      <c r="AI323" s="61">
        <v>411</v>
      </c>
      <c r="AJ323" s="62">
        <v>41415</v>
      </c>
      <c r="AK323" s="62">
        <v>54760</v>
      </c>
      <c r="AL323" s="61">
        <v>49.86</v>
      </c>
      <c r="AM323" s="61">
        <v>31.55</v>
      </c>
      <c r="AN323" s="61">
        <v>39.619999999999997</v>
      </c>
      <c r="AO323" s="61">
        <v>4.7</v>
      </c>
      <c r="AP323" s="61">
        <v>0</v>
      </c>
      <c r="AQ323" s="61">
        <v>0.66269999999999996</v>
      </c>
      <c r="AR323" s="62">
        <v>1092.8599999999999</v>
      </c>
      <c r="AS323" s="62">
        <v>1773.41</v>
      </c>
      <c r="AT323" s="62">
        <v>5316.29</v>
      </c>
      <c r="AU323" s="62">
        <v>1194.93</v>
      </c>
      <c r="AV323" s="61">
        <v>432.42</v>
      </c>
      <c r="AW323" s="62">
        <v>9809.93</v>
      </c>
      <c r="AX323" s="62">
        <v>4522.3999999999996</v>
      </c>
      <c r="AY323" s="61">
        <v>0.49159999999999998</v>
      </c>
      <c r="AZ323" s="62">
        <v>4166.42</v>
      </c>
      <c r="BA323" s="61">
        <v>0.45290000000000002</v>
      </c>
      <c r="BB323" s="61">
        <v>510.66</v>
      </c>
      <c r="BC323" s="61">
        <v>5.5500000000000001E-2</v>
      </c>
      <c r="BD323" s="62">
        <v>9199.48</v>
      </c>
      <c r="BE323" s="62">
        <v>2471.6999999999998</v>
      </c>
      <c r="BF323" s="61">
        <v>0.6754</v>
      </c>
      <c r="BG323" s="61">
        <v>0.62239999999999995</v>
      </c>
      <c r="BH323" s="61">
        <v>0.23930000000000001</v>
      </c>
      <c r="BI323" s="61">
        <v>9.2200000000000004E-2</v>
      </c>
      <c r="BJ323" s="61">
        <v>3.15E-2</v>
      </c>
      <c r="BK323" s="61">
        <v>1.46E-2</v>
      </c>
    </row>
    <row r="324" spans="1:63" x14ac:dyDescent="0.25">
      <c r="A324" s="61" t="s">
        <v>355</v>
      </c>
      <c r="B324" s="61">
        <v>50450</v>
      </c>
      <c r="C324" s="61">
        <v>25</v>
      </c>
      <c r="D324" s="61">
        <v>429.1</v>
      </c>
      <c r="E324" s="62">
        <v>10727.42</v>
      </c>
      <c r="F324" s="62">
        <v>10495.46</v>
      </c>
      <c r="G324" s="61">
        <v>0.1512</v>
      </c>
      <c r="H324" s="61">
        <v>1E-3</v>
      </c>
      <c r="I324" s="61">
        <v>3.5999999999999997E-2</v>
      </c>
      <c r="J324" s="61">
        <v>1.5E-3</v>
      </c>
      <c r="K324" s="61">
        <v>3.4700000000000002E-2</v>
      </c>
      <c r="L324" s="61">
        <v>0.73929999999999996</v>
      </c>
      <c r="M324" s="61">
        <v>3.6400000000000002E-2</v>
      </c>
      <c r="N324" s="61">
        <v>7.0300000000000001E-2</v>
      </c>
      <c r="O324" s="61">
        <v>3.1899999999999998E-2</v>
      </c>
      <c r="P324" s="61">
        <v>8.5400000000000004E-2</v>
      </c>
      <c r="Q324" s="61">
        <v>471.21</v>
      </c>
      <c r="R324" s="62">
        <v>65201.51</v>
      </c>
      <c r="S324" s="61">
        <v>0.2147</v>
      </c>
      <c r="T324" s="61">
        <v>0.29170000000000001</v>
      </c>
      <c r="U324" s="61">
        <v>0.49359999999999998</v>
      </c>
      <c r="V324" s="61">
        <v>19.73</v>
      </c>
      <c r="W324" s="61">
        <v>51.5</v>
      </c>
      <c r="X324" s="62">
        <v>92567.08</v>
      </c>
      <c r="Y324" s="61">
        <v>207.44</v>
      </c>
      <c r="Z324" s="62">
        <v>142572.45000000001</v>
      </c>
      <c r="AA324" s="61">
        <v>0.80259999999999998</v>
      </c>
      <c r="AB324" s="61">
        <v>0.18210000000000001</v>
      </c>
      <c r="AC324" s="61">
        <v>1.5299999999999999E-2</v>
      </c>
      <c r="AD324" s="61">
        <v>0.19739999999999999</v>
      </c>
      <c r="AE324" s="61">
        <v>142.57</v>
      </c>
      <c r="AF324" s="62">
        <v>5598.51</v>
      </c>
      <c r="AG324" s="61">
        <v>697.79</v>
      </c>
      <c r="AH324" s="62">
        <v>175948.87</v>
      </c>
      <c r="AI324" s="61">
        <v>486</v>
      </c>
      <c r="AJ324" s="62">
        <v>58620</v>
      </c>
      <c r="AK324" s="62">
        <v>92036</v>
      </c>
      <c r="AL324" s="61">
        <v>77.16</v>
      </c>
      <c r="AM324" s="61">
        <v>38.729999999999997</v>
      </c>
      <c r="AN324" s="61">
        <v>38.43</v>
      </c>
      <c r="AO324" s="61">
        <v>4.68</v>
      </c>
      <c r="AP324" s="61">
        <v>0</v>
      </c>
      <c r="AQ324" s="61">
        <v>0.53300000000000003</v>
      </c>
      <c r="AR324" s="61">
        <v>799.81</v>
      </c>
      <c r="AS324" s="62">
        <v>2030.5</v>
      </c>
      <c r="AT324" s="62">
        <v>5984.91</v>
      </c>
      <c r="AU324" s="61">
        <v>894.25</v>
      </c>
      <c r="AV324" s="61">
        <v>703.48</v>
      </c>
      <c r="AW324" s="62">
        <v>10412.959999999999</v>
      </c>
      <c r="AX324" s="62">
        <v>4057.7</v>
      </c>
      <c r="AY324" s="61">
        <v>0.43919999999999998</v>
      </c>
      <c r="AZ324" s="62">
        <v>4951.25</v>
      </c>
      <c r="BA324" s="61">
        <v>0.53590000000000004</v>
      </c>
      <c r="BB324" s="61">
        <v>230.52</v>
      </c>
      <c r="BC324" s="61">
        <v>2.4899999999999999E-2</v>
      </c>
      <c r="BD324" s="62">
        <v>9239.4599999999991</v>
      </c>
      <c r="BE324" s="62">
        <v>2494.06</v>
      </c>
      <c r="BF324" s="61">
        <v>0.3589</v>
      </c>
      <c r="BG324" s="61">
        <v>0.62029999999999996</v>
      </c>
      <c r="BH324" s="61">
        <v>0.27239999999999998</v>
      </c>
      <c r="BI324" s="61">
        <v>6.6400000000000001E-2</v>
      </c>
      <c r="BJ324" s="61">
        <v>3.0700000000000002E-2</v>
      </c>
      <c r="BK324" s="61">
        <v>1.0200000000000001E-2</v>
      </c>
    </row>
    <row r="325" spans="1:63" x14ac:dyDescent="0.25">
      <c r="A325" s="61" t="s">
        <v>356</v>
      </c>
      <c r="B325" s="61">
        <v>44354</v>
      </c>
      <c r="C325" s="61">
        <v>13</v>
      </c>
      <c r="D325" s="61">
        <v>328.99</v>
      </c>
      <c r="E325" s="62">
        <v>4276.87</v>
      </c>
      <c r="F325" s="62">
        <v>4006.99</v>
      </c>
      <c r="G325" s="61">
        <v>3.3999999999999998E-3</v>
      </c>
      <c r="H325" s="61">
        <v>0</v>
      </c>
      <c r="I325" s="61">
        <v>0.1192</v>
      </c>
      <c r="J325" s="61">
        <v>1.5E-3</v>
      </c>
      <c r="K325" s="61">
        <v>1.9E-2</v>
      </c>
      <c r="L325" s="61">
        <v>0.76819999999999999</v>
      </c>
      <c r="M325" s="61">
        <v>8.8700000000000001E-2</v>
      </c>
      <c r="N325" s="61">
        <v>0.65249999999999997</v>
      </c>
      <c r="O325" s="61">
        <v>5.1000000000000004E-3</v>
      </c>
      <c r="P325" s="61">
        <v>0.1744</v>
      </c>
      <c r="Q325" s="61">
        <v>196</v>
      </c>
      <c r="R325" s="62">
        <v>52821.09</v>
      </c>
      <c r="S325" s="61">
        <v>0.1595</v>
      </c>
      <c r="T325" s="61">
        <v>0.1827</v>
      </c>
      <c r="U325" s="61">
        <v>0.65780000000000005</v>
      </c>
      <c r="V325" s="61">
        <v>16.02</v>
      </c>
      <c r="W325" s="61">
        <v>31</v>
      </c>
      <c r="X325" s="62">
        <v>79193.899999999994</v>
      </c>
      <c r="Y325" s="61">
        <v>137.94</v>
      </c>
      <c r="Z325" s="62">
        <v>98017.66</v>
      </c>
      <c r="AA325" s="61">
        <v>0.6996</v>
      </c>
      <c r="AB325" s="61">
        <v>0.24840000000000001</v>
      </c>
      <c r="AC325" s="61">
        <v>5.1999999999999998E-2</v>
      </c>
      <c r="AD325" s="61">
        <v>0.3004</v>
      </c>
      <c r="AE325" s="61">
        <v>98.02</v>
      </c>
      <c r="AF325" s="62">
        <v>3137.1</v>
      </c>
      <c r="AG325" s="61">
        <v>469.97</v>
      </c>
      <c r="AH325" s="62">
        <v>99713.58</v>
      </c>
      <c r="AI325" s="61">
        <v>174</v>
      </c>
      <c r="AJ325" s="62">
        <v>25537</v>
      </c>
      <c r="AK325" s="62">
        <v>35691</v>
      </c>
      <c r="AL325" s="61">
        <v>39.4</v>
      </c>
      <c r="AM325" s="61">
        <v>31.6</v>
      </c>
      <c r="AN325" s="61">
        <v>31.6</v>
      </c>
      <c r="AO325" s="61">
        <v>4.0999999999999996</v>
      </c>
      <c r="AP325" s="61">
        <v>5.13</v>
      </c>
      <c r="AQ325" s="61">
        <v>1.0287999999999999</v>
      </c>
      <c r="AR325" s="62">
        <v>1259.68</v>
      </c>
      <c r="AS325" s="62">
        <v>1939.87</v>
      </c>
      <c r="AT325" s="62">
        <v>5663.03</v>
      </c>
      <c r="AU325" s="62">
        <v>1219.72</v>
      </c>
      <c r="AV325" s="61">
        <v>213.41</v>
      </c>
      <c r="AW325" s="62">
        <v>10295.709999999999</v>
      </c>
      <c r="AX325" s="62">
        <v>5568.81</v>
      </c>
      <c r="AY325" s="61">
        <v>0.52680000000000005</v>
      </c>
      <c r="AZ325" s="62">
        <v>3857.68</v>
      </c>
      <c r="BA325" s="61">
        <v>0.3649</v>
      </c>
      <c r="BB325" s="62">
        <v>1144.17</v>
      </c>
      <c r="BC325" s="61">
        <v>0.1082</v>
      </c>
      <c r="BD325" s="62">
        <v>10570.65</v>
      </c>
      <c r="BE325" s="62">
        <v>4424.6499999999996</v>
      </c>
      <c r="BF325" s="61">
        <v>1.7481</v>
      </c>
      <c r="BG325" s="61">
        <v>0.57889999999999997</v>
      </c>
      <c r="BH325" s="61">
        <v>0.2054</v>
      </c>
      <c r="BI325" s="61">
        <v>0.1741</v>
      </c>
      <c r="BJ325" s="61">
        <v>2.6599999999999999E-2</v>
      </c>
      <c r="BK325" s="61">
        <v>1.4999999999999999E-2</v>
      </c>
    </row>
    <row r="326" spans="1:63" x14ac:dyDescent="0.25">
      <c r="A326" s="61" t="s">
        <v>357</v>
      </c>
      <c r="B326" s="61">
        <v>50153</v>
      </c>
      <c r="C326" s="61">
        <v>49</v>
      </c>
      <c r="D326" s="61">
        <v>17.73</v>
      </c>
      <c r="E326" s="61">
        <v>868.73</v>
      </c>
      <c r="F326" s="61">
        <v>833.05</v>
      </c>
      <c r="G326" s="61">
        <v>1.1999999999999999E-3</v>
      </c>
      <c r="H326" s="61">
        <v>0</v>
      </c>
      <c r="I326" s="61">
        <v>1.03E-2</v>
      </c>
      <c r="J326" s="61">
        <v>1.1999999999999999E-3</v>
      </c>
      <c r="K326" s="61">
        <v>1.4E-3</v>
      </c>
      <c r="L326" s="61">
        <v>0.97699999999999998</v>
      </c>
      <c r="M326" s="61">
        <v>8.8000000000000005E-3</v>
      </c>
      <c r="N326" s="61">
        <v>0.30199999999999999</v>
      </c>
      <c r="O326" s="61">
        <v>0</v>
      </c>
      <c r="P326" s="61">
        <v>0.1389</v>
      </c>
      <c r="Q326" s="61">
        <v>46.55</v>
      </c>
      <c r="R326" s="62">
        <v>52341.54</v>
      </c>
      <c r="S326" s="61">
        <v>0.15379999999999999</v>
      </c>
      <c r="T326" s="61">
        <v>0.26150000000000001</v>
      </c>
      <c r="U326" s="61">
        <v>0.58460000000000001</v>
      </c>
      <c r="V326" s="61">
        <v>16.350000000000001</v>
      </c>
      <c r="W326" s="61">
        <v>8.1199999999999992</v>
      </c>
      <c r="X326" s="62">
        <v>73941.63</v>
      </c>
      <c r="Y326" s="61">
        <v>104.08</v>
      </c>
      <c r="Z326" s="62">
        <v>170069.75</v>
      </c>
      <c r="AA326" s="61">
        <v>0.82120000000000004</v>
      </c>
      <c r="AB326" s="61">
        <v>0.14319999999999999</v>
      </c>
      <c r="AC326" s="61">
        <v>3.56E-2</v>
      </c>
      <c r="AD326" s="61">
        <v>0.17879999999999999</v>
      </c>
      <c r="AE326" s="61">
        <v>170.07</v>
      </c>
      <c r="AF326" s="62">
        <v>5871.27</v>
      </c>
      <c r="AG326" s="61">
        <v>747.59</v>
      </c>
      <c r="AH326" s="62">
        <v>180020.42</v>
      </c>
      <c r="AI326" s="61">
        <v>493</v>
      </c>
      <c r="AJ326" s="62">
        <v>33455</v>
      </c>
      <c r="AK326" s="62">
        <v>57182</v>
      </c>
      <c r="AL326" s="61">
        <v>51.85</v>
      </c>
      <c r="AM326" s="61">
        <v>33.46</v>
      </c>
      <c r="AN326" s="61">
        <v>36.31</v>
      </c>
      <c r="AO326" s="61">
        <v>5.9</v>
      </c>
      <c r="AP326" s="61">
        <v>0</v>
      </c>
      <c r="AQ326" s="61">
        <v>0.88249999999999995</v>
      </c>
      <c r="AR326" s="62">
        <v>1457.1</v>
      </c>
      <c r="AS326" s="62">
        <v>2210.35</v>
      </c>
      <c r="AT326" s="62">
        <v>5797.35</v>
      </c>
      <c r="AU326" s="61">
        <v>803.88</v>
      </c>
      <c r="AV326" s="61">
        <v>133.5</v>
      </c>
      <c r="AW326" s="62">
        <v>10402.18</v>
      </c>
      <c r="AX326" s="62">
        <v>4071.08</v>
      </c>
      <c r="AY326" s="61">
        <v>0.39739999999999998</v>
      </c>
      <c r="AZ326" s="62">
        <v>5636.93</v>
      </c>
      <c r="BA326" s="61">
        <v>0.55030000000000001</v>
      </c>
      <c r="BB326" s="61">
        <v>536.09</v>
      </c>
      <c r="BC326" s="61">
        <v>5.2299999999999999E-2</v>
      </c>
      <c r="BD326" s="62">
        <v>10244.09</v>
      </c>
      <c r="BE326" s="62">
        <v>2010.05</v>
      </c>
      <c r="BF326" s="61">
        <v>0.28599999999999998</v>
      </c>
      <c r="BG326" s="61">
        <v>0.52249999999999996</v>
      </c>
      <c r="BH326" s="61">
        <v>0.2346</v>
      </c>
      <c r="BI326" s="61">
        <v>0.18870000000000001</v>
      </c>
      <c r="BJ326" s="61">
        <v>3.4500000000000003E-2</v>
      </c>
      <c r="BK326" s="61">
        <v>1.9599999999999999E-2</v>
      </c>
    </row>
    <row r="327" spans="1:63" x14ac:dyDescent="0.25">
      <c r="A327" s="61" t="s">
        <v>358</v>
      </c>
      <c r="B327" s="61">
        <v>44362</v>
      </c>
      <c r="C327" s="61">
        <v>9</v>
      </c>
      <c r="D327" s="61">
        <v>309.51</v>
      </c>
      <c r="E327" s="62">
        <v>2785.61</v>
      </c>
      <c r="F327" s="62">
        <v>2649.48</v>
      </c>
      <c r="G327" s="61">
        <v>1.6500000000000001E-2</v>
      </c>
      <c r="H327" s="61">
        <v>4.0000000000000002E-4</v>
      </c>
      <c r="I327" s="61">
        <v>7.5300000000000006E-2</v>
      </c>
      <c r="J327" s="61">
        <v>0</v>
      </c>
      <c r="K327" s="61">
        <v>4.0800000000000003E-2</v>
      </c>
      <c r="L327" s="61">
        <v>0.82389999999999997</v>
      </c>
      <c r="M327" s="61">
        <v>4.2999999999999997E-2</v>
      </c>
      <c r="N327" s="61">
        <v>0.32379999999999998</v>
      </c>
      <c r="O327" s="61">
        <v>1.3299999999999999E-2</v>
      </c>
      <c r="P327" s="61">
        <v>0.16389999999999999</v>
      </c>
      <c r="Q327" s="61">
        <v>129.19999999999999</v>
      </c>
      <c r="R327" s="62">
        <v>67680.179999999993</v>
      </c>
      <c r="S327" s="61">
        <v>0.1837</v>
      </c>
      <c r="T327" s="61">
        <v>0.12759999999999999</v>
      </c>
      <c r="U327" s="61">
        <v>0.68879999999999997</v>
      </c>
      <c r="V327" s="61">
        <v>17.14</v>
      </c>
      <c r="W327" s="61">
        <v>16.75</v>
      </c>
      <c r="X327" s="62">
        <v>88620.479999999996</v>
      </c>
      <c r="Y327" s="61">
        <v>160.72</v>
      </c>
      <c r="Z327" s="62">
        <v>164071.97</v>
      </c>
      <c r="AA327" s="61">
        <v>0.60009999999999997</v>
      </c>
      <c r="AB327" s="61">
        <v>0.38250000000000001</v>
      </c>
      <c r="AC327" s="61">
        <v>1.7500000000000002E-2</v>
      </c>
      <c r="AD327" s="61">
        <v>0.39989999999999998</v>
      </c>
      <c r="AE327" s="61">
        <v>164.07</v>
      </c>
      <c r="AF327" s="62">
        <v>8051.71</v>
      </c>
      <c r="AG327" s="61">
        <v>723.81</v>
      </c>
      <c r="AH327" s="62">
        <v>190273.67</v>
      </c>
      <c r="AI327" s="61">
        <v>508</v>
      </c>
      <c r="AJ327" s="62">
        <v>33031</v>
      </c>
      <c r="AK327" s="62">
        <v>48267</v>
      </c>
      <c r="AL327" s="61">
        <v>80.8</v>
      </c>
      <c r="AM327" s="61">
        <v>44.41</v>
      </c>
      <c r="AN327" s="61">
        <v>54.95</v>
      </c>
      <c r="AO327" s="61">
        <v>5.5</v>
      </c>
      <c r="AP327" s="61">
        <v>0</v>
      </c>
      <c r="AQ327" s="61">
        <v>0.96630000000000005</v>
      </c>
      <c r="AR327" s="62">
        <v>1283.72</v>
      </c>
      <c r="AS327" s="62">
        <v>1936.06</v>
      </c>
      <c r="AT327" s="62">
        <v>6895.47</v>
      </c>
      <c r="AU327" s="61">
        <v>866.33</v>
      </c>
      <c r="AV327" s="61">
        <v>251</v>
      </c>
      <c r="AW327" s="62">
        <v>11232.58</v>
      </c>
      <c r="AX327" s="62">
        <v>3558.13</v>
      </c>
      <c r="AY327" s="61">
        <v>0.31109999999999999</v>
      </c>
      <c r="AZ327" s="62">
        <v>7282.66</v>
      </c>
      <c r="BA327" s="61">
        <v>0.63680000000000003</v>
      </c>
      <c r="BB327" s="61">
        <v>595.89</v>
      </c>
      <c r="BC327" s="61">
        <v>5.21E-2</v>
      </c>
      <c r="BD327" s="62">
        <v>11436.67</v>
      </c>
      <c r="BE327" s="62">
        <v>1092.03</v>
      </c>
      <c r="BF327" s="61">
        <v>0.24210000000000001</v>
      </c>
      <c r="BG327" s="61">
        <v>0.63619999999999999</v>
      </c>
      <c r="BH327" s="61">
        <v>0.22670000000000001</v>
      </c>
      <c r="BI327" s="61">
        <v>9.4100000000000003E-2</v>
      </c>
      <c r="BJ327" s="61">
        <v>2.86E-2</v>
      </c>
      <c r="BK327" s="61">
        <v>1.43E-2</v>
      </c>
    </row>
    <row r="328" spans="1:63" x14ac:dyDescent="0.25">
      <c r="A328" s="61" t="s">
        <v>359</v>
      </c>
      <c r="B328" s="61">
        <v>44370</v>
      </c>
      <c r="C328" s="61">
        <v>22</v>
      </c>
      <c r="D328" s="61">
        <v>177.37</v>
      </c>
      <c r="E328" s="62">
        <v>3902.2</v>
      </c>
      <c r="F328" s="62">
        <v>4185.83</v>
      </c>
      <c r="G328" s="61">
        <v>5.9900000000000002E-2</v>
      </c>
      <c r="H328" s="61">
        <v>0</v>
      </c>
      <c r="I328" s="61">
        <v>0.14449999999999999</v>
      </c>
      <c r="J328" s="61">
        <v>6.9999999999999999E-4</v>
      </c>
      <c r="K328" s="61">
        <v>1.6899999999999998E-2</v>
      </c>
      <c r="L328" s="61">
        <v>0.7369</v>
      </c>
      <c r="M328" s="61">
        <v>4.1000000000000002E-2</v>
      </c>
      <c r="N328" s="61">
        <v>0.11169999999999999</v>
      </c>
      <c r="O328" s="61">
        <v>3.7999999999999999E-2</v>
      </c>
      <c r="P328" s="61">
        <v>0.14860000000000001</v>
      </c>
      <c r="Q328" s="61">
        <v>192.78</v>
      </c>
      <c r="R328" s="62">
        <v>79735.39</v>
      </c>
      <c r="S328" s="61">
        <v>0.1469</v>
      </c>
      <c r="T328" s="61">
        <v>0.15</v>
      </c>
      <c r="U328" s="61">
        <v>0.70309999999999995</v>
      </c>
      <c r="V328" s="61">
        <v>16.170000000000002</v>
      </c>
      <c r="W328" s="61">
        <v>32.01</v>
      </c>
      <c r="X328" s="62">
        <v>104556.89</v>
      </c>
      <c r="Y328" s="61">
        <v>121.91</v>
      </c>
      <c r="Z328" s="62">
        <v>346310.96</v>
      </c>
      <c r="AA328" s="61">
        <v>0.6825</v>
      </c>
      <c r="AB328" s="61">
        <v>0.30580000000000002</v>
      </c>
      <c r="AC328" s="61">
        <v>1.17E-2</v>
      </c>
      <c r="AD328" s="61">
        <v>0.3175</v>
      </c>
      <c r="AE328" s="61">
        <v>346.31</v>
      </c>
      <c r="AF328" s="62">
        <v>13316.12</v>
      </c>
      <c r="AG328" s="62">
        <v>1405.18</v>
      </c>
      <c r="AH328" s="62">
        <v>360277.09</v>
      </c>
      <c r="AI328" s="61">
        <v>602</v>
      </c>
      <c r="AJ328" s="62">
        <v>37724</v>
      </c>
      <c r="AK328" s="62">
        <v>82643</v>
      </c>
      <c r="AL328" s="61">
        <v>75.069999999999993</v>
      </c>
      <c r="AM328" s="61">
        <v>36.950000000000003</v>
      </c>
      <c r="AN328" s="61">
        <v>40.4</v>
      </c>
      <c r="AO328" s="61">
        <v>5.0199999999999996</v>
      </c>
      <c r="AP328" s="61">
        <v>0</v>
      </c>
      <c r="AQ328" s="61">
        <v>0.85370000000000001</v>
      </c>
      <c r="AR328" s="62">
        <v>1626.51</v>
      </c>
      <c r="AS328" s="62">
        <v>2708.72</v>
      </c>
      <c r="AT328" s="62">
        <v>7859.94</v>
      </c>
      <c r="AU328" s="62">
        <v>2364.9</v>
      </c>
      <c r="AV328" s="61">
        <v>257.64</v>
      </c>
      <c r="AW328" s="62">
        <v>14817.71</v>
      </c>
      <c r="AX328" s="62">
        <v>3230.02</v>
      </c>
      <c r="AY328" s="61">
        <v>0.2132</v>
      </c>
      <c r="AZ328" s="62">
        <v>11413.02</v>
      </c>
      <c r="BA328" s="61">
        <v>0.75319999999999998</v>
      </c>
      <c r="BB328" s="61">
        <v>508.76</v>
      </c>
      <c r="BC328" s="61">
        <v>3.3599999999999998E-2</v>
      </c>
      <c r="BD328" s="62">
        <v>15151.81</v>
      </c>
      <c r="BE328" s="62">
        <v>1174.55</v>
      </c>
      <c r="BF328" s="61">
        <v>8.5500000000000007E-2</v>
      </c>
      <c r="BG328" s="61">
        <v>0.58479999999999999</v>
      </c>
      <c r="BH328" s="61">
        <v>0.20669999999999999</v>
      </c>
      <c r="BI328" s="61">
        <v>0.15379999999999999</v>
      </c>
      <c r="BJ328" s="61">
        <v>3.2599999999999997E-2</v>
      </c>
      <c r="BK328" s="61">
        <v>2.2100000000000002E-2</v>
      </c>
    </row>
    <row r="329" spans="1:63" x14ac:dyDescent="0.25">
      <c r="A329" s="61" t="s">
        <v>360</v>
      </c>
      <c r="B329" s="61">
        <v>48850</v>
      </c>
      <c r="C329" s="61">
        <v>54</v>
      </c>
      <c r="D329" s="61">
        <v>35.21</v>
      </c>
      <c r="E329" s="62">
        <v>1901.12</v>
      </c>
      <c r="F329" s="62">
        <v>2314.0700000000002</v>
      </c>
      <c r="G329" s="61">
        <v>2.0999999999999999E-3</v>
      </c>
      <c r="H329" s="61">
        <v>0</v>
      </c>
      <c r="I329" s="61">
        <v>1.67E-2</v>
      </c>
      <c r="J329" s="61">
        <v>0</v>
      </c>
      <c r="K329" s="61">
        <v>6.4000000000000003E-3</v>
      </c>
      <c r="L329" s="61">
        <v>0.94810000000000005</v>
      </c>
      <c r="M329" s="61">
        <v>2.6700000000000002E-2</v>
      </c>
      <c r="N329" s="61">
        <v>0.53239999999999998</v>
      </c>
      <c r="O329" s="61">
        <v>0</v>
      </c>
      <c r="P329" s="61">
        <v>0.182</v>
      </c>
      <c r="Q329" s="61">
        <v>89.33</v>
      </c>
      <c r="R329" s="62">
        <v>49724.959999999999</v>
      </c>
      <c r="S329" s="61">
        <v>0.36749999999999999</v>
      </c>
      <c r="T329" s="61">
        <v>0.17469999999999999</v>
      </c>
      <c r="U329" s="61">
        <v>0.45779999999999998</v>
      </c>
      <c r="V329" s="61">
        <v>19.440000000000001</v>
      </c>
      <c r="W329" s="61">
        <v>18.22</v>
      </c>
      <c r="X329" s="62">
        <v>74179.88</v>
      </c>
      <c r="Y329" s="61">
        <v>100.89</v>
      </c>
      <c r="Z329" s="62">
        <v>88968.97</v>
      </c>
      <c r="AA329" s="61">
        <v>0.76559999999999995</v>
      </c>
      <c r="AB329" s="61">
        <v>0.19020000000000001</v>
      </c>
      <c r="AC329" s="61">
        <v>4.41E-2</v>
      </c>
      <c r="AD329" s="61">
        <v>0.2344</v>
      </c>
      <c r="AE329" s="61">
        <v>88.97</v>
      </c>
      <c r="AF329" s="62">
        <v>2046.52</v>
      </c>
      <c r="AG329" s="61">
        <v>262.87</v>
      </c>
      <c r="AH329" s="62">
        <v>69501.820000000007</v>
      </c>
      <c r="AI329" s="61">
        <v>42</v>
      </c>
      <c r="AJ329" s="62">
        <v>25848</v>
      </c>
      <c r="AK329" s="62">
        <v>35846</v>
      </c>
      <c r="AL329" s="61">
        <v>40.65</v>
      </c>
      <c r="AM329" s="61">
        <v>22.05</v>
      </c>
      <c r="AN329" s="61">
        <v>22.75</v>
      </c>
      <c r="AO329" s="61">
        <v>4.45</v>
      </c>
      <c r="AP329" s="61">
        <v>0</v>
      </c>
      <c r="AQ329" s="61">
        <v>0.85909999999999997</v>
      </c>
      <c r="AR329" s="62">
        <v>1062.54</v>
      </c>
      <c r="AS329" s="62">
        <v>1786.92</v>
      </c>
      <c r="AT329" s="62">
        <v>5363.2</v>
      </c>
      <c r="AU329" s="62">
        <v>1089.4000000000001</v>
      </c>
      <c r="AV329" s="61">
        <v>300.72000000000003</v>
      </c>
      <c r="AW329" s="62">
        <v>9602.7800000000007</v>
      </c>
      <c r="AX329" s="62">
        <v>5160.75</v>
      </c>
      <c r="AY329" s="61">
        <v>0.57189999999999996</v>
      </c>
      <c r="AZ329" s="62">
        <v>2869.9</v>
      </c>
      <c r="BA329" s="61">
        <v>0.318</v>
      </c>
      <c r="BB329" s="61">
        <v>993.93</v>
      </c>
      <c r="BC329" s="61">
        <v>0.1101</v>
      </c>
      <c r="BD329" s="62">
        <v>9024.59</v>
      </c>
      <c r="BE329" s="62">
        <v>6625.95</v>
      </c>
      <c r="BF329" s="61">
        <v>3.2126999999999999</v>
      </c>
      <c r="BG329" s="61">
        <v>0.5827</v>
      </c>
      <c r="BH329" s="61">
        <v>0.2248</v>
      </c>
      <c r="BI329" s="61">
        <v>0.1555</v>
      </c>
      <c r="BJ329" s="61">
        <v>2.63E-2</v>
      </c>
      <c r="BK329" s="61">
        <v>1.0800000000000001E-2</v>
      </c>
    </row>
    <row r="330" spans="1:63" x14ac:dyDescent="0.25">
      <c r="A330" s="61" t="s">
        <v>361</v>
      </c>
      <c r="B330" s="61">
        <v>47456</v>
      </c>
      <c r="C330" s="61">
        <v>102</v>
      </c>
      <c r="D330" s="61">
        <v>7.48</v>
      </c>
      <c r="E330" s="61">
        <v>762.81</v>
      </c>
      <c r="F330" s="61">
        <v>709.82</v>
      </c>
      <c r="G330" s="61">
        <v>9.9000000000000008E-3</v>
      </c>
      <c r="H330" s="61">
        <v>0</v>
      </c>
      <c r="I330" s="61">
        <v>6.9999999999999999E-4</v>
      </c>
      <c r="J330" s="61">
        <v>0</v>
      </c>
      <c r="K330" s="61">
        <v>5.21E-2</v>
      </c>
      <c r="L330" s="61">
        <v>0.88039999999999996</v>
      </c>
      <c r="M330" s="61">
        <v>5.6899999999999999E-2</v>
      </c>
      <c r="N330" s="61">
        <v>0.43090000000000001</v>
      </c>
      <c r="O330" s="61">
        <v>1.44E-2</v>
      </c>
      <c r="P330" s="61">
        <v>0.1416</v>
      </c>
      <c r="Q330" s="61">
        <v>41</v>
      </c>
      <c r="R330" s="62">
        <v>46833.54</v>
      </c>
      <c r="S330" s="61">
        <v>0.28570000000000001</v>
      </c>
      <c r="T330" s="61">
        <v>0.23810000000000001</v>
      </c>
      <c r="U330" s="61">
        <v>0.47620000000000001</v>
      </c>
      <c r="V330" s="61">
        <v>14.8</v>
      </c>
      <c r="W330" s="61">
        <v>4.1500000000000004</v>
      </c>
      <c r="X330" s="62">
        <v>78036.11</v>
      </c>
      <c r="Y330" s="61">
        <v>183.81</v>
      </c>
      <c r="Z330" s="62">
        <v>113881.29</v>
      </c>
      <c r="AA330" s="61">
        <v>0.90300000000000002</v>
      </c>
      <c r="AB330" s="61">
        <v>7.1199999999999999E-2</v>
      </c>
      <c r="AC330" s="61">
        <v>2.58E-2</v>
      </c>
      <c r="AD330" s="61">
        <v>9.7000000000000003E-2</v>
      </c>
      <c r="AE330" s="61">
        <v>113.88</v>
      </c>
      <c r="AF330" s="62">
        <v>2360.85</v>
      </c>
      <c r="AG330" s="61">
        <v>352.42</v>
      </c>
      <c r="AH330" s="62">
        <v>99823.89</v>
      </c>
      <c r="AI330" s="61">
        <v>175</v>
      </c>
      <c r="AJ330" s="62">
        <v>34220</v>
      </c>
      <c r="AK330" s="62">
        <v>44138</v>
      </c>
      <c r="AL330" s="61">
        <v>28.43</v>
      </c>
      <c r="AM330" s="61">
        <v>19.899999999999999</v>
      </c>
      <c r="AN330" s="61">
        <v>28.45</v>
      </c>
      <c r="AO330" s="61">
        <v>4.5999999999999996</v>
      </c>
      <c r="AP330" s="62">
        <v>1415.96</v>
      </c>
      <c r="AQ330" s="61">
        <v>1.3563000000000001</v>
      </c>
      <c r="AR330" s="62">
        <v>1183.3900000000001</v>
      </c>
      <c r="AS330" s="62">
        <v>1789.78</v>
      </c>
      <c r="AT330" s="62">
        <v>6128.7</v>
      </c>
      <c r="AU330" s="62">
        <v>1039.9000000000001</v>
      </c>
      <c r="AV330" s="61">
        <v>32.1</v>
      </c>
      <c r="AW330" s="62">
        <v>10173.86</v>
      </c>
      <c r="AX330" s="62">
        <v>5689.29</v>
      </c>
      <c r="AY330" s="61">
        <v>0.53820000000000001</v>
      </c>
      <c r="AZ330" s="62">
        <v>4264.88</v>
      </c>
      <c r="BA330" s="61">
        <v>0.40339999999999998</v>
      </c>
      <c r="BB330" s="61">
        <v>616.94000000000005</v>
      </c>
      <c r="BC330" s="61">
        <v>5.8400000000000001E-2</v>
      </c>
      <c r="BD330" s="62">
        <v>10571.11</v>
      </c>
      <c r="BE330" s="62">
        <v>4129.3900000000003</v>
      </c>
      <c r="BF330" s="61">
        <v>1.6211</v>
      </c>
      <c r="BG330" s="61">
        <v>0.52339999999999998</v>
      </c>
      <c r="BH330" s="61">
        <v>0.23449999999999999</v>
      </c>
      <c r="BI330" s="61">
        <v>0.15240000000000001</v>
      </c>
      <c r="BJ330" s="61">
        <v>3.0599999999999999E-2</v>
      </c>
      <c r="BK330" s="61">
        <v>5.91E-2</v>
      </c>
    </row>
    <row r="331" spans="1:63" x14ac:dyDescent="0.25">
      <c r="A331" s="61" t="s">
        <v>362</v>
      </c>
      <c r="B331" s="61">
        <v>50229</v>
      </c>
      <c r="C331" s="61">
        <v>2</v>
      </c>
      <c r="D331" s="61">
        <v>363.75</v>
      </c>
      <c r="E331" s="61">
        <v>727.5</v>
      </c>
      <c r="F331" s="61">
        <v>885.1</v>
      </c>
      <c r="G331" s="61">
        <v>1.1000000000000001E-3</v>
      </c>
      <c r="H331" s="61">
        <v>0</v>
      </c>
      <c r="I331" s="61">
        <v>6.7999999999999996E-3</v>
      </c>
      <c r="J331" s="61">
        <v>3.3999999999999998E-3</v>
      </c>
      <c r="K331" s="61">
        <v>1.6899999999999998E-2</v>
      </c>
      <c r="L331" s="61">
        <v>0.94769999999999999</v>
      </c>
      <c r="M331" s="61">
        <v>2.41E-2</v>
      </c>
      <c r="N331" s="61">
        <v>0.30209999999999998</v>
      </c>
      <c r="O331" s="61">
        <v>0</v>
      </c>
      <c r="P331" s="61">
        <v>0.1072</v>
      </c>
      <c r="Q331" s="61">
        <v>45.5</v>
      </c>
      <c r="R331" s="62">
        <v>51839.62</v>
      </c>
      <c r="S331" s="61">
        <v>0.1875</v>
      </c>
      <c r="T331" s="61">
        <v>0.14580000000000001</v>
      </c>
      <c r="U331" s="61">
        <v>0.66669999999999996</v>
      </c>
      <c r="V331" s="61">
        <v>18.79</v>
      </c>
      <c r="W331" s="61">
        <v>4.62</v>
      </c>
      <c r="X331" s="62">
        <v>49075.35</v>
      </c>
      <c r="Y331" s="61">
        <v>154.16999999999999</v>
      </c>
      <c r="Z331" s="62">
        <v>71522.17</v>
      </c>
      <c r="AA331" s="61">
        <v>0.9173</v>
      </c>
      <c r="AB331" s="61">
        <v>5.9700000000000003E-2</v>
      </c>
      <c r="AC331" s="61">
        <v>2.3E-2</v>
      </c>
      <c r="AD331" s="61">
        <v>8.2699999999999996E-2</v>
      </c>
      <c r="AE331" s="61">
        <v>71.52</v>
      </c>
      <c r="AF331" s="62">
        <v>2956.06</v>
      </c>
      <c r="AG331" s="61">
        <v>454.03</v>
      </c>
      <c r="AH331" s="62">
        <v>61630.54</v>
      </c>
      <c r="AI331" s="61">
        <v>23</v>
      </c>
      <c r="AJ331" s="62">
        <v>31690</v>
      </c>
      <c r="AK331" s="62">
        <v>42624</v>
      </c>
      <c r="AL331" s="61">
        <v>61.1</v>
      </c>
      <c r="AM331" s="61">
        <v>39.57</v>
      </c>
      <c r="AN331" s="61">
        <v>60.85</v>
      </c>
      <c r="AO331" s="61">
        <v>5.0999999999999996</v>
      </c>
      <c r="AP331" s="61">
        <v>0</v>
      </c>
      <c r="AQ331" s="61">
        <v>0.75219999999999998</v>
      </c>
      <c r="AR331" s="61">
        <v>324.77999999999997</v>
      </c>
      <c r="AS331" s="61">
        <v>858.38</v>
      </c>
      <c r="AT331" s="62">
        <v>3969.2</v>
      </c>
      <c r="AU331" s="61">
        <v>301.42</v>
      </c>
      <c r="AV331" s="61">
        <v>54.72</v>
      </c>
      <c r="AW331" s="62">
        <v>5508.49</v>
      </c>
      <c r="AX331" s="62">
        <v>4265.71</v>
      </c>
      <c r="AY331" s="61">
        <v>0.55769999999999997</v>
      </c>
      <c r="AZ331" s="62">
        <v>3012.32</v>
      </c>
      <c r="BA331" s="61">
        <v>0.39379999999999998</v>
      </c>
      <c r="BB331" s="61">
        <v>370.54</v>
      </c>
      <c r="BC331" s="61">
        <v>4.8399999999999999E-2</v>
      </c>
      <c r="BD331" s="62">
        <v>7648.57</v>
      </c>
      <c r="BE331" s="62">
        <v>5773.01</v>
      </c>
      <c r="BF331" s="61">
        <v>2.0714999999999999</v>
      </c>
      <c r="BG331" s="61">
        <v>0.5998</v>
      </c>
      <c r="BH331" s="61">
        <v>0.21229999999999999</v>
      </c>
      <c r="BI331" s="61">
        <v>0.15129999999999999</v>
      </c>
      <c r="BJ331" s="61">
        <v>2.47E-2</v>
      </c>
      <c r="BK331" s="61">
        <v>1.18E-2</v>
      </c>
    </row>
    <row r="332" spans="1:63" x14ac:dyDescent="0.25">
      <c r="A332" s="61" t="s">
        <v>363</v>
      </c>
      <c r="B332" s="61">
        <v>45484</v>
      </c>
      <c r="C332" s="61">
        <v>61</v>
      </c>
      <c r="D332" s="61">
        <v>14.25</v>
      </c>
      <c r="E332" s="61">
        <v>869.46</v>
      </c>
      <c r="F332" s="61">
        <v>900.65</v>
      </c>
      <c r="G332" s="61">
        <v>9.9000000000000008E-3</v>
      </c>
      <c r="H332" s="61">
        <v>0</v>
      </c>
      <c r="I332" s="61">
        <v>7.1000000000000004E-3</v>
      </c>
      <c r="J332" s="61">
        <v>0</v>
      </c>
      <c r="K332" s="61">
        <v>2.2000000000000001E-3</v>
      </c>
      <c r="L332" s="61">
        <v>0.96189999999999998</v>
      </c>
      <c r="M332" s="61">
        <v>1.89E-2</v>
      </c>
      <c r="N332" s="61">
        <v>0.32290000000000002</v>
      </c>
      <c r="O332" s="61">
        <v>0</v>
      </c>
      <c r="P332" s="61">
        <v>0.1389</v>
      </c>
      <c r="Q332" s="61">
        <v>36.049999999999997</v>
      </c>
      <c r="R332" s="62">
        <v>48101.55</v>
      </c>
      <c r="S332" s="61">
        <v>0.40789999999999998</v>
      </c>
      <c r="T332" s="61">
        <v>0.1711</v>
      </c>
      <c r="U332" s="61">
        <v>0.42109999999999997</v>
      </c>
      <c r="V332" s="61">
        <v>19.86</v>
      </c>
      <c r="W332" s="61">
        <v>8.09</v>
      </c>
      <c r="X332" s="62">
        <v>71035.179999999993</v>
      </c>
      <c r="Y332" s="61">
        <v>106.03</v>
      </c>
      <c r="Z332" s="62">
        <v>101005.85</v>
      </c>
      <c r="AA332" s="61">
        <v>0.89359999999999995</v>
      </c>
      <c r="AB332" s="61">
        <v>6.8900000000000003E-2</v>
      </c>
      <c r="AC332" s="61">
        <v>3.7499999999999999E-2</v>
      </c>
      <c r="AD332" s="61">
        <v>0.10639999999999999</v>
      </c>
      <c r="AE332" s="61">
        <v>101.01</v>
      </c>
      <c r="AF332" s="62">
        <v>2486.41</v>
      </c>
      <c r="AG332" s="61">
        <v>415.03</v>
      </c>
      <c r="AH332" s="62">
        <v>98284.03</v>
      </c>
      <c r="AI332" s="61">
        <v>166</v>
      </c>
      <c r="AJ332" s="62">
        <v>35023</v>
      </c>
      <c r="AK332" s="62">
        <v>46976</v>
      </c>
      <c r="AL332" s="61">
        <v>30.55</v>
      </c>
      <c r="AM332" s="61">
        <v>24.25</v>
      </c>
      <c r="AN332" s="61">
        <v>26.14</v>
      </c>
      <c r="AO332" s="61">
        <v>4.5</v>
      </c>
      <c r="AP332" s="62">
        <v>1545.28</v>
      </c>
      <c r="AQ332" s="61">
        <v>1.3331</v>
      </c>
      <c r="AR332" s="62">
        <v>1354.36</v>
      </c>
      <c r="AS332" s="62">
        <v>2609.8000000000002</v>
      </c>
      <c r="AT332" s="62">
        <v>5476.4</v>
      </c>
      <c r="AU332" s="61">
        <v>649.55999999999995</v>
      </c>
      <c r="AV332" s="61">
        <v>271.06</v>
      </c>
      <c r="AW332" s="62">
        <v>10361.18</v>
      </c>
      <c r="AX332" s="62">
        <v>4901.17</v>
      </c>
      <c r="AY332" s="61">
        <v>0.49299999999999999</v>
      </c>
      <c r="AZ332" s="62">
        <v>4389.4399999999996</v>
      </c>
      <c r="BA332" s="61">
        <v>0.4415</v>
      </c>
      <c r="BB332" s="61">
        <v>650.82000000000005</v>
      </c>
      <c r="BC332" s="61">
        <v>6.5500000000000003E-2</v>
      </c>
      <c r="BD332" s="62">
        <v>9941.43</v>
      </c>
      <c r="BE332" s="62">
        <v>4294.92</v>
      </c>
      <c r="BF332" s="61">
        <v>1.4195</v>
      </c>
      <c r="BG332" s="61">
        <v>0.48820000000000002</v>
      </c>
      <c r="BH332" s="61">
        <v>0.1978</v>
      </c>
      <c r="BI332" s="61">
        <v>0.27389999999999998</v>
      </c>
      <c r="BJ332" s="61">
        <v>2.9399999999999999E-2</v>
      </c>
      <c r="BK332" s="61">
        <v>1.0800000000000001E-2</v>
      </c>
    </row>
    <row r="333" spans="1:63" x14ac:dyDescent="0.25">
      <c r="A333" s="61" t="s">
        <v>364</v>
      </c>
      <c r="B333" s="61">
        <v>44388</v>
      </c>
      <c r="C333" s="61">
        <v>48</v>
      </c>
      <c r="D333" s="61">
        <v>159.18</v>
      </c>
      <c r="E333" s="62">
        <v>7640.61</v>
      </c>
      <c r="F333" s="62">
        <v>7065.82</v>
      </c>
      <c r="G333" s="61">
        <v>1.0500000000000001E-2</v>
      </c>
      <c r="H333" s="61">
        <v>5.0000000000000001E-4</v>
      </c>
      <c r="I333" s="61">
        <v>2.5100000000000001E-2</v>
      </c>
      <c r="J333" s="61">
        <v>1.1999999999999999E-3</v>
      </c>
      <c r="K333" s="61">
        <v>1.41E-2</v>
      </c>
      <c r="L333" s="61">
        <v>0.9163</v>
      </c>
      <c r="M333" s="61">
        <v>3.2300000000000002E-2</v>
      </c>
      <c r="N333" s="61">
        <v>0.17960000000000001</v>
      </c>
      <c r="O333" s="61">
        <v>3.5999999999999999E-3</v>
      </c>
      <c r="P333" s="61">
        <v>0.11600000000000001</v>
      </c>
      <c r="Q333" s="61">
        <v>324.3</v>
      </c>
      <c r="R333" s="62">
        <v>70527.81</v>
      </c>
      <c r="S333" s="61">
        <v>9.1399999999999995E-2</v>
      </c>
      <c r="T333" s="61">
        <v>0.2</v>
      </c>
      <c r="U333" s="61">
        <v>0.70860000000000001</v>
      </c>
      <c r="V333" s="61">
        <v>19.190000000000001</v>
      </c>
      <c r="W333" s="61">
        <v>35</v>
      </c>
      <c r="X333" s="62">
        <v>79158.86</v>
      </c>
      <c r="Y333" s="61">
        <v>213.52</v>
      </c>
      <c r="Z333" s="62">
        <v>158060.93</v>
      </c>
      <c r="AA333" s="61">
        <v>0.76</v>
      </c>
      <c r="AB333" s="61">
        <v>0.2208</v>
      </c>
      <c r="AC333" s="61">
        <v>1.9199999999999998E-2</v>
      </c>
      <c r="AD333" s="61">
        <v>0.24</v>
      </c>
      <c r="AE333" s="61">
        <v>158.06</v>
      </c>
      <c r="AF333" s="62">
        <v>6407.12</v>
      </c>
      <c r="AG333" s="61">
        <v>729.19</v>
      </c>
      <c r="AH333" s="62">
        <v>179082.03</v>
      </c>
      <c r="AI333" s="61">
        <v>490</v>
      </c>
      <c r="AJ333" s="62">
        <v>43292</v>
      </c>
      <c r="AK333" s="62">
        <v>68181</v>
      </c>
      <c r="AL333" s="61">
        <v>85.78</v>
      </c>
      <c r="AM333" s="61">
        <v>39.11</v>
      </c>
      <c r="AN333" s="61">
        <v>41.5</v>
      </c>
      <c r="AO333" s="61">
        <v>4.3</v>
      </c>
      <c r="AP333" s="61">
        <v>0</v>
      </c>
      <c r="AQ333" s="61">
        <v>0.7903</v>
      </c>
      <c r="AR333" s="61">
        <v>940.24</v>
      </c>
      <c r="AS333" s="62">
        <v>1711.61</v>
      </c>
      <c r="AT333" s="62">
        <v>5746.48</v>
      </c>
      <c r="AU333" s="61">
        <v>945.31</v>
      </c>
      <c r="AV333" s="61">
        <v>363.42</v>
      </c>
      <c r="AW333" s="62">
        <v>9707.07</v>
      </c>
      <c r="AX333" s="62">
        <v>3617.31</v>
      </c>
      <c r="AY333" s="61">
        <v>0.36320000000000002</v>
      </c>
      <c r="AZ333" s="62">
        <v>5937.27</v>
      </c>
      <c r="BA333" s="61">
        <v>0.59619999999999995</v>
      </c>
      <c r="BB333" s="61">
        <v>404.52</v>
      </c>
      <c r="BC333" s="61">
        <v>4.0599999999999997E-2</v>
      </c>
      <c r="BD333" s="62">
        <v>9959.1</v>
      </c>
      <c r="BE333" s="62">
        <v>1844.77</v>
      </c>
      <c r="BF333" s="61">
        <v>0.2959</v>
      </c>
      <c r="BG333" s="61">
        <v>0.60650000000000004</v>
      </c>
      <c r="BH333" s="61">
        <v>0.22700000000000001</v>
      </c>
      <c r="BI333" s="61">
        <v>0.1152</v>
      </c>
      <c r="BJ333" s="61">
        <v>2.5999999999999999E-2</v>
      </c>
      <c r="BK333" s="61">
        <v>2.53E-2</v>
      </c>
    </row>
    <row r="334" spans="1:63" x14ac:dyDescent="0.25">
      <c r="A334" s="61" t="s">
        <v>365</v>
      </c>
      <c r="B334" s="61">
        <v>48520</v>
      </c>
      <c r="C334" s="61">
        <v>199</v>
      </c>
      <c r="D334" s="61">
        <v>9.35</v>
      </c>
      <c r="E334" s="62">
        <v>1860.25</v>
      </c>
      <c r="F334" s="62">
        <v>1773.48</v>
      </c>
      <c r="G334" s="61">
        <v>2.7000000000000001E-3</v>
      </c>
      <c r="H334" s="61">
        <v>0</v>
      </c>
      <c r="I334" s="61">
        <v>1.0699999999999999E-2</v>
      </c>
      <c r="J334" s="61">
        <v>1E-4</v>
      </c>
      <c r="K334" s="61">
        <v>1.5E-3</v>
      </c>
      <c r="L334" s="61">
        <v>0.96730000000000005</v>
      </c>
      <c r="M334" s="61">
        <v>1.77E-2</v>
      </c>
      <c r="N334" s="61">
        <v>0.65200000000000002</v>
      </c>
      <c r="O334" s="61">
        <v>0</v>
      </c>
      <c r="P334" s="61">
        <v>0.1386</v>
      </c>
      <c r="Q334" s="61">
        <v>84</v>
      </c>
      <c r="R334" s="62">
        <v>42893.74</v>
      </c>
      <c r="S334" s="61">
        <v>0.1898</v>
      </c>
      <c r="T334" s="61">
        <v>0.1095</v>
      </c>
      <c r="U334" s="61">
        <v>0.70069999999999999</v>
      </c>
      <c r="V334" s="61">
        <v>17.739999999999998</v>
      </c>
      <c r="W334" s="61">
        <v>15.51</v>
      </c>
      <c r="X334" s="62">
        <v>58681.81</v>
      </c>
      <c r="Y334" s="61">
        <v>119.94</v>
      </c>
      <c r="Z334" s="62">
        <v>78076.37</v>
      </c>
      <c r="AA334" s="61">
        <v>0.73770000000000002</v>
      </c>
      <c r="AB334" s="61">
        <v>0.14910000000000001</v>
      </c>
      <c r="AC334" s="61">
        <v>0.1132</v>
      </c>
      <c r="AD334" s="61">
        <v>0.26229999999999998</v>
      </c>
      <c r="AE334" s="61">
        <v>78.08</v>
      </c>
      <c r="AF334" s="62">
        <v>1561.53</v>
      </c>
      <c r="AG334" s="61">
        <v>253.95</v>
      </c>
      <c r="AH334" s="62">
        <v>63500.87</v>
      </c>
      <c r="AI334" s="61">
        <v>28</v>
      </c>
      <c r="AJ334" s="62">
        <v>25565</v>
      </c>
      <c r="AK334" s="62">
        <v>37078</v>
      </c>
      <c r="AL334" s="61">
        <v>20</v>
      </c>
      <c r="AM334" s="61">
        <v>20</v>
      </c>
      <c r="AN334" s="61">
        <v>20</v>
      </c>
      <c r="AO334" s="61">
        <v>3.8</v>
      </c>
      <c r="AP334" s="61">
        <v>0</v>
      </c>
      <c r="AQ334" s="61">
        <v>0.61580000000000001</v>
      </c>
      <c r="AR334" s="62">
        <v>1351.53</v>
      </c>
      <c r="AS334" s="62">
        <v>2639.85</v>
      </c>
      <c r="AT334" s="62">
        <v>6599.98</v>
      </c>
      <c r="AU334" s="61">
        <v>780.57</v>
      </c>
      <c r="AV334" s="61">
        <v>275.08999999999997</v>
      </c>
      <c r="AW334" s="62">
        <v>11647.02</v>
      </c>
      <c r="AX334" s="62">
        <v>8090.49</v>
      </c>
      <c r="AY334" s="61">
        <v>0.70230000000000004</v>
      </c>
      <c r="AZ334" s="62">
        <v>1754.43</v>
      </c>
      <c r="BA334" s="61">
        <v>0.15229999999999999</v>
      </c>
      <c r="BB334" s="62">
        <v>1674.86</v>
      </c>
      <c r="BC334" s="61">
        <v>0.1454</v>
      </c>
      <c r="BD334" s="62">
        <v>11519.78</v>
      </c>
      <c r="BE334" s="62">
        <v>6754.31</v>
      </c>
      <c r="BF334" s="61">
        <v>3.2736000000000001</v>
      </c>
      <c r="BG334" s="61">
        <v>0.50780000000000003</v>
      </c>
      <c r="BH334" s="61">
        <v>0.28749999999999998</v>
      </c>
      <c r="BI334" s="61">
        <v>0.11749999999999999</v>
      </c>
      <c r="BJ334" s="61">
        <v>4.6899999999999997E-2</v>
      </c>
      <c r="BK334" s="61">
        <v>4.0300000000000002E-2</v>
      </c>
    </row>
    <row r="335" spans="1:63" x14ac:dyDescent="0.25">
      <c r="A335" s="61" t="s">
        <v>366</v>
      </c>
      <c r="B335" s="61">
        <v>45492</v>
      </c>
      <c r="C335" s="61">
        <v>35</v>
      </c>
      <c r="D335" s="61">
        <v>232.57</v>
      </c>
      <c r="E335" s="62">
        <v>8139.81</v>
      </c>
      <c r="F335" s="62">
        <v>8036.28</v>
      </c>
      <c r="G335" s="61">
        <v>1.6E-2</v>
      </c>
      <c r="H335" s="61">
        <v>1E-4</v>
      </c>
      <c r="I335" s="61">
        <v>2.0899999999999998E-2</v>
      </c>
      <c r="J335" s="61">
        <v>8.0000000000000004E-4</v>
      </c>
      <c r="K335" s="61">
        <v>1.23E-2</v>
      </c>
      <c r="L335" s="61">
        <v>0.92420000000000002</v>
      </c>
      <c r="M335" s="61">
        <v>2.5700000000000001E-2</v>
      </c>
      <c r="N335" s="61">
        <v>0.27539999999999998</v>
      </c>
      <c r="O335" s="61">
        <v>1.66E-2</v>
      </c>
      <c r="P335" s="61">
        <v>0.1149</v>
      </c>
      <c r="Q335" s="61">
        <v>802</v>
      </c>
      <c r="R335" s="62">
        <v>68131.89</v>
      </c>
      <c r="S335" s="61">
        <v>0.2021</v>
      </c>
      <c r="T335" s="61">
        <v>0.1404</v>
      </c>
      <c r="U335" s="61">
        <v>0.65749999999999997</v>
      </c>
      <c r="V335" s="61">
        <v>17.73</v>
      </c>
      <c r="W335" s="61">
        <v>47</v>
      </c>
      <c r="X335" s="62">
        <v>90988.96</v>
      </c>
      <c r="Y335" s="61">
        <v>173.19</v>
      </c>
      <c r="Z335" s="62">
        <v>224452.31</v>
      </c>
      <c r="AA335" s="61">
        <v>0.72740000000000005</v>
      </c>
      <c r="AB335" s="61">
        <v>0.2465</v>
      </c>
      <c r="AC335" s="61">
        <v>2.6100000000000002E-2</v>
      </c>
      <c r="AD335" s="61">
        <v>0.27260000000000001</v>
      </c>
      <c r="AE335" s="61">
        <v>224.45</v>
      </c>
      <c r="AF335" s="62">
        <v>8376.77</v>
      </c>
      <c r="AG335" s="61">
        <v>888.07</v>
      </c>
      <c r="AH335" s="62">
        <v>243368.93</v>
      </c>
      <c r="AI335" s="61">
        <v>578</v>
      </c>
      <c r="AJ335" s="62">
        <v>37811</v>
      </c>
      <c r="AK335" s="62">
        <v>55892</v>
      </c>
      <c r="AL335" s="61">
        <v>75.73</v>
      </c>
      <c r="AM335" s="61">
        <v>34.5</v>
      </c>
      <c r="AN335" s="61">
        <v>41.57</v>
      </c>
      <c r="AO335" s="61">
        <v>4.8</v>
      </c>
      <c r="AP335" s="61">
        <v>0</v>
      </c>
      <c r="AQ335" s="61">
        <v>0.92559999999999998</v>
      </c>
      <c r="AR335" s="62">
        <v>1418.93</v>
      </c>
      <c r="AS335" s="62">
        <v>2473.4299999999998</v>
      </c>
      <c r="AT335" s="62">
        <v>6831.27</v>
      </c>
      <c r="AU335" s="62">
        <v>1215.9000000000001</v>
      </c>
      <c r="AV335" s="61">
        <v>654.34</v>
      </c>
      <c r="AW335" s="62">
        <v>12593.87</v>
      </c>
      <c r="AX335" s="62">
        <v>4206.38</v>
      </c>
      <c r="AY335" s="61">
        <v>0.33989999999999998</v>
      </c>
      <c r="AZ335" s="62">
        <v>7884.59</v>
      </c>
      <c r="BA335" s="61">
        <v>0.63719999999999999</v>
      </c>
      <c r="BB335" s="61">
        <v>282.82</v>
      </c>
      <c r="BC335" s="61">
        <v>2.29E-2</v>
      </c>
      <c r="BD335" s="62">
        <v>12373.79</v>
      </c>
      <c r="BE335" s="62">
        <v>1749.68</v>
      </c>
      <c r="BF335" s="61">
        <v>0.2717</v>
      </c>
      <c r="BG335" s="61">
        <v>0.58260000000000001</v>
      </c>
      <c r="BH335" s="61">
        <v>0.2722</v>
      </c>
      <c r="BI335" s="61">
        <v>9.7000000000000003E-2</v>
      </c>
      <c r="BJ335" s="61">
        <v>3.27E-2</v>
      </c>
      <c r="BK335" s="61">
        <v>1.5599999999999999E-2</v>
      </c>
    </row>
    <row r="336" spans="1:63" x14ac:dyDescent="0.25">
      <c r="A336" s="61" t="s">
        <v>367</v>
      </c>
      <c r="B336" s="61">
        <v>48629</v>
      </c>
      <c r="C336" s="61">
        <v>121</v>
      </c>
      <c r="D336" s="61">
        <v>10.29</v>
      </c>
      <c r="E336" s="62">
        <v>1244.55</v>
      </c>
      <c r="F336" s="62">
        <v>1165.21</v>
      </c>
      <c r="G336" s="61">
        <v>3.3999999999999998E-3</v>
      </c>
      <c r="H336" s="61">
        <v>0</v>
      </c>
      <c r="I336" s="61">
        <v>5.1000000000000004E-3</v>
      </c>
      <c r="J336" s="61">
        <v>1.1999999999999999E-3</v>
      </c>
      <c r="K336" s="61">
        <v>4.4000000000000003E-3</v>
      </c>
      <c r="L336" s="61">
        <v>0.97770000000000001</v>
      </c>
      <c r="M336" s="61">
        <v>8.0999999999999996E-3</v>
      </c>
      <c r="N336" s="61">
        <v>0.193</v>
      </c>
      <c r="O336" s="61">
        <v>0</v>
      </c>
      <c r="P336" s="61">
        <v>8.6800000000000002E-2</v>
      </c>
      <c r="Q336" s="61">
        <v>58.77</v>
      </c>
      <c r="R336" s="62">
        <v>56613.5</v>
      </c>
      <c r="S336" s="61">
        <v>0.27910000000000001</v>
      </c>
      <c r="T336" s="61">
        <v>0.1047</v>
      </c>
      <c r="U336" s="61">
        <v>0.61629999999999996</v>
      </c>
      <c r="V336" s="61">
        <v>18.309999999999999</v>
      </c>
      <c r="W336" s="61">
        <v>8.6999999999999993</v>
      </c>
      <c r="X336" s="62">
        <v>66959.820000000007</v>
      </c>
      <c r="Y336" s="61">
        <v>139.22</v>
      </c>
      <c r="Z336" s="62">
        <v>150251.79</v>
      </c>
      <c r="AA336" s="61">
        <v>0.92449999999999999</v>
      </c>
      <c r="AB336" s="61">
        <v>3.5700000000000003E-2</v>
      </c>
      <c r="AC336" s="61">
        <v>3.9899999999999998E-2</v>
      </c>
      <c r="AD336" s="61">
        <v>7.5499999999999998E-2</v>
      </c>
      <c r="AE336" s="61">
        <v>150.25</v>
      </c>
      <c r="AF336" s="62">
        <v>3486.74</v>
      </c>
      <c r="AG336" s="61">
        <v>582.87</v>
      </c>
      <c r="AH336" s="62">
        <v>143449</v>
      </c>
      <c r="AI336" s="61">
        <v>401</v>
      </c>
      <c r="AJ336" s="62">
        <v>37661</v>
      </c>
      <c r="AK336" s="62">
        <v>51520</v>
      </c>
      <c r="AL336" s="61">
        <v>40.58</v>
      </c>
      <c r="AM336" s="61">
        <v>22.44</v>
      </c>
      <c r="AN336" s="61">
        <v>23.61</v>
      </c>
      <c r="AO336" s="61">
        <v>6.5</v>
      </c>
      <c r="AP336" s="62">
        <v>1570.31</v>
      </c>
      <c r="AQ336" s="61">
        <v>1.1537999999999999</v>
      </c>
      <c r="AR336" s="62">
        <v>1159.8399999999999</v>
      </c>
      <c r="AS336" s="62">
        <v>1900.54</v>
      </c>
      <c r="AT336" s="62">
        <v>5669.74</v>
      </c>
      <c r="AU336" s="61">
        <v>928.25</v>
      </c>
      <c r="AV336" s="61">
        <v>176</v>
      </c>
      <c r="AW336" s="62">
        <v>9834.3700000000008</v>
      </c>
      <c r="AX336" s="62">
        <v>4289.59</v>
      </c>
      <c r="AY336" s="61">
        <v>0.42959999999999998</v>
      </c>
      <c r="AZ336" s="62">
        <v>5244.85</v>
      </c>
      <c r="BA336" s="61">
        <v>0.5252</v>
      </c>
      <c r="BB336" s="61">
        <v>451.64</v>
      </c>
      <c r="BC336" s="61">
        <v>4.5199999999999997E-2</v>
      </c>
      <c r="BD336" s="62">
        <v>9986.08</v>
      </c>
      <c r="BE336" s="62">
        <v>3107.34</v>
      </c>
      <c r="BF336" s="61">
        <v>0.7298</v>
      </c>
      <c r="BG336" s="61">
        <v>0.55130000000000001</v>
      </c>
      <c r="BH336" s="61">
        <v>0.2346</v>
      </c>
      <c r="BI336" s="61">
        <v>0.16450000000000001</v>
      </c>
      <c r="BJ336" s="61">
        <v>3.2300000000000002E-2</v>
      </c>
      <c r="BK336" s="61">
        <v>1.7299999999999999E-2</v>
      </c>
    </row>
    <row r="337" spans="1:63" x14ac:dyDescent="0.25">
      <c r="A337" s="61" t="s">
        <v>368</v>
      </c>
      <c r="B337" s="61">
        <v>46920</v>
      </c>
      <c r="C337" s="61">
        <v>401</v>
      </c>
      <c r="D337" s="61">
        <v>6.43</v>
      </c>
      <c r="E337" s="62">
        <v>2578.2199999999998</v>
      </c>
      <c r="F337" s="62">
        <v>2475.21</v>
      </c>
      <c r="G337" s="61">
        <v>1.9E-3</v>
      </c>
      <c r="H337" s="61">
        <v>1.1999999999999999E-3</v>
      </c>
      <c r="I337" s="61">
        <v>1.3899999999999999E-2</v>
      </c>
      <c r="J337" s="61">
        <v>0</v>
      </c>
      <c r="K337" s="61">
        <v>1.7500000000000002E-2</v>
      </c>
      <c r="L337" s="61">
        <v>0.93020000000000003</v>
      </c>
      <c r="M337" s="61">
        <v>3.5200000000000002E-2</v>
      </c>
      <c r="N337" s="61">
        <v>0.4738</v>
      </c>
      <c r="O337" s="61">
        <v>4.4999999999999997E-3</v>
      </c>
      <c r="P337" s="61">
        <v>0.1313</v>
      </c>
      <c r="Q337" s="61">
        <v>118.13</v>
      </c>
      <c r="R337" s="62">
        <v>48299.33</v>
      </c>
      <c r="S337" s="61">
        <v>0.1111</v>
      </c>
      <c r="T337" s="61">
        <v>0.27450000000000002</v>
      </c>
      <c r="U337" s="61">
        <v>0.61439999999999995</v>
      </c>
      <c r="V337" s="61">
        <v>17.46</v>
      </c>
      <c r="W337" s="61">
        <v>18</v>
      </c>
      <c r="X337" s="62">
        <v>73436.28</v>
      </c>
      <c r="Y337" s="61">
        <v>137.43</v>
      </c>
      <c r="Z337" s="62">
        <v>165244.04999999999</v>
      </c>
      <c r="AA337" s="61">
        <v>0.68279999999999996</v>
      </c>
      <c r="AB337" s="61">
        <v>0.1196</v>
      </c>
      <c r="AC337" s="61">
        <v>0.19750000000000001</v>
      </c>
      <c r="AD337" s="61">
        <v>0.31719999999999998</v>
      </c>
      <c r="AE337" s="61">
        <v>165.24</v>
      </c>
      <c r="AF337" s="62">
        <v>4797.3900000000003</v>
      </c>
      <c r="AG337" s="61">
        <v>548.23</v>
      </c>
      <c r="AH337" s="62">
        <v>138982.39000000001</v>
      </c>
      <c r="AI337" s="61">
        <v>385</v>
      </c>
      <c r="AJ337" s="62">
        <v>29430</v>
      </c>
      <c r="AK337" s="62">
        <v>44760</v>
      </c>
      <c r="AL337" s="61">
        <v>31</v>
      </c>
      <c r="AM337" s="61">
        <v>28.4</v>
      </c>
      <c r="AN337" s="61">
        <v>29.39</v>
      </c>
      <c r="AO337" s="61">
        <v>3.2</v>
      </c>
      <c r="AP337" s="61">
        <v>0</v>
      </c>
      <c r="AQ337" s="61">
        <v>1.2133</v>
      </c>
      <c r="AR337" s="62">
        <v>1412.2</v>
      </c>
      <c r="AS337" s="62">
        <v>2055.8000000000002</v>
      </c>
      <c r="AT337" s="62">
        <v>4702.57</v>
      </c>
      <c r="AU337" s="61">
        <v>929.94</v>
      </c>
      <c r="AV337" s="61">
        <v>298.22000000000003</v>
      </c>
      <c r="AW337" s="62">
        <v>9398.74</v>
      </c>
      <c r="AX337" s="62">
        <v>4394.3100000000004</v>
      </c>
      <c r="AY337" s="61">
        <v>0.42220000000000002</v>
      </c>
      <c r="AZ337" s="62">
        <v>5222.1000000000004</v>
      </c>
      <c r="BA337" s="61">
        <v>0.50170000000000003</v>
      </c>
      <c r="BB337" s="61">
        <v>791.44</v>
      </c>
      <c r="BC337" s="61">
        <v>7.5999999999999998E-2</v>
      </c>
      <c r="BD337" s="62">
        <v>10407.84</v>
      </c>
      <c r="BE337" s="62">
        <v>3509.37</v>
      </c>
      <c r="BF337" s="61">
        <v>0.98470000000000002</v>
      </c>
      <c r="BG337" s="61">
        <v>0.55659999999999998</v>
      </c>
      <c r="BH337" s="61">
        <v>0.2162</v>
      </c>
      <c r="BI337" s="61">
        <v>0.16070000000000001</v>
      </c>
      <c r="BJ337" s="61">
        <v>4.4200000000000003E-2</v>
      </c>
      <c r="BK337" s="61">
        <v>2.23E-2</v>
      </c>
    </row>
    <row r="338" spans="1:63" x14ac:dyDescent="0.25">
      <c r="A338" s="61" t="s">
        <v>369</v>
      </c>
      <c r="B338" s="61">
        <v>44396</v>
      </c>
      <c r="C338" s="61">
        <v>30</v>
      </c>
      <c r="D338" s="61">
        <v>193.43</v>
      </c>
      <c r="E338" s="62">
        <v>5802.96</v>
      </c>
      <c r="F338" s="62">
        <v>5300.51</v>
      </c>
      <c r="G338" s="61">
        <v>2.58E-2</v>
      </c>
      <c r="H338" s="61">
        <v>8.0000000000000004E-4</v>
      </c>
      <c r="I338" s="61">
        <v>7.4499999999999997E-2</v>
      </c>
      <c r="J338" s="61">
        <v>1.1000000000000001E-3</v>
      </c>
      <c r="K338" s="61">
        <v>2.1999999999999999E-2</v>
      </c>
      <c r="L338" s="61">
        <v>0.84050000000000002</v>
      </c>
      <c r="M338" s="61">
        <v>3.5400000000000001E-2</v>
      </c>
      <c r="N338" s="61">
        <v>0.3579</v>
      </c>
      <c r="O338" s="61">
        <v>1.4E-2</v>
      </c>
      <c r="P338" s="61">
        <v>0.1326</v>
      </c>
      <c r="Q338" s="61">
        <v>238.73</v>
      </c>
      <c r="R338" s="62">
        <v>55594.84</v>
      </c>
      <c r="S338" s="61">
        <v>0.28720000000000001</v>
      </c>
      <c r="T338" s="61">
        <v>0.21410000000000001</v>
      </c>
      <c r="U338" s="61">
        <v>0.49869999999999998</v>
      </c>
      <c r="V338" s="61">
        <v>19.079999999999998</v>
      </c>
      <c r="W338" s="61">
        <v>21.02</v>
      </c>
      <c r="X338" s="62">
        <v>90458.85</v>
      </c>
      <c r="Y338" s="61">
        <v>271.82</v>
      </c>
      <c r="Z338" s="62">
        <v>149867.09</v>
      </c>
      <c r="AA338" s="61">
        <v>0.63519999999999999</v>
      </c>
      <c r="AB338" s="61">
        <v>0.34179999999999999</v>
      </c>
      <c r="AC338" s="61">
        <v>2.3E-2</v>
      </c>
      <c r="AD338" s="61">
        <v>0.36480000000000001</v>
      </c>
      <c r="AE338" s="61">
        <v>149.87</v>
      </c>
      <c r="AF338" s="62">
        <v>6073.66</v>
      </c>
      <c r="AG338" s="61">
        <v>706.5</v>
      </c>
      <c r="AH338" s="62">
        <v>170412.11</v>
      </c>
      <c r="AI338" s="61">
        <v>470</v>
      </c>
      <c r="AJ338" s="62">
        <v>35070</v>
      </c>
      <c r="AK338" s="62">
        <v>50573</v>
      </c>
      <c r="AL338" s="61">
        <v>53.89</v>
      </c>
      <c r="AM338" s="61">
        <v>39.97</v>
      </c>
      <c r="AN338" s="61">
        <v>40.659999999999997</v>
      </c>
      <c r="AO338" s="61">
        <v>4.22</v>
      </c>
      <c r="AP338" s="61">
        <v>0</v>
      </c>
      <c r="AQ338" s="61">
        <v>0.87549999999999994</v>
      </c>
      <c r="AR338" s="61">
        <v>938.67</v>
      </c>
      <c r="AS338" s="62">
        <v>1808.16</v>
      </c>
      <c r="AT338" s="62">
        <v>6253.74</v>
      </c>
      <c r="AU338" s="62">
        <v>1051.74</v>
      </c>
      <c r="AV338" s="61">
        <v>126.51</v>
      </c>
      <c r="AW338" s="62">
        <v>10178.83</v>
      </c>
      <c r="AX338" s="62">
        <v>3137.81</v>
      </c>
      <c r="AY338" s="61">
        <v>0.31919999999999998</v>
      </c>
      <c r="AZ338" s="62">
        <v>6098.61</v>
      </c>
      <c r="BA338" s="61">
        <v>0.62029999999999996</v>
      </c>
      <c r="BB338" s="61">
        <v>594.9</v>
      </c>
      <c r="BC338" s="61">
        <v>6.0499999999999998E-2</v>
      </c>
      <c r="BD338" s="62">
        <v>9831.32</v>
      </c>
      <c r="BE338" s="62">
        <v>1533.64</v>
      </c>
      <c r="BF338" s="61">
        <v>0.35120000000000001</v>
      </c>
      <c r="BG338" s="61">
        <v>0.60050000000000003</v>
      </c>
      <c r="BH338" s="61">
        <v>0.22889999999999999</v>
      </c>
      <c r="BI338" s="61">
        <v>0.1217</v>
      </c>
      <c r="BJ338" s="61">
        <v>2.64E-2</v>
      </c>
      <c r="BK338" s="61">
        <v>2.2599999999999999E-2</v>
      </c>
    </row>
    <row r="339" spans="1:63" x14ac:dyDescent="0.25">
      <c r="A339" s="61" t="s">
        <v>370</v>
      </c>
      <c r="B339" s="61">
        <v>44404</v>
      </c>
      <c r="C339" s="61">
        <v>26</v>
      </c>
      <c r="D339" s="61">
        <v>287.63</v>
      </c>
      <c r="E339" s="62">
        <v>7478.48</v>
      </c>
      <c r="F339" s="62">
        <v>6214.28</v>
      </c>
      <c r="G339" s="61">
        <v>2.8E-3</v>
      </c>
      <c r="H339" s="61">
        <v>5.9999999999999995E-4</v>
      </c>
      <c r="I339" s="61">
        <v>0.15629999999999999</v>
      </c>
      <c r="J339" s="61">
        <v>1E-3</v>
      </c>
      <c r="K339" s="61">
        <v>6.7699999999999996E-2</v>
      </c>
      <c r="L339" s="61">
        <v>0.66390000000000005</v>
      </c>
      <c r="M339" s="61">
        <v>0.1077</v>
      </c>
      <c r="N339" s="61">
        <v>0.72430000000000005</v>
      </c>
      <c r="O339" s="61">
        <v>4.0500000000000001E-2</v>
      </c>
      <c r="P339" s="61">
        <v>0.16900000000000001</v>
      </c>
      <c r="Q339" s="61">
        <v>257.20999999999998</v>
      </c>
      <c r="R339" s="62">
        <v>57448.09</v>
      </c>
      <c r="S339" s="61">
        <v>0.21560000000000001</v>
      </c>
      <c r="T339" s="61">
        <v>0.1956</v>
      </c>
      <c r="U339" s="61">
        <v>0.58889999999999998</v>
      </c>
      <c r="V339" s="61">
        <v>18.43</v>
      </c>
      <c r="W339" s="61">
        <v>32</v>
      </c>
      <c r="X339" s="62">
        <v>91565.63</v>
      </c>
      <c r="Y339" s="61">
        <v>226.33</v>
      </c>
      <c r="Z339" s="62">
        <v>96293.58</v>
      </c>
      <c r="AA339" s="61">
        <v>0.64759999999999995</v>
      </c>
      <c r="AB339" s="61">
        <v>0.28870000000000001</v>
      </c>
      <c r="AC339" s="61">
        <v>6.3700000000000007E-2</v>
      </c>
      <c r="AD339" s="61">
        <v>0.35239999999999999</v>
      </c>
      <c r="AE339" s="61">
        <v>96.29</v>
      </c>
      <c r="AF339" s="62">
        <v>4377.55</v>
      </c>
      <c r="AG339" s="61">
        <v>542</v>
      </c>
      <c r="AH339" s="62">
        <v>120752.42</v>
      </c>
      <c r="AI339" s="61">
        <v>292</v>
      </c>
      <c r="AJ339" s="62">
        <v>24597</v>
      </c>
      <c r="AK339" s="62">
        <v>37366</v>
      </c>
      <c r="AL339" s="61">
        <v>45.59</v>
      </c>
      <c r="AM339" s="61">
        <v>45.59</v>
      </c>
      <c r="AN339" s="61">
        <v>45.14</v>
      </c>
      <c r="AO339" s="61">
        <v>4.92</v>
      </c>
      <c r="AP339" s="61">
        <v>0</v>
      </c>
      <c r="AQ339" s="61">
        <v>1.4504999999999999</v>
      </c>
      <c r="AR339" s="62">
        <v>1579.03</v>
      </c>
      <c r="AS339" s="62">
        <v>2090.21</v>
      </c>
      <c r="AT339" s="62">
        <v>5791.32</v>
      </c>
      <c r="AU339" s="61">
        <v>748.54</v>
      </c>
      <c r="AV339" s="61">
        <v>803.61</v>
      </c>
      <c r="AW339" s="62">
        <v>11012.7</v>
      </c>
      <c r="AX339" s="62">
        <v>5016.25</v>
      </c>
      <c r="AY339" s="61">
        <v>0.4496</v>
      </c>
      <c r="AZ339" s="62">
        <v>4606.3100000000004</v>
      </c>
      <c r="BA339" s="61">
        <v>0.4128</v>
      </c>
      <c r="BB339" s="62">
        <v>1535.06</v>
      </c>
      <c r="BC339" s="61">
        <v>0.1376</v>
      </c>
      <c r="BD339" s="62">
        <v>11157.61</v>
      </c>
      <c r="BE339" s="62">
        <v>2760.25</v>
      </c>
      <c r="BF339" s="61">
        <v>1.0670999999999999</v>
      </c>
      <c r="BG339" s="61">
        <v>0.50619999999999998</v>
      </c>
      <c r="BH339" s="61">
        <v>0.19339999999999999</v>
      </c>
      <c r="BI339" s="61">
        <v>0.26950000000000002</v>
      </c>
      <c r="BJ339" s="61">
        <v>2.18E-2</v>
      </c>
      <c r="BK339" s="61">
        <v>9.1000000000000004E-3</v>
      </c>
    </row>
    <row r="340" spans="1:63" x14ac:dyDescent="0.25">
      <c r="A340" s="61" t="s">
        <v>371</v>
      </c>
      <c r="B340" s="61">
        <v>48173</v>
      </c>
      <c r="C340" s="61">
        <v>63</v>
      </c>
      <c r="D340" s="61">
        <v>50.49</v>
      </c>
      <c r="E340" s="62">
        <v>3180.61</v>
      </c>
      <c r="F340" s="62">
        <v>3200.27</v>
      </c>
      <c r="G340" s="61">
        <v>5.8999999999999999E-3</v>
      </c>
      <c r="H340" s="61">
        <v>0</v>
      </c>
      <c r="I340" s="61">
        <v>2.3900000000000001E-2</v>
      </c>
      <c r="J340" s="61">
        <v>4.8999999999999998E-3</v>
      </c>
      <c r="K340" s="61">
        <v>2.7799999999999998E-2</v>
      </c>
      <c r="L340" s="61">
        <v>0.90310000000000001</v>
      </c>
      <c r="M340" s="61">
        <v>3.44E-2</v>
      </c>
      <c r="N340" s="61">
        <v>0.33910000000000001</v>
      </c>
      <c r="O340" s="61">
        <v>3.5999999999999999E-3</v>
      </c>
      <c r="P340" s="61">
        <v>0.1041</v>
      </c>
      <c r="Q340" s="61">
        <v>133.38999999999999</v>
      </c>
      <c r="R340" s="62">
        <v>57433.06</v>
      </c>
      <c r="S340" s="61">
        <v>0.15229999999999999</v>
      </c>
      <c r="T340" s="61">
        <v>0.15740000000000001</v>
      </c>
      <c r="U340" s="61">
        <v>0.69040000000000001</v>
      </c>
      <c r="V340" s="61">
        <v>22.49</v>
      </c>
      <c r="W340" s="61">
        <v>16</v>
      </c>
      <c r="X340" s="62">
        <v>74792.5</v>
      </c>
      <c r="Y340" s="61">
        <v>192.07</v>
      </c>
      <c r="Z340" s="62">
        <v>148370.07</v>
      </c>
      <c r="AA340" s="61">
        <v>0.85650000000000004</v>
      </c>
      <c r="AB340" s="61">
        <v>0.109</v>
      </c>
      <c r="AC340" s="61">
        <v>3.4500000000000003E-2</v>
      </c>
      <c r="AD340" s="61">
        <v>0.14349999999999999</v>
      </c>
      <c r="AE340" s="61">
        <v>148.37</v>
      </c>
      <c r="AF340" s="62">
        <v>4079.34</v>
      </c>
      <c r="AG340" s="61">
        <v>573.44000000000005</v>
      </c>
      <c r="AH340" s="62">
        <v>151281.73000000001</v>
      </c>
      <c r="AI340" s="61">
        <v>427</v>
      </c>
      <c r="AJ340" s="62">
        <v>35088</v>
      </c>
      <c r="AK340" s="62">
        <v>48326</v>
      </c>
      <c r="AL340" s="61">
        <v>45.36</v>
      </c>
      <c r="AM340" s="61">
        <v>26.91</v>
      </c>
      <c r="AN340" s="61">
        <v>26.45</v>
      </c>
      <c r="AO340" s="61">
        <v>0</v>
      </c>
      <c r="AP340" s="61">
        <v>0</v>
      </c>
      <c r="AQ340" s="61">
        <v>0.88029999999999997</v>
      </c>
      <c r="AR340" s="62">
        <v>1130.71</v>
      </c>
      <c r="AS340" s="62">
        <v>1658.14</v>
      </c>
      <c r="AT340" s="62">
        <v>4591.8900000000003</v>
      </c>
      <c r="AU340" s="61">
        <v>878.98</v>
      </c>
      <c r="AV340" s="61">
        <v>18.52</v>
      </c>
      <c r="AW340" s="62">
        <v>8278.25</v>
      </c>
      <c r="AX340" s="62">
        <v>3801.96</v>
      </c>
      <c r="AY340" s="61">
        <v>0.45090000000000002</v>
      </c>
      <c r="AZ340" s="62">
        <v>4100.42</v>
      </c>
      <c r="BA340" s="61">
        <v>0.48630000000000001</v>
      </c>
      <c r="BB340" s="61">
        <v>529.26</v>
      </c>
      <c r="BC340" s="61">
        <v>6.2799999999999995E-2</v>
      </c>
      <c r="BD340" s="62">
        <v>8431.64</v>
      </c>
      <c r="BE340" s="62">
        <v>3504.79</v>
      </c>
      <c r="BF340" s="61">
        <v>0.85899999999999999</v>
      </c>
      <c r="BG340" s="61">
        <v>0.58250000000000002</v>
      </c>
      <c r="BH340" s="61">
        <v>0.19939999999999999</v>
      </c>
      <c r="BI340" s="61">
        <v>0.17080000000000001</v>
      </c>
      <c r="BJ340" s="61">
        <v>3.1600000000000003E-2</v>
      </c>
      <c r="BK340" s="61">
        <v>1.5699999999999999E-2</v>
      </c>
    </row>
    <row r="341" spans="1:63" x14ac:dyDescent="0.25">
      <c r="A341" s="61" t="s">
        <v>372</v>
      </c>
      <c r="B341" s="61">
        <v>45500</v>
      </c>
      <c r="C341" s="61">
        <v>31</v>
      </c>
      <c r="D341" s="61">
        <v>212.31</v>
      </c>
      <c r="E341" s="62">
        <v>6581.46</v>
      </c>
      <c r="F341" s="62">
        <v>6214.79</v>
      </c>
      <c r="G341" s="61">
        <v>1.7100000000000001E-2</v>
      </c>
      <c r="H341" s="61">
        <v>0</v>
      </c>
      <c r="I341" s="61">
        <v>1.9800000000000002E-2</v>
      </c>
      <c r="J341" s="61">
        <v>2.0000000000000001E-4</v>
      </c>
      <c r="K341" s="61">
        <v>1.47E-2</v>
      </c>
      <c r="L341" s="61">
        <v>0.92449999999999999</v>
      </c>
      <c r="M341" s="61">
        <v>2.3699999999999999E-2</v>
      </c>
      <c r="N341" s="61">
        <v>0.24310000000000001</v>
      </c>
      <c r="O341" s="61">
        <v>1.0500000000000001E-2</v>
      </c>
      <c r="P341" s="61">
        <v>0.1212</v>
      </c>
      <c r="Q341" s="61">
        <v>264.52999999999997</v>
      </c>
      <c r="R341" s="62">
        <v>61412.53</v>
      </c>
      <c r="S341" s="61">
        <v>0.20979999999999999</v>
      </c>
      <c r="T341" s="61">
        <v>0.22989999999999999</v>
      </c>
      <c r="U341" s="61">
        <v>0.56030000000000002</v>
      </c>
      <c r="V341" s="61">
        <v>19.63</v>
      </c>
      <c r="W341" s="61">
        <v>24</v>
      </c>
      <c r="X341" s="62">
        <v>84545.58</v>
      </c>
      <c r="Y341" s="61">
        <v>265.81</v>
      </c>
      <c r="Z341" s="62">
        <v>132703.84</v>
      </c>
      <c r="AA341" s="61">
        <v>0.8115</v>
      </c>
      <c r="AB341" s="61">
        <v>0.16059999999999999</v>
      </c>
      <c r="AC341" s="61">
        <v>2.7900000000000001E-2</v>
      </c>
      <c r="AD341" s="61">
        <v>0.1885</v>
      </c>
      <c r="AE341" s="61">
        <v>132.69999999999999</v>
      </c>
      <c r="AF341" s="62">
        <v>5646.76</v>
      </c>
      <c r="AG341" s="61">
        <v>689.82</v>
      </c>
      <c r="AH341" s="62">
        <v>165275.43</v>
      </c>
      <c r="AI341" s="61">
        <v>464</v>
      </c>
      <c r="AJ341" s="62">
        <v>42174</v>
      </c>
      <c r="AK341" s="62">
        <v>63666</v>
      </c>
      <c r="AL341" s="61">
        <v>72.7</v>
      </c>
      <c r="AM341" s="61">
        <v>40.04</v>
      </c>
      <c r="AN341" s="61">
        <v>49.99</v>
      </c>
      <c r="AO341" s="61">
        <v>3.8</v>
      </c>
      <c r="AP341" s="61">
        <v>0</v>
      </c>
      <c r="AQ341" s="61">
        <v>0.75639999999999996</v>
      </c>
      <c r="AR341" s="61">
        <v>863.25</v>
      </c>
      <c r="AS341" s="62">
        <v>2076.83</v>
      </c>
      <c r="AT341" s="62">
        <v>5211.58</v>
      </c>
      <c r="AU341" s="61">
        <v>699.68</v>
      </c>
      <c r="AV341" s="61">
        <v>480.39</v>
      </c>
      <c r="AW341" s="62">
        <v>9331.74</v>
      </c>
      <c r="AX341" s="62">
        <v>3781.16</v>
      </c>
      <c r="AY341" s="61">
        <v>0.38290000000000002</v>
      </c>
      <c r="AZ341" s="62">
        <v>5565.89</v>
      </c>
      <c r="BA341" s="61">
        <v>0.56359999999999999</v>
      </c>
      <c r="BB341" s="61">
        <v>528.66999999999996</v>
      </c>
      <c r="BC341" s="61">
        <v>5.3499999999999999E-2</v>
      </c>
      <c r="BD341" s="62">
        <v>9875.7199999999993</v>
      </c>
      <c r="BE341" s="62">
        <v>2400.91</v>
      </c>
      <c r="BF341" s="61">
        <v>0.4032</v>
      </c>
      <c r="BG341" s="61">
        <v>0.55320000000000003</v>
      </c>
      <c r="BH341" s="61">
        <v>0.18060000000000001</v>
      </c>
      <c r="BI341" s="61">
        <v>0.20849999999999999</v>
      </c>
      <c r="BJ341" s="61">
        <v>4.2500000000000003E-2</v>
      </c>
      <c r="BK341" s="61">
        <v>1.52E-2</v>
      </c>
    </row>
    <row r="342" spans="1:63" x14ac:dyDescent="0.25">
      <c r="A342" s="61" t="s">
        <v>373</v>
      </c>
      <c r="B342" s="61">
        <v>50633</v>
      </c>
      <c r="C342" s="61">
        <v>54</v>
      </c>
      <c r="D342" s="61">
        <v>11.69</v>
      </c>
      <c r="E342" s="61">
        <v>631.37</v>
      </c>
      <c r="F342" s="61">
        <v>611.27</v>
      </c>
      <c r="G342" s="61">
        <v>1.6000000000000001E-3</v>
      </c>
      <c r="H342" s="61">
        <v>0</v>
      </c>
      <c r="I342" s="61">
        <v>6.0000000000000001E-3</v>
      </c>
      <c r="J342" s="61">
        <v>0</v>
      </c>
      <c r="K342" s="61">
        <v>3.1600000000000003E-2</v>
      </c>
      <c r="L342" s="61">
        <v>0.93400000000000005</v>
      </c>
      <c r="M342" s="61">
        <v>2.6800000000000001E-2</v>
      </c>
      <c r="N342" s="61">
        <v>0.42330000000000001</v>
      </c>
      <c r="O342" s="61">
        <v>0</v>
      </c>
      <c r="P342" s="61">
        <v>0.12509999999999999</v>
      </c>
      <c r="Q342" s="61">
        <v>34.17</v>
      </c>
      <c r="R342" s="62">
        <v>50796.09</v>
      </c>
      <c r="S342" s="61">
        <v>0.2969</v>
      </c>
      <c r="T342" s="61">
        <v>0.1094</v>
      </c>
      <c r="U342" s="61">
        <v>0.59379999999999999</v>
      </c>
      <c r="V342" s="61">
        <v>17</v>
      </c>
      <c r="W342" s="61">
        <v>6.75</v>
      </c>
      <c r="X342" s="62">
        <v>62651.41</v>
      </c>
      <c r="Y342" s="61">
        <v>88.85</v>
      </c>
      <c r="Z342" s="62">
        <v>99859.48</v>
      </c>
      <c r="AA342" s="61">
        <v>0.82499999999999996</v>
      </c>
      <c r="AB342" s="61">
        <v>0.14169999999999999</v>
      </c>
      <c r="AC342" s="61">
        <v>3.3300000000000003E-2</v>
      </c>
      <c r="AD342" s="61">
        <v>0.17499999999999999</v>
      </c>
      <c r="AE342" s="61">
        <v>99.86</v>
      </c>
      <c r="AF342" s="62">
        <v>2775.2</v>
      </c>
      <c r="AG342" s="61">
        <v>455.74</v>
      </c>
      <c r="AH342" s="62">
        <v>101809.22</v>
      </c>
      <c r="AI342" s="61">
        <v>192</v>
      </c>
      <c r="AJ342" s="62">
        <v>29939</v>
      </c>
      <c r="AK342" s="62">
        <v>39960</v>
      </c>
      <c r="AL342" s="61">
        <v>52.3</v>
      </c>
      <c r="AM342" s="61">
        <v>26.44</v>
      </c>
      <c r="AN342" s="61">
        <v>29.91</v>
      </c>
      <c r="AO342" s="61">
        <v>4</v>
      </c>
      <c r="AP342" s="61">
        <v>942.31</v>
      </c>
      <c r="AQ342" s="61">
        <v>1.3771</v>
      </c>
      <c r="AR342" s="62">
        <v>1434.37</v>
      </c>
      <c r="AS342" s="62">
        <v>1937.04</v>
      </c>
      <c r="AT342" s="62">
        <v>5171.8</v>
      </c>
      <c r="AU342" s="61">
        <v>856.89</v>
      </c>
      <c r="AV342" s="61">
        <v>134.15</v>
      </c>
      <c r="AW342" s="62">
        <v>9534.25</v>
      </c>
      <c r="AX342" s="62">
        <v>5182.51</v>
      </c>
      <c r="AY342" s="61">
        <v>0.50760000000000005</v>
      </c>
      <c r="AZ342" s="62">
        <v>4292.3100000000004</v>
      </c>
      <c r="BA342" s="61">
        <v>0.4204</v>
      </c>
      <c r="BB342" s="61">
        <v>735.44</v>
      </c>
      <c r="BC342" s="61">
        <v>7.1999999999999995E-2</v>
      </c>
      <c r="BD342" s="62">
        <v>10210.26</v>
      </c>
      <c r="BE342" s="62">
        <v>4262.9799999999996</v>
      </c>
      <c r="BF342" s="61">
        <v>1.6212</v>
      </c>
      <c r="BG342" s="61">
        <v>0.52400000000000002</v>
      </c>
      <c r="BH342" s="61">
        <v>0.21410000000000001</v>
      </c>
      <c r="BI342" s="61">
        <v>0.2077</v>
      </c>
      <c r="BJ342" s="61">
        <v>3.3599999999999998E-2</v>
      </c>
      <c r="BK342" s="61">
        <v>2.06E-2</v>
      </c>
    </row>
    <row r="343" spans="1:63" x14ac:dyDescent="0.25">
      <c r="A343" s="61" t="s">
        <v>374</v>
      </c>
      <c r="B343" s="61">
        <v>49361</v>
      </c>
      <c r="C343" s="61">
        <v>46</v>
      </c>
      <c r="D343" s="61">
        <v>8.86</v>
      </c>
      <c r="E343" s="61">
        <v>407.36</v>
      </c>
      <c r="F343" s="61">
        <v>464.39</v>
      </c>
      <c r="G343" s="61">
        <v>0</v>
      </c>
      <c r="H343" s="61">
        <v>0</v>
      </c>
      <c r="I343" s="61">
        <v>0</v>
      </c>
      <c r="J343" s="61">
        <v>0</v>
      </c>
      <c r="K343" s="61">
        <v>4.3E-3</v>
      </c>
      <c r="L343" s="61">
        <v>0.99009999999999998</v>
      </c>
      <c r="M343" s="61">
        <v>5.5999999999999999E-3</v>
      </c>
      <c r="N343" s="61">
        <v>0.1159</v>
      </c>
      <c r="O343" s="61">
        <v>0</v>
      </c>
      <c r="P343" s="61">
        <v>9.3299999999999994E-2</v>
      </c>
      <c r="Q343" s="61">
        <v>26.2</v>
      </c>
      <c r="R343" s="62">
        <v>49282.559999999998</v>
      </c>
      <c r="S343" s="61">
        <v>0.25</v>
      </c>
      <c r="T343" s="61">
        <v>0.2727</v>
      </c>
      <c r="U343" s="61">
        <v>0.4773</v>
      </c>
      <c r="V343" s="61">
        <v>15.15</v>
      </c>
      <c r="W343" s="61">
        <v>4.3899999999999997</v>
      </c>
      <c r="X343" s="62">
        <v>73637.72</v>
      </c>
      <c r="Y343" s="61">
        <v>92.79</v>
      </c>
      <c r="Z343" s="62">
        <v>116789.13</v>
      </c>
      <c r="AA343" s="61">
        <v>0.94589999999999996</v>
      </c>
      <c r="AB343" s="61">
        <v>1.6299999999999999E-2</v>
      </c>
      <c r="AC343" s="61">
        <v>3.7699999999999997E-2</v>
      </c>
      <c r="AD343" s="61">
        <v>5.4100000000000002E-2</v>
      </c>
      <c r="AE343" s="61">
        <v>116.79</v>
      </c>
      <c r="AF343" s="62">
        <v>2397.79</v>
      </c>
      <c r="AG343" s="61">
        <v>327.29000000000002</v>
      </c>
      <c r="AH343" s="62">
        <v>87071.61</v>
      </c>
      <c r="AI343" s="61">
        <v>102</v>
      </c>
      <c r="AJ343" s="62">
        <v>39107</v>
      </c>
      <c r="AK343" s="62">
        <v>48429</v>
      </c>
      <c r="AL343" s="61">
        <v>31</v>
      </c>
      <c r="AM343" s="61">
        <v>20</v>
      </c>
      <c r="AN343" s="61">
        <v>27.08</v>
      </c>
      <c r="AO343" s="61">
        <v>4.6500000000000004</v>
      </c>
      <c r="AP343" s="62">
        <v>1434.96</v>
      </c>
      <c r="AQ343" s="61">
        <v>1.0593999999999999</v>
      </c>
      <c r="AR343" s="62">
        <v>1196.6099999999999</v>
      </c>
      <c r="AS343" s="62">
        <v>2077.2199999999998</v>
      </c>
      <c r="AT343" s="62">
        <v>5308.67</v>
      </c>
      <c r="AU343" s="61">
        <v>790.2</v>
      </c>
      <c r="AV343" s="61">
        <v>132.63999999999999</v>
      </c>
      <c r="AW343" s="62">
        <v>9505.34</v>
      </c>
      <c r="AX343" s="62">
        <v>4846.08</v>
      </c>
      <c r="AY343" s="61">
        <v>0.5171</v>
      </c>
      <c r="AZ343" s="62">
        <v>4280.6099999999997</v>
      </c>
      <c r="BA343" s="61">
        <v>0.45669999999999999</v>
      </c>
      <c r="BB343" s="61">
        <v>245.59</v>
      </c>
      <c r="BC343" s="61">
        <v>2.6200000000000001E-2</v>
      </c>
      <c r="BD343" s="62">
        <v>9372.2800000000007</v>
      </c>
      <c r="BE343" s="62">
        <v>5894.39</v>
      </c>
      <c r="BF343" s="61">
        <v>1.9388000000000001</v>
      </c>
      <c r="BG343" s="61">
        <v>0.57909999999999995</v>
      </c>
      <c r="BH343" s="61">
        <v>0.21609999999999999</v>
      </c>
      <c r="BI343" s="61">
        <v>0.1404</v>
      </c>
      <c r="BJ343" s="61">
        <v>4.7600000000000003E-2</v>
      </c>
      <c r="BK343" s="61">
        <v>1.6799999999999999E-2</v>
      </c>
    </row>
    <row r="344" spans="1:63" x14ac:dyDescent="0.25">
      <c r="A344" s="61" t="s">
        <v>375</v>
      </c>
      <c r="B344" s="61">
        <v>45518</v>
      </c>
      <c r="C344" s="61">
        <v>46</v>
      </c>
      <c r="D344" s="61">
        <v>32.799999999999997</v>
      </c>
      <c r="E344" s="62">
        <v>1508.69</v>
      </c>
      <c r="F344" s="62">
        <v>1584.27</v>
      </c>
      <c r="G344" s="61">
        <v>1.2999999999999999E-3</v>
      </c>
      <c r="H344" s="61">
        <v>0</v>
      </c>
      <c r="I344" s="61">
        <v>3.5999999999999999E-3</v>
      </c>
      <c r="J344" s="61">
        <v>1.4E-3</v>
      </c>
      <c r="K344" s="61">
        <v>5.7000000000000002E-3</v>
      </c>
      <c r="L344" s="61">
        <v>0.96960000000000002</v>
      </c>
      <c r="M344" s="61">
        <v>1.8499999999999999E-2</v>
      </c>
      <c r="N344" s="61">
        <v>0.43</v>
      </c>
      <c r="O344" s="61">
        <v>8.9999999999999998E-4</v>
      </c>
      <c r="P344" s="61">
        <v>0.14380000000000001</v>
      </c>
      <c r="Q344" s="61">
        <v>71.56</v>
      </c>
      <c r="R344" s="62">
        <v>55840.43</v>
      </c>
      <c r="S344" s="61">
        <v>9.9000000000000005E-2</v>
      </c>
      <c r="T344" s="61">
        <v>0.14849999999999999</v>
      </c>
      <c r="U344" s="61">
        <v>0.75249999999999995</v>
      </c>
      <c r="V344" s="61">
        <v>18.88</v>
      </c>
      <c r="W344" s="61">
        <v>8.75</v>
      </c>
      <c r="X344" s="62">
        <v>84364.5</v>
      </c>
      <c r="Y344" s="61">
        <v>164.37</v>
      </c>
      <c r="Z344" s="62">
        <v>121840.68</v>
      </c>
      <c r="AA344" s="61">
        <v>0.89200000000000002</v>
      </c>
      <c r="AB344" s="61">
        <v>6.5100000000000005E-2</v>
      </c>
      <c r="AC344" s="61">
        <v>4.2799999999999998E-2</v>
      </c>
      <c r="AD344" s="61">
        <v>0.108</v>
      </c>
      <c r="AE344" s="61">
        <v>121.84</v>
      </c>
      <c r="AF344" s="62">
        <v>4047.27</v>
      </c>
      <c r="AG344" s="61">
        <v>549.19000000000005</v>
      </c>
      <c r="AH344" s="62">
        <v>120799.23</v>
      </c>
      <c r="AI344" s="61">
        <v>293</v>
      </c>
      <c r="AJ344" s="62">
        <v>30559</v>
      </c>
      <c r="AK344" s="62">
        <v>43876</v>
      </c>
      <c r="AL344" s="61">
        <v>65.48</v>
      </c>
      <c r="AM344" s="61">
        <v>31.32</v>
      </c>
      <c r="AN344" s="61">
        <v>37.950000000000003</v>
      </c>
      <c r="AO344" s="61">
        <v>3.6</v>
      </c>
      <c r="AP344" s="61">
        <v>79</v>
      </c>
      <c r="AQ344" s="61">
        <v>1.1536999999999999</v>
      </c>
      <c r="AR344" s="62">
        <v>1347.38</v>
      </c>
      <c r="AS344" s="62">
        <v>1382.92</v>
      </c>
      <c r="AT344" s="62">
        <v>5042.92</v>
      </c>
      <c r="AU344" s="61">
        <v>588.6</v>
      </c>
      <c r="AV344" s="61">
        <v>159.12</v>
      </c>
      <c r="AW344" s="62">
        <v>8520.94</v>
      </c>
      <c r="AX344" s="62">
        <v>4035.77</v>
      </c>
      <c r="AY344" s="61">
        <v>0.47620000000000001</v>
      </c>
      <c r="AZ344" s="62">
        <v>3850.44</v>
      </c>
      <c r="BA344" s="61">
        <v>0.45440000000000003</v>
      </c>
      <c r="BB344" s="61">
        <v>588.17999999999995</v>
      </c>
      <c r="BC344" s="61">
        <v>6.9400000000000003E-2</v>
      </c>
      <c r="BD344" s="62">
        <v>8474.3799999999992</v>
      </c>
      <c r="BE344" s="62">
        <v>3659.31</v>
      </c>
      <c r="BF344" s="61">
        <v>1.0388999999999999</v>
      </c>
      <c r="BG344" s="61">
        <v>0.57410000000000005</v>
      </c>
      <c r="BH344" s="61">
        <v>0.23230000000000001</v>
      </c>
      <c r="BI344" s="61">
        <v>0.155</v>
      </c>
      <c r="BJ344" s="61">
        <v>2.7400000000000001E-2</v>
      </c>
      <c r="BK344" s="61">
        <v>1.12E-2</v>
      </c>
    </row>
    <row r="345" spans="1:63" x14ac:dyDescent="0.25">
      <c r="A345" s="61" t="s">
        <v>376</v>
      </c>
      <c r="B345" s="61">
        <v>49890</v>
      </c>
      <c r="C345" s="61">
        <v>81</v>
      </c>
      <c r="D345" s="61">
        <v>23.68</v>
      </c>
      <c r="E345" s="62">
        <v>1918.19</v>
      </c>
      <c r="F345" s="62">
        <v>2187.12</v>
      </c>
      <c r="G345" s="61">
        <v>1.8E-3</v>
      </c>
      <c r="H345" s="61">
        <v>4.0000000000000002E-4</v>
      </c>
      <c r="I345" s="61">
        <v>5.4000000000000003E-3</v>
      </c>
      <c r="J345" s="61">
        <v>1.8E-3</v>
      </c>
      <c r="K345" s="61">
        <v>5.5999999999999999E-3</v>
      </c>
      <c r="L345" s="61">
        <v>0.97160000000000002</v>
      </c>
      <c r="M345" s="61">
        <v>1.34E-2</v>
      </c>
      <c r="N345" s="61">
        <v>0.48509999999999998</v>
      </c>
      <c r="O345" s="61">
        <v>0</v>
      </c>
      <c r="P345" s="61">
        <v>0.14879999999999999</v>
      </c>
      <c r="Q345" s="61">
        <v>90.52</v>
      </c>
      <c r="R345" s="62">
        <v>51161.59</v>
      </c>
      <c r="S345" s="61">
        <v>0.216</v>
      </c>
      <c r="T345" s="61">
        <v>0.112</v>
      </c>
      <c r="U345" s="61">
        <v>0.67200000000000004</v>
      </c>
      <c r="V345" s="61">
        <v>19.100000000000001</v>
      </c>
      <c r="W345" s="61">
        <v>13.97</v>
      </c>
      <c r="X345" s="62">
        <v>75376.23</v>
      </c>
      <c r="Y345" s="61">
        <v>131.08000000000001</v>
      </c>
      <c r="Z345" s="62">
        <v>103742.34</v>
      </c>
      <c r="AA345" s="61">
        <v>0.79300000000000004</v>
      </c>
      <c r="AB345" s="61">
        <v>0.15820000000000001</v>
      </c>
      <c r="AC345" s="61">
        <v>4.8800000000000003E-2</v>
      </c>
      <c r="AD345" s="61">
        <v>0.20699999999999999</v>
      </c>
      <c r="AE345" s="61">
        <v>103.74</v>
      </c>
      <c r="AF345" s="62">
        <v>3173.15</v>
      </c>
      <c r="AG345" s="61">
        <v>452.95</v>
      </c>
      <c r="AH345" s="62">
        <v>103612.29</v>
      </c>
      <c r="AI345" s="61">
        <v>201</v>
      </c>
      <c r="AJ345" s="62">
        <v>29072</v>
      </c>
      <c r="AK345" s="62">
        <v>40469</v>
      </c>
      <c r="AL345" s="61">
        <v>41.78</v>
      </c>
      <c r="AM345" s="61">
        <v>29.93</v>
      </c>
      <c r="AN345" s="61">
        <v>30.42</v>
      </c>
      <c r="AO345" s="61">
        <v>4.3</v>
      </c>
      <c r="AP345" s="61">
        <v>0</v>
      </c>
      <c r="AQ345" s="61">
        <v>0.99860000000000004</v>
      </c>
      <c r="AR345" s="61">
        <v>971.82</v>
      </c>
      <c r="AS345" s="62">
        <v>1393.25</v>
      </c>
      <c r="AT345" s="62">
        <v>4108.8500000000004</v>
      </c>
      <c r="AU345" s="62">
        <v>1038.5899999999999</v>
      </c>
      <c r="AV345" s="61">
        <v>53.37</v>
      </c>
      <c r="AW345" s="62">
        <v>7565.89</v>
      </c>
      <c r="AX345" s="62">
        <v>4419.96</v>
      </c>
      <c r="AY345" s="61">
        <v>0.55530000000000002</v>
      </c>
      <c r="AZ345" s="62">
        <v>2774.14</v>
      </c>
      <c r="BA345" s="61">
        <v>0.34849999999999998</v>
      </c>
      <c r="BB345" s="61">
        <v>765.54</v>
      </c>
      <c r="BC345" s="61">
        <v>9.6199999999999994E-2</v>
      </c>
      <c r="BD345" s="62">
        <v>7959.64</v>
      </c>
      <c r="BE345" s="62">
        <v>4846.29</v>
      </c>
      <c r="BF345" s="61">
        <v>1.7485999999999999</v>
      </c>
      <c r="BG345" s="61">
        <v>0.56320000000000003</v>
      </c>
      <c r="BH345" s="61">
        <v>0.2392</v>
      </c>
      <c r="BI345" s="61">
        <v>0.14019999999999999</v>
      </c>
      <c r="BJ345" s="61">
        <v>3.4500000000000003E-2</v>
      </c>
      <c r="BK345" s="61">
        <v>2.29E-2</v>
      </c>
    </row>
    <row r="346" spans="1:63" x14ac:dyDescent="0.25">
      <c r="A346" s="61" t="s">
        <v>377</v>
      </c>
      <c r="B346" s="61">
        <v>49627</v>
      </c>
      <c r="C346" s="61">
        <v>80</v>
      </c>
      <c r="D346" s="61">
        <v>18.010000000000002</v>
      </c>
      <c r="E346" s="62">
        <v>1440.78</v>
      </c>
      <c r="F346" s="62">
        <v>1491.73</v>
      </c>
      <c r="G346" s="61">
        <v>5.9999999999999995E-4</v>
      </c>
      <c r="H346" s="61">
        <v>0</v>
      </c>
      <c r="I346" s="61">
        <v>3.5000000000000001E-3</v>
      </c>
      <c r="J346" s="61">
        <v>4.4000000000000003E-3</v>
      </c>
      <c r="K346" s="61">
        <v>8.0000000000000002E-3</v>
      </c>
      <c r="L346" s="61">
        <v>0.96550000000000002</v>
      </c>
      <c r="M346" s="61">
        <v>1.8100000000000002E-2</v>
      </c>
      <c r="N346" s="61">
        <v>0.47410000000000002</v>
      </c>
      <c r="O346" s="61">
        <v>0</v>
      </c>
      <c r="P346" s="61">
        <v>0.14000000000000001</v>
      </c>
      <c r="Q346" s="61">
        <v>70</v>
      </c>
      <c r="R346" s="62">
        <v>48473.08</v>
      </c>
      <c r="S346" s="61">
        <v>0.17860000000000001</v>
      </c>
      <c r="T346" s="61">
        <v>0.1071</v>
      </c>
      <c r="U346" s="61">
        <v>0.71430000000000005</v>
      </c>
      <c r="V346" s="61">
        <v>18.86</v>
      </c>
      <c r="W346" s="61">
        <v>6</v>
      </c>
      <c r="X346" s="62">
        <v>80864.5</v>
      </c>
      <c r="Y346" s="61">
        <v>232.74</v>
      </c>
      <c r="Z346" s="62">
        <v>67412.36</v>
      </c>
      <c r="AA346" s="61">
        <v>0.89280000000000004</v>
      </c>
      <c r="AB346" s="61">
        <v>4.5699999999999998E-2</v>
      </c>
      <c r="AC346" s="61">
        <v>6.1400000000000003E-2</v>
      </c>
      <c r="AD346" s="61">
        <v>0.1072</v>
      </c>
      <c r="AE346" s="61">
        <v>67.41</v>
      </c>
      <c r="AF346" s="62">
        <v>1515.84</v>
      </c>
      <c r="AG346" s="61">
        <v>235.01</v>
      </c>
      <c r="AH346" s="62">
        <v>59186.5</v>
      </c>
      <c r="AI346" s="61">
        <v>21</v>
      </c>
      <c r="AJ346" s="62">
        <v>31541</v>
      </c>
      <c r="AK346" s="62">
        <v>45115</v>
      </c>
      <c r="AL346" s="61">
        <v>29.58</v>
      </c>
      <c r="AM346" s="61">
        <v>22.01</v>
      </c>
      <c r="AN346" s="61">
        <v>22.16</v>
      </c>
      <c r="AO346" s="61">
        <v>5.1100000000000003</v>
      </c>
      <c r="AP346" s="61">
        <v>0</v>
      </c>
      <c r="AQ346" s="61">
        <v>0.6079</v>
      </c>
      <c r="AR346" s="61">
        <v>906.2</v>
      </c>
      <c r="AS346" s="62">
        <v>2013.85</v>
      </c>
      <c r="AT346" s="62">
        <v>4511.09</v>
      </c>
      <c r="AU346" s="61">
        <v>777.35</v>
      </c>
      <c r="AV346" s="61">
        <v>226.78</v>
      </c>
      <c r="AW346" s="62">
        <v>8435.27</v>
      </c>
      <c r="AX346" s="62">
        <v>6355.38</v>
      </c>
      <c r="AY346" s="61">
        <v>0.65049999999999997</v>
      </c>
      <c r="AZ346" s="62">
        <v>2508.42</v>
      </c>
      <c r="BA346" s="61">
        <v>0.25679999999999997</v>
      </c>
      <c r="BB346" s="61">
        <v>905.6</v>
      </c>
      <c r="BC346" s="61">
        <v>9.2700000000000005E-2</v>
      </c>
      <c r="BD346" s="62">
        <v>9769.39</v>
      </c>
      <c r="BE346" s="62">
        <v>6491.18</v>
      </c>
      <c r="BF346" s="61">
        <v>2.7706</v>
      </c>
      <c r="BG346" s="61">
        <v>0.49070000000000003</v>
      </c>
      <c r="BH346" s="61">
        <v>0.22889999999999999</v>
      </c>
      <c r="BI346" s="61">
        <v>0.2366</v>
      </c>
      <c r="BJ346" s="61">
        <v>3.3799999999999997E-2</v>
      </c>
      <c r="BK346" s="61">
        <v>0.01</v>
      </c>
    </row>
    <row r="347" spans="1:63" x14ac:dyDescent="0.25">
      <c r="A347" s="61" t="s">
        <v>378</v>
      </c>
      <c r="B347" s="61">
        <v>45948</v>
      </c>
      <c r="C347" s="61">
        <v>30</v>
      </c>
      <c r="D347" s="61">
        <v>29.1</v>
      </c>
      <c r="E347" s="61">
        <v>872.93</v>
      </c>
      <c r="F347" s="61">
        <v>806.29</v>
      </c>
      <c r="G347" s="61">
        <v>0</v>
      </c>
      <c r="H347" s="61">
        <v>2.3999999999999998E-3</v>
      </c>
      <c r="I347" s="61">
        <v>3.5999999999999999E-3</v>
      </c>
      <c r="J347" s="61">
        <v>0</v>
      </c>
      <c r="K347" s="61">
        <v>1.2699999999999999E-2</v>
      </c>
      <c r="L347" s="61">
        <v>0.96930000000000005</v>
      </c>
      <c r="M347" s="61">
        <v>1.21E-2</v>
      </c>
      <c r="N347" s="61">
        <v>0.13059999999999999</v>
      </c>
      <c r="O347" s="61">
        <v>0</v>
      </c>
      <c r="P347" s="61">
        <v>0.10199999999999999</v>
      </c>
      <c r="Q347" s="61">
        <v>43.93</v>
      </c>
      <c r="R347" s="62">
        <v>53354.04</v>
      </c>
      <c r="S347" s="61">
        <v>0.253</v>
      </c>
      <c r="T347" s="61">
        <v>0.13250000000000001</v>
      </c>
      <c r="U347" s="61">
        <v>0.61450000000000005</v>
      </c>
      <c r="V347" s="61">
        <v>17.600000000000001</v>
      </c>
      <c r="W347" s="61">
        <v>6.2</v>
      </c>
      <c r="X347" s="62">
        <v>72579.39</v>
      </c>
      <c r="Y347" s="61">
        <v>140.80000000000001</v>
      </c>
      <c r="Z347" s="62">
        <v>141327.51</v>
      </c>
      <c r="AA347" s="61">
        <v>0.76670000000000005</v>
      </c>
      <c r="AB347" s="61">
        <v>0.22439999999999999</v>
      </c>
      <c r="AC347" s="61">
        <v>8.8999999999999999E-3</v>
      </c>
      <c r="AD347" s="61">
        <v>0.23330000000000001</v>
      </c>
      <c r="AE347" s="61">
        <v>141.33000000000001</v>
      </c>
      <c r="AF347" s="62">
        <v>4147.41</v>
      </c>
      <c r="AG347" s="61">
        <v>529.1</v>
      </c>
      <c r="AH347" s="62">
        <v>147950.96</v>
      </c>
      <c r="AI347" s="61">
        <v>419</v>
      </c>
      <c r="AJ347" s="62">
        <v>38114</v>
      </c>
      <c r="AK347" s="62">
        <v>59167</v>
      </c>
      <c r="AL347" s="61">
        <v>44.87</v>
      </c>
      <c r="AM347" s="61">
        <v>26.09</v>
      </c>
      <c r="AN347" s="61">
        <v>39.869999999999997</v>
      </c>
      <c r="AO347" s="61">
        <v>4.8</v>
      </c>
      <c r="AP347" s="61">
        <v>726.41</v>
      </c>
      <c r="AQ347" s="61">
        <v>0.89180000000000004</v>
      </c>
      <c r="AR347" s="61">
        <v>997.11</v>
      </c>
      <c r="AS347" s="62">
        <v>1752.48</v>
      </c>
      <c r="AT347" s="62">
        <v>5846.13</v>
      </c>
      <c r="AU347" s="61">
        <v>806.97</v>
      </c>
      <c r="AV347" s="61">
        <v>67.37</v>
      </c>
      <c r="AW347" s="62">
        <v>9470.0499999999993</v>
      </c>
      <c r="AX347" s="62">
        <v>4473.07</v>
      </c>
      <c r="AY347" s="61">
        <v>0.45379999999999998</v>
      </c>
      <c r="AZ347" s="62">
        <v>5077.42</v>
      </c>
      <c r="BA347" s="61">
        <v>0.5151</v>
      </c>
      <c r="BB347" s="61">
        <v>306.02</v>
      </c>
      <c r="BC347" s="61">
        <v>3.1E-2</v>
      </c>
      <c r="BD347" s="62">
        <v>9856.5</v>
      </c>
      <c r="BE347" s="62">
        <v>2265.0500000000002</v>
      </c>
      <c r="BF347" s="61">
        <v>0.4975</v>
      </c>
      <c r="BG347" s="61">
        <v>0.55459999999999998</v>
      </c>
      <c r="BH347" s="61">
        <v>0.2215</v>
      </c>
      <c r="BI347" s="61">
        <v>0.18140000000000001</v>
      </c>
      <c r="BJ347" s="61">
        <v>2.52E-2</v>
      </c>
      <c r="BK347" s="61">
        <v>1.7299999999999999E-2</v>
      </c>
    </row>
    <row r="348" spans="1:63" x14ac:dyDescent="0.25">
      <c r="A348" s="61" t="s">
        <v>379</v>
      </c>
      <c r="B348" s="61">
        <v>46672</v>
      </c>
      <c r="C348" s="61">
        <v>80</v>
      </c>
      <c r="D348" s="61">
        <v>9.08</v>
      </c>
      <c r="E348" s="61">
        <v>726.78</v>
      </c>
      <c r="F348" s="61">
        <v>689.76</v>
      </c>
      <c r="G348" s="61">
        <v>0</v>
      </c>
      <c r="H348" s="61">
        <v>0</v>
      </c>
      <c r="I348" s="61">
        <v>0</v>
      </c>
      <c r="J348" s="61">
        <v>0</v>
      </c>
      <c r="K348" s="61">
        <v>7.0999999999999994E-2</v>
      </c>
      <c r="L348" s="61">
        <v>0.90090000000000003</v>
      </c>
      <c r="M348" s="61">
        <v>2.81E-2</v>
      </c>
      <c r="N348" s="61">
        <v>0.52900000000000003</v>
      </c>
      <c r="O348" s="61">
        <v>7.1000000000000004E-3</v>
      </c>
      <c r="P348" s="61">
        <v>0.14749999999999999</v>
      </c>
      <c r="Q348" s="61">
        <v>37.619999999999997</v>
      </c>
      <c r="R348" s="62">
        <v>50102.73</v>
      </c>
      <c r="S348" s="61">
        <v>0.21149999999999999</v>
      </c>
      <c r="T348" s="61">
        <v>0.1154</v>
      </c>
      <c r="U348" s="61">
        <v>0.67310000000000003</v>
      </c>
      <c r="V348" s="61">
        <v>14.99</v>
      </c>
      <c r="W348" s="61">
        <v>6.2</v>
      </c>
      <c r="X348" s="62">
        <v>73410.06</v>
      </c>
      <c r="Y348" s="61">
        <v>113.45</v>
      </c>
      <c r="Z348" s="62">
        <v>95304.95</v>
      </c>
      <c r="AA348" s="61">
        <v>0.91739999999999999</v>
      </c>
      <c r="AB348" s="61">
        <v>5.5800000000000002E-2</v>
      </c>
      <c r="AC348" s="61">
        <v>2.6800000000000001E-2</v>
      </c>
      <c r="AD348" s="61">
        <v>8.2600000000000007E-2</v>
      </c>
      <c r="AE348" s="61">
        <v>95.3</v>
      </c>
      <c r="AF348" s="62">
        <v>2157.81</v>
      </c>
      <c r="AG348" s="61">
        <v>301.98</v>
      </c>
      <c r="AH348" s="62">
        <v>76033.03</v>
      </c>
      <c r="AI348" s="61">
        <v>60</v>
      </c>
      <c r="AJ348" s="62">
        <v>25096</v>
      </c>
      <c r="AK348" s="62">
        <v>36007</v>
      </c>
      <c r="AL348" s="61">
        <v>28.98</v>
      </c>
      <c r="AM348" s="61">
        <v>22.44</v>
      </c>
      <c r="AN348" s="61">
        <v>22.85</v>
      </c>
      <c r="AO348" s="61">
        <v>4.8</v>
      </c>
      <c r="AP348" s="62">
        <v>1373.55</v>
      </c>
      <c r="AQ348" s="61">
        <v>2.0714000000000001</v>
      </c>
      <c r="AR348" s="62">
        <v>1167.6199999999999</v>
      </c>
      <c r="AS348" s="62">
        <v>2077.12</v>
      </c>
      <c r="AT348" s="62">
        <v>5506.65</v>
      </c>
      <c r="AU348" s="62">
        <v>1427.54</v>
      </c>
      <c r="AV348" s="61">
        <v>185.23</v>
      </c>
      <c r="AW348" s="62">
        <v>10364.15</v>
      </c>
      <c r="AX348" s="62">
        <v>6100.66</v>
      </c>
      <c r="AY348" s="61">
        <v>0.55189999999999995</v>
      </c>
      <c r="AZ348" s="62">
        <v>3868.78</v>
      </c>
      <c r="BA348" s="61">
        <v>0.35</v>
      </c>
      <c r="BB348" s="62">
        <v>1085.28</v>
      </c>
      <c r="BC348" s="61">
        <v>9.8199999999999996E-2</v>
      </c>
      <c r="BD348" s="62">
        <v>11054.72</v>
      </c>
      <c r="BE348" s="62">
        <v>5254.13</v>
      </c>
      <c r="BF348" s="61">
        <v>2.4302999999999999</v>
      </c>
      <c r="BG348" s="61">
        <v>0.51160000000000005</v>
      </c>
      <c r="BH348" s="61">
        <v>0.20979999999999999</v>
      </c>
      <c r="BI348" s="61">
        <v>0.2195</v>
      </c>
      <c r="BJ348" s="61">
        <v>3.3500000000000002E-2</v>
      </c>
      <c r="BK348" s="61">
        <v>2.5600000000000001E-2</v>
      </c>
    </row>
    <row r="349" spans="1:63" x14ac:dyDescent="0.25">
      <c r="A349" s="61" t="s">
        <v>380</v>
      </c>
      <c r="B349" s="61">
        <v>50039</v>
      </c>
      <c r="C349" s="61">
        <v>3</v>
      </c>
      <c r="D349" s="61">
        <v>230.15</v>
      </c>
      <c r="E349" s="61">
        <v>690.46</v>
      </c>
      <c r="F349" s="61">
        <v>907.8</v>
      </c>
      <c r="G349" s="61">
        <v>2.2000000000000001E-3</v>
      </c>
      <c r="H349" s="61">
        <v>0</v>
      </c>
      <c r="I349" s="61">
        <v>0</v>
      </c>
      <c r="J349" s="61">
        <v>0</v>
      </c>
      <c r="K349" s="61">
        <v>6.4999999999999997E-3</v>
      </c>
      <c r="L349" s="61">
        <v>0.98140000000000005</v>
      </c>
      <c r="M349" s="61">
        <v>9.9000000000000008E-3</v>
      </c>
      <c r="N349" s="61">
        <v>0.30959999999999999</v>
      </c>
      <c r="O349" s="61">
        <v>0</v>
      </c>
      <c r="P349" s="61">
        <v>0.1173</v>
      </c>
      <c r="Q349" s="61">
        <v>44.01</v>
      </c>
      <c r="R349" s="62">
        <v>64749.73</v>
      </c>
      <c r="S349" s="61">
        <v>0.2833</v>
      </c>
      <c r="T349" s="61">
        <v>0.23330000000000001</v>
      </c>
      <c r="U349" s="61">
        <v>0.48330000000000001</v>
      </c>
      <c r="V349" s="61">
        <v>17.84</v>
      </c>
      <c r="W349" s="61">
        <v>18.77</v>
      </c>
      <c r="X349" s="62">
        <v>25576.45</v>
      </c>
      <c r="Y349" s="61">
        <v>35.270000000000003</v>
      </c>
      <c r="Z349" s="62">
        <v>121033.2</v>
      </c>
      <c r="AA349" s="61">
        <v>0.73060000000000003</v>
      </c>
      <c r="AB349" s="61">
        <v>0.24030000000000001</v>
      </c>
      <c r="AC349" s="61">
        <v>2.9100000000000001E-2</v>
      </c>
      <c r="AD349" s="61">
        <v>0.26939999999999997</v>
      </c>
      <c r="AE349" s="61">
        <v>121.03</v>
      </c>
      <c r="AF349" s="62">
        <v>5118.29</v>
      </c>
      <c r="AG349" s="61">
        <v>638.95000000000005</v>
      </c>
      <c r="AH349" s="62">
        <v>107812.88</v>
      </c>
      <c r="AI349" s="61">
        <v>223</v>
      </c>
      <c r="AJ349" s="62">
        <v>31626</v>
      </c>
      <c r="AK349" s="62">
        <v>42304</v>
      </c>
      <c r="AL349" s="61">
        <v>76.989999999999995</v>
      </c>
      <c r="AM349" s="61">
        <v>38.659999999999997</v>
      </c>
      <c r="AN349" s="61">
        <v>49.11</v>
      </c>
      <c r="AO349" s="61">
        <v>5</v>
      </c>
      <c r="AP349" s="61">
        <v>0</v>
      </c>
      <c r="AQ349" s="61">
        <v>0.84519999999999995</v>
      </c>
      <c r="AR349" s="62">
        <v>1328.53</v>
      </c>
      <c r="AS349" s="62">
        <v>1570.62</v>
      </c>
      <c r="AT349" s="62">
        <v>6240.6</v>
      </c>
      <c r="AU349" s="61">
        <v>930.55</v>
      </c>
      <c r="AV349" s="61">
        <v>35.94</v>
      </c>
      <c r="AW349" s="62">
        <v>10106.24</v>
      </c>
      <c r="AX349" s="62">
        <v>4426.87</v>
      </c>
      <c r="AY349" s="61">
        <v>0.45140000000000002</v>
      </c>
      <c r="AZ349" s="62">
        <v>4921.76</v>
      </c>
      <c r="BA349" s="61">
        <v>0.50180000000000002</v>
      </c>
      <c r="BB349" s="61">
        <v>458.84</v>
      </c>
      <c r="BC349" s="61">
        <v>4.6800000000000001E-2</v>
      </c>
      <c r="BD349" s="62">
        <v>9807.4699999999993</v>
      </c>
      <c r="BE349" s="62">
        <v>5124.03</v>
      </c>
      <c r="BF349" s="61">
        <v>1.6587000000000001</v>
      </c>
      <c r="BG349" s="61">
        <v>0.59250000000000003</v>
      </c>
      <c r="BH349" s="61">
        <v>0.22159999999999999</v>
      </c>
      <c r="BI349" s="61">
        <v>0.14249999999999999</v>
      </c>
      <c r="BJ349" s="61">
        <v>2.0299999999999999E-2</v>
      </c>
      <c r="BK349" s="61">
        <v>2.3099999999999999E-2</v>
      </c>
    </row>
    <row r="350" spans="1:63" x14ac:dyDescent="0.25">
      <c r="A350" s="61" t="s">
        <v>381</v>
      </c>
      <c r="B350" s="61">
        <v>50740</v>
      </c>
      <c r="C350" s="61">
        <v>127</v>
      </c>
      <c r="D350" s="61">
        <v>7.58</v>
      </c>
      <c r="E350" s="61">
        <v>962.33</v>
      </c>
      <c r="F350" s="61">
        <v>928.18</v>
      </c>
      <c r="G350" s="61">
        <v>1.1000000000000001E-3</v>
      </c>
      <c r="H350" s="61">
        <v>0</v>
      </c>
      <c r="I350" s="61">
        <v>3.0000000000000001E-3</v>
      </c>
      <c r="J350" s="61">
        <v>0</v>
      </c>
      <c r="K350" s="61">
        <v>8.6999999999999994E-3</v>
      </c>
      <c r="L350" s="61">
        <v>0.9819</v>
      </c>
      <c r="M350" s="61">
        <v>5.4000000000000003E-3</v>
      </c>
      <c r="N350" s="61">
        <v>0.2843</v>
      </c>
      <c r="O350" s="61">
        <v>0</v>
      </c>
      <c r="P350" s="61">
        <v>0.12379999999999999</v>
      </c>
      <c r="Q350" s="61">
        <v>46.77</v>
      </c>
      <c r="R350" s="62">
        <v>50359.47</v>
      </c>
      <c r="S350" s="61">
        <v>7.2700000000000001E-2</v>
      </c>
      <c r="T350" s="61">
        <v>0.2545</v>
      </c>
      <c r="U350" s="61">
        <v>0.67269999999999996</v>
      </c>
      <c r="V350" s="61">
        <v>17.02</v>
      </c>
      <c r="W350" s="61">
        <v>4.25</v>
      </c>
      <c r="X350" s="62">
        <v>79784.59</v>
      </c>
      <c r="Y350" s="61">
        <v>221.63</v>
      </c>
      <c r="Z350" s="62">
        <v>122208.17</v>
      </c>
      <c r="AA350" s="61">
        <v>0.92459999999999998</v>
      </c>
      <c r="AB350" s="61">
        <v>2.8199999999999999E-2</v>
      </c>
      <c r="AC350" s="61">
        <v>4.7199999999999999E-2</v>
      </c>
      <c r="AD350" s="61">
        <v>7.5399999999999995E-2</v>
      </c>
      <c r="AE350" s="61">
        <v>122.21</v>
      </c>
      <c r="AF350" s="62">
        <v>2747.94</v>
      </c>
      <c r="AG350" s="61">
        <v>420.81</v>
      </c>
      <c r="AH350" s="62">
        <v>112694.73</v>
      </c>
      <c r="AI350" s="61">
        <v>248</v>
      </c>
      <c r="AJ350" s="62">
        <v>32142</v>
      </c>
      <c r="AK350" s="62">
        <v>46384</v>
      </c>
      <c r="AL350" s="61">
        <v>38.5</v>
      </c>
      <c r="AM350" s="61">
        <v>21.6</v>
      </c>
      <c r="AN350" s="61">
        <v>24.73</v>
      </c>
      <c r="AO350" s="61">
        <v>5</v>
      </c>
      <c r="AP350" s="62">
        <v>1286.76</v>
      </c>
      <c r="AQ350" s="61">
        <v>1.1645000000000001</v>
      </c>
      <c r="AR350" s="61">
        <v>960.44</v>
      </c>
      <c r="AS350" s="62">
        <v>2243.89</v>
      </c>
      <c r="AT350" s="62">
        <v>4846.12</v>
      </c>
      <c r="AU350" s="62">
        <v>1082.32</v>
      </c>
      <c r="AV350" s="61">
        <v>211.98</v>
      </c>
      <c r="AW350" s="62">
        <v>9344.74</v>
      </c>
      <c r="AX350" s="62">
        <v>4890.54</v>
      </c>
      <c r="AY350" s="61">
        <v>0.49280000000000002</v>
      </c>
      <c r="AZ350" s="62">
        <v>4478.8500000000004</v>
      </c>
      <c r="BA350" s="61">
        <v>0.45129999999999998</v>
      </c>
      <c r="BB350" s="61">
        <v>554.1</v>
      </c>
      <c r="BC350" s="61">
        <v>5.5800000000000002E-2</v>
      </c>
      <c r="BD350" s="62">
        <v>9923.49</v>
      </c>
      <c r="BE350" s="62">
        <v>3969.15</v>
      </c>
      <c r="BF350" s="61">
        <v>1.038</v>
      </c>
      <c r="BG350" s="61">
        <v>0.52739999999999998</v>
      </c>
      <c r="BH350" s="61">
        <v>0.19009999999999999</v>
      </c>
      <c r="BI350" s="61">
        <v>0.23</v>
      </c>
      <c r="BJ350" s="61">
        <v>4.1200000000000001E-2</v>
      </c>
      <c r="BK350" s="61">
        <v>1.1299999999999999E-2</v>
      </c>
    </row>
    <row r="351" spans="1:63" x14ac:dyDescent="0.25">
      <c r="A351" s="61" t="s">
        <v>382</v>
      </c>
      <c r="B351" s="61">
        <v>139303</v>
      </c>
      <c r="C351" s="61">
        <v>18</v>
      </c>
      <c r="D351" s="61">
        <v>132.36000000000001</v>
      </c>
      <c r="E351" s="62">
        <v>2382.52</v>
      </c>
      <c r="F351" s="62">
        <v>2338.89</v>
      </c>
      <c r="G351" s="61">
        <v>1.46E-2</v>
      </c>
      <c r="H351" s="61">
        <v>0</v>
      </c>
      <c r="I351" s="61">
        <v>3.49E-2</v>
      </c>
      <c r="J351" s="61">
        <v>1.2999999999999999E-3</v>
      </c>
      <c r="K351" s="61">
        <v>4.2200000000000001E-2</v>
      </c>
      <c r="L351" s="61">
        <v>0.87429999999999997</v>
      </c>
      <c r="M351" s="61">
        <v>3.2800000000000003E-2</v>
      </c>
      <c r="N351" s="61">
        <v>0.26939999999999997</v>
      </c>
      <c r="O351" s="61">
        <v>3.3799999999999997E-2</v>
      </c>
      <c r="P351" s="61">
        <v>0.1057</v>
      </c>
      <c r="Q351" s="61">
        <v>93.67</v>
      </c>
      <c r="R351" s="62">
        <v>55215.43</v>
      </c>
      <c r="S351" s="61">
        <v>0.27700000000000002</v>
      </c>
      <c r="T351" s="61">
        <v>0.19589999999999999</v>
      </c>
      <c r="U351" s="61">
        <v>0.52700000000000002</v>
      </c>
      <c r="V351" s="61">
        <v>19.809999999999999</v>
      </c>
      <c r="W351" s="61">
        <v>15.4</v>
      </c>
      <c r="X351" s="62">
        <v>76060.19</v>
      </c>
      <c r="Y351" s="61">
        <v>149.4</v>
      </c>
      <c r="Z351" s="62">
        <v>140243.73000000001</v>
      </c>
      <c r="AA351" s="61">
        <v>0.57379999999999998</v>
      </c>
      <c r="AB351" s="61">
        <v>0.25080000000000002</v>
      </c>
      <c r="AC351" s="61">
        <v>0.17530000000000001</v>
      </c>
      <c r="AD351" s="61">
        <v>0.42620000000000002</v>
      </c>
      <c r="AE351" s="61">
        <v>140.24</v>
      </c>
      <c r="AF351" s="62">
        <v>4640.57</v>
      </c>
      <c r="AG351" s="61">
        <v>476.04</v>
      </c>
      <c r="AH351" s="62">
        <v>152275.35999999999</v>
      </c>
      <c r="AI351" s="61">
        <v>432</v>
      </c>
      <c r="AJ351" s="62">
        <v>40505</v>
      </c>
      <c r="AK351" s="62">
        <v>52835</v>
      </c>
      <c r="AL351" s="61">
        <v>34.090000000000003</v>
      </c>
      <c r="AM351" s="61">
        <v>32.69</v>
      </c>
      <c r="AN351" s="61">
        <v>33.31</v>
      </c>
      <c r="AO351" s="61">
        <v>5.16</v>
      </c>
      <c r="AP351" s="61">
        <v>0</v>
      </c>
      <c r="AQ351" s="61">
        <v>0.63859999999999995</v>
      </c>
      <c r="AR351" s="62">
        <v>1058.22</v>
      </c>
      <c r="AS351" s="62">
        <v>1740.66</v>
      </c>
      <c r="AT351" s="62">
        <v>4560.51</v>
      </c>
      <c r="AU351" s="61">
        <v>923.73</v>
      </c>
      <c r="AV351" s="61">
        <v>273.93</v>
      </c>
      <c r="AW351" s="62">
        <v>8557.0400000000009</v>
      </c>
      <c r="AX351" s="62">
        <v>2828.97</v>
      </c>
      <c r="AY351" s="61">
        <v>0.3397</v>
      </c>
      <c r="AZ351" s="62">
        <v>5129.08</v>
      </c>
      <c r="BA351" s="61">
        <v>0.6159</v>
      </c>
      <c r="BB351" s="61">
        <v>370.07</v>
      </c>
      <c r="BC351" s="61">
        <v>4.4400000000000002E-2</v>
      </c>
      <c r="BD351" s="62">
        <v>8328.1200000000008</v>
      </c>
      <c r="BE351" s="62">
        <v>2228.1</v>
      </c>
      <c r="BF351" s="61">
        <v>0.61460000000000004</v>
      </c>
      <c r="BG351" s="61">
        <v>0.54669999999999996</v>
      </c>
      <c r="BH351" s="61">
        <v>0.18659999999999999</v>
      </c>
      <c r="BI351" s="61">
        <v>0.22259999999999999</v>
      </c>
      <c r="BJ351" s="61">
        <v>2.6700000000000002E-2</v>
      </c>
      <c r="BK351" s="61">
        <v>1.7500000000000002E-2</v>
      </c>
    </row>
    <row r="352" spans="1:63" x14ac:dyDescent="0.25">
      <c r="A352" s="61" t="s">
        <v>383</v>
      </c>
      <c r="B352" s="61">
        <v>47712</v>
      </c>
      <c r="C352" s="61">
        <v>63</v>
      </c>
      <c r="D352" s="61">
        <v>10.91</v>
      </c>
      <c r="E352" s="61">
        <v>687.16</v>
      </c>
      <c r="F352" s="61">
        <v>665.44</v>
      </c>
      <c r="G352" s="61">
        <v>2.8999999999999998E-3</v>
      </c>
      <c r="H352" s="61">
        <v>0</v>
      </c>
      <c r="I352" s="61">
        <v>1.1000000000000001E-3</v>
      </c>
      <c r="J352" s="61">
        <v>1.5E-3</v>
      </c>
      <c r="K352" s="61">
        <v>2.1899999999999999E-2</v>
      </c>
      <c r="L352" s="61">
        <v>0.96530000000000005</v>
      </c>
      <c r="M352" s="61">
        <v>7.3000000000000001E-3</v>
      </c>
      <c r="N352" s="61">
        <v>0.22339999999999999</v>
      </c>
      <c r="O352" s="61">
        <v>0</v>
      </c>
      <c r="P352" s="61">
        <v>0.1061</v>
      </c>
      <c r="Q352" s="61">
        <v>36</v>
      </c>
      <c r="R352" s="62">
        <v>49231.39</v>
      </c>
      <c r="S352" s="61">
        <v>0.57999999999999996</v>
      </c>
      <c r="T352" s="61">
        <v>0.12</v>
      </c>
      <c r="U352" s="61">
        <v>0.3</v>
      </c>
      <c r="V352" s="61">
        <v>14.97</v>
      </c>
      <c r="W352" s="61">
        <v>7</v>
      </c>
      <c r="X352" s="62">
        <v>50076.71</v>
      </c>
      <c r="Y352" s="61">
        <v>92.31</v>
      </c>
      <c r="Z352" s="62">
        <v>127100.63</v>
      </c>
      <c r="AA352" s="61">
        <v>0.86699999999999999</v>
      </c>
      <c r="AB352" s="61">
        <v>0.10730000000000001</v>
      </c>
      <c r="AC352" s="61">
        <v>2.5700000000000001E-2</v>
      </c>
      <c r="AD352" s="61">
        <v>0.13300000000000001</v>
      </c>
      <c r="AE352" s="61">
        <v>127.1</v>
      </c>
      <c r="AF352" s="62">
        <v>3755.49</v>
      </c>
      <c r="AG352" s="61">
        <v>453.85</v>
      </c>
      <c r="AH352" s="62">
        <v>134876.22</v>
      </c>
      <c r="AI352" s="61">
        <v>364</v>
      </c>
      <c r="AJ352" s="62">
        <v>34042</v>
      </c>
      <c r="AK352" s="62">
        <v>49193</v>
      </c>
      <c r="AL352" s="61">
        <v>37.950000000000003</v>
      </c>
      <c r="AM352" s="61">
        <v>29.34</v>
      </c>
      <c r="AN352" s="61">
        <v>29.19</v>
      </c>
      <c r="AO352" s="61">
        <v>4.5</v>
      </c>
      <c r="AP352" s="62">
        <v>1668.48</v>
      </c>
      <c r="AQ352" s="61">
        <v>1.3954</v>
      </c>
      <c r="AR352" s="62">
        <v>1409.26</v>
      </c>
      <c r="AS352" s="62">
        <v>1737.73</v>
      </c>
      <c r="AT352" s="62">
        <v>5238.8</v>
      </c>
      <c r="AU352" s="61">
        <v>844.93</v>
      </c>
      <c r="AV352" s="61">
        <v>169.34</v>
      </c>
      <c r="AW352" s="62">
        <v>9400.07</v>
      </c>
      <c r="AX352" s="62">
        <v>4024.4</v>
      </c>
      <c r="AY352" s="61">
        <v>0.41089999999999999</v>
      </c>
      <c r="AZ352" s="62">
        <v>5357.53</v>
      </c>
      <c r="BA352" s="61">
        <v>0.54700000000000004</v>
      </c>
      <c r="BB352" s="61">
        <v>411.81</v>
      </c>
      <c r="BC352" s="61">
        <v>4.2000000000000003E-2</v>
      </c>
      <c r="BD352" s="62">
        <v>9793.74</v>
      </c>
      <c r="BE352" s="62">
        <v>3159.84</v>
      </c>
      <c r="BF352" s="61">
        <v>0.69730000000000003</v>
      </c>
      <c r="BG352" s="61">
        <v>0.58850000000000002</v>
      </c>
      <c r="BH352" s="61">
        <v>0.1842</v>
      </c>
      <c r="BI352" s="61">
        <v>0.16159999999999999</v>
      </c>
      <c r="BJ352" s="61">
        <v>4.7500000000000001E-2</v>
      </c>
      <c r="BK352" s="61">
        <v>1.8200000000000001E-2</v>
      </c>
    </row>
    <row r="353" spans="1:63" x14ac:dyDescent="0.25">
      <c r="A353" s="61" t="s">
        <v>384</v>
      </c>
      <c r="B353" s="61">
        <v>45526</v>
      </c>
      <c r="C353" s="61">
        <v>46</v>
      </c>
      <c r="D353" s="61">
        <v>23.41</v>
      </c>
      <c r="E353" s="62">
        <v>1076.69</v>
      </c>
      <c r="F353" s="61">
        <v>895.63</v>
      </c>
      <c r="G353" s="61">
        <v>1.6E-2</v>
      </c>
      <c r="H353" s="61">
        <v>0</v>
      </c>
      <c r="I353" s="61">
        <v>3.0000000000000001E-3</v>
      </c>
      <c r="J353" s="61">
        <v>0</v>
      </c>
      <c r="K353" s="61">
        <v>1.66E-2</v>
      </c>
      <c r="L353" s="61">
        <v>0.95509999999999995</v>
      </c>
      <c r="M353" s="61">
        <v>9.2999999999999992E-3</v>
      </c>
      <c r="N353" s="61">
        <v>0.57699999999999996</v>
      </c>
      <c r="O353" s="61">
        <v>3.3E-3</v>
      </c>
      <c r="P353" s="61">
        <v>0.14119999999999999</v>
      </c>
      <c r="Q353" s="61">
        <v>52.52</v>
      </c>
      <c r="R353" s="62">
        <v>43605.95</v>
      </c>
      <c r="S353" s="61">
        <v>0.4471</v>
      </c>
      <c r="T353" s="61">
        <v>0.10589999999999999</v>
      </c>
      <c r="U353" s="61">
        <v>0.4471</v>
      </c>
      <c r="V353" s="61">
        <v>17.38</v>
      </c>
      <c r="W353" s="61">
        <v>8.6300000000000008</v>
      </c>
      <c r="X353" s="62">
        <v>66327.53</v>
      </c>
      <c r="Y353" s="61">
        <v>119.94</v>
      </c>
      <c r="Z353" s="62">
        <v>83432.850000000006</v>
      </c>
      <c r="AA353" s="61">
        <v>0.77529999999999999</v>
      </c>
      <c r="AB353" s="61">
        <v>0.2074</v>
      </c>
      <c r="AC353" s="61">
        <v>1.7399999999999999E-2</v>
      </c>
      <c r="AD353" s="61">
        <v>0.22470000000000001</v>
      </c>
      <c r="AE353" s="61">
        <v>83.43</v>
      </c>
      <c r="AF353" s="62">
        <v>2003.6</v>
      </c>
      <c r="AG353" s="61">
        <v>322.02</v>
      </c>
      <c r="AH353" s="62">
        <v>81167.11</v>
      </c>
      <c r="AI353" s="61">
        <v>76</v>
      </c>
      <c r="AJ353" s="62">
        <v>25646</v>
      </c>
      <c r="AK353" s="62">
        <v>35282</v>
      </c>
      <c r="AL353" s="61">
        <v>56.05</v>
      </c>
      <c r="AM353" s="61">
        <v>22.06</v>
      </c>
      <c r="AN353" s="61">
        <v>28.64</v>
      </c>
      <c r="AO353" s="61">
        <v>4</v>
      </c>
      <c r="AP353" s="61">
        <v>626.99</v>
      </c>
      <c r="AQ353" s="61">
        <v>1.2137</v>
      </c>
      <c r="AR353" s="62">
        <v>1573.74</v>
      </c>
      <c r="AS353" s="62">
        <v>2006.05</v>
      </c>
      <c r="AT353" s="62">
        <v>5813.72</v>
      </c>
      <c r="AU353" s="62">
        <v>1081.2</v>
      </c>
      <c r="AV353" s="61">
        <v>249.19</v>
      </c>
      <c r="AW353" s="62">
        <v>10723.9</v>
      </c>
      <c r="AX353" s="62">
        <v>6063.79</v>
      </c>
      <c r="AY353" s="61">
        <v>0.59099999999999997</v>
      </c>
      <c r="AZ353" s="62">
        <v>3304.42</v>
      </c>
      <c r="BA353" s="61">
        <v>0.3221</v>
      </c>
      <c r="BB353" s="61">
        <v>891.79</v>
      </c>
      <c r="BC353" s="61">
        <v>8.6900000000000005E-2</v>
      </c>
      <c r="BD353" s="62">
        <v>10259.99</v>
      </c>
      <c r="BE353" s="62">
        <v>4150.2700000000004</v>
      </c>
      <c r="BF353" s="61">
        <v>2.0594999999999999</v>
      </c>
      <c r="BG353" s="61">
        <v>0.55249999999999999</v>
      </c>
      <c r="BH353" s="61">
        <v>0.18779999999999999</v>
      </c>
      <c r="BI353" s="61">
        <v>0.20680000000000001</v>
      </c>
      <c r="BJ353" s="61">
        <v>3.5499999999999997E-2</v>
      </c>
      <c r="BK353" s="61">
        <v>1.7500000000000002E-2</v>
      </c>
    </row>
    <row r="354" spans="1:63" x14ac:dyDescent="0.25">
      <c r="A354" s="61" t="s">
        <v>385</v>
      </c>
      <c r="B354" s="61">
        <v>48777</v>
      </c>
      <c r="C354" s="61">
        <v>387</v>
      </c>
      <c r="D354" s="61">
        <v>5.67</v>
      </c>
      <c r="E354" s="62">
        <v>2196.2199999999998</v>
      </c>
      <c r="F354" s="62">
        <v>2044.39</v>
      </c>
      <c r="G354" s="61">
        <v>1E-3</v>
      </c>
      <c r="H354" s="61">
        <v>1E-3</v>
      </c>
      <c r="I354" s="61">
        <v>3.3500000000000002E-2</v>
      </c>
      <c r="J354" s="61">
        <v>3.3E-3</v>
      </c>
      <c r="K354" s="61">
        <v>4.4000000000000003E-3</v>
      </c>
      <c r="L354" s="61">
        <v>0.88270000000000004</v>
      </c>
      <c r="M354" s="61">
        <v>7.4200000000000002E-2</v>
      </c>
      <c r="N354" s="61">
        <v>0.54920000000000002</v>
      </c>
      <c r="O354" s="61">
        <v>1.1000000000000001E-3</v>
      </c>
      <c r="P354" s="61">
        <v>0.1217</v>
      </c>
      <c r="Q354" s="61">
        <v>100.54</v>
      </c>
      <c r="R354" s="62">
        <v>46331.8</v>
      </c>
      <c r="S354" s="61">
        <v>0.1973</v>
      </c>
      <c r="T354" s="61">
        <v>0.1565</v>
      </c>
      <c r="U354" s="61">
        <v>0.64629999999999999</v>
      </c>
      <c r="V354" s="61">
        <v>16.53</v>
      </c>
      <c r="W354" s="61">
        <v>12.94</v>
      </c>
      <c r="X354" s="62">
        <v>69230.63</v>
      </c>
      <c r="Y354" s="61">
        <v>169.72</v>
      </c>
      <c r="Z354" s="62">
        <v>94130.21</v>
      </c>
      <c r="AA354" s="61">
        <v>0.81469999999999998</v>
      </c>
      <c r="AB354" s="61">
        <v>8.6199999999999999E-2</v>
      </c>
      <c r="AC354" s="61">
        <v>9.9099999999999994E-2</v>
      </c>
      <c r="AD354" s="61">
        <v>0.18529999999999999</v>
      </c>
      <c r="AE354" s="61">
        <v>94.13</v>
      </c>
      <c r="AF354" s="62">
        <v>2030.45</v>
      </c>
      <c r="AG354" s="61">
        <v>323.02</v>
      </c>
      <c r="AH354" s="62">
        <v>84979.35</v>
      </c>
      <c r="AI354" s="61">
        <v>93</v>
      </c>
      <c r="AJ354" s="62">
        <v>25648</v>
      </c>
      <c r="AK354" s="62">
        <v>36028</v>
      </c>
      <c r="AL354" s="61">
        <v>32.5</v>
      </c>
      <c r="AM354" s="61">
        <v>20</v>
      </c>
      <c r="AN354" s="61">
        <v>23.85</v>
      </c>
      <c r="AO354" s="61">
        <v>4.3</v>
      </c>
      <c r="AP354" s="61">
        <v>0</v>
      </c>
      <c r="AQ354" s="61">
        <v>0.82479999999999998</v>
      </c>
      <c r="AR354" s="62">
        <v>1324.22</v>
      </c>
      <c r="AS354" s="62">
        <v>2361.75</v>
      </c>
      <c r="AT354" s="62">
        <v>5538.74</v>
      </c>
      <c r="AU354" s="61">
        <v>518.33000000000004</v>
      </c>
      <c r="AV354" s="61">
        <v>291.62</v>
      </c>
      <c r="AW354" s="62">
        <v>10034.65</v>
      </c>
      <c r="AX354" s="62">
        <v>7129.12</v>
      </c>
      <c r="AY354" s="61">
        <v>0.67200000000000004</v>
      </c>
      <c r="AZ354" s="62">
        <v>2214.2399999999998</v>
      </c>
      <c r="BA354" s="61">
        <v>0.2087</v>
      </c>
      <c r="BB354" s="62">
        <v>1265.3</v>
      </c>
      <c r="BC354" s="61">
        <v>0.1193</v>
      </c>
      <c r="BD354" s="62">
        <v>10608.66</v>
      </c>
      <c r="BE354" s="62">
        <v>5903.98</v>
      </c>
      <c r="BF354" s="61">
        <v>3.0251999999999999</v>
      </c>
      <c r="BG354" s="61">
        <v>0.49559999999999998</v>
      </c>
      <c r="BH354" s="61">
        <v>0.24310000000000001</v>
      </c>
      <c r="BI354" s="61">
        <v>0.16309999999999999</v>
      </c>
      <c r="BJ354" s="61">
        <v>7.5999999999999998E-2</v>
      </c>
      <c r="BK354" s="61">
        <v>2.2200000000000001E-2</v>
      </c>
    </row>
    <row r="355" spans="1:63" x14ac:dyDescent="0.25">
      <c r="A355" s="61" t="s">
        <v>386</v>
      </c>
      <c r="B355" s="61">
        <v>45534</v>
      </c>
      <c r="C355" s="61">
        <v>77</v>
      </c>
      <c r="D355" s="61">
        <v>17.21</v>
      </c>
      <c r="E355" s="62">
        <v>1325.47</v>
      </c>
      <c r="F355" s="62">
        <v>1289.97</v>
      </c>
      <c r="G355" s="61">
        <v>3.0999999999999999E-3</v>
      </c>
      <c r="H355" s="61">
        <v>8.0000000000000004E-4</v>
      </c>
      <c r="I355" s="61">
        <v>4.7999999999999996E-3</v>
      </c>
      <c r="J355" s="61">
        <v>0</v>
      </c>
      <c r="K355" s="61">
        <v>3.1399999999999997E-2</v>
      </c>
      <c r="L355" s="61">
        <v>0.93559999999999999</v>
      </c>
      <c r="M355" s="61">
        <v>2.4400000000000002E-2</v>
      </c>
      <c r="N355" s="61">
        <v>0.46829999999999999</v>
      </c>
      <c r="O355" s="61">
        <v>8.3999999999999995E-3</v>
      </c>
      <c r="P355" s="61">
        <v>0.1666</v>
      </c>
      <c r="Q355" s="61">
        <v>57.4</v>
      </c>
      <c r="R355" s="62">
        <v>47037.65</v>
      </c>
      <c r="S355" s="61">
        <v>0.33679999999999999</v>
      </c>
      <c r="T355" s="61">
        <v>0.1053</v>
      </c>
      <c r="U355" s="61">
        <v>0.55789999999999995</v>
      </c>
      <c r="V355" s="61">
        <v>16.829999999999998</v>
      </c>
      <c r="W355" s="61">
        <v>12.2</v>
      </c>
      <c r="X355" s="62">
        <v>56343.02</v>
      </c>
      <c r="Y355" s="61">
        <v>106.87</v>
      </c>
      <c r="Z355" s="62">
        <v>116031.51</v>
      </c>
      <c r="AA355" s="61">
        <v>0.83679999999999999</v>
      </c>
      <c r="AB355" s="61">
        <v>0.128</v>
      </c>
      <c r="AC355" s="61">
        <v>3.5299999999999998E-2</v>
      </c>
      <c r="AD355" s="61">
        <v>0.16320000000000001</v>
      </c>
      <c r="AE355" s="61">
        <v>116.03</v>
      </c>
      <c r="AF355" s="62">
        <v>2716.58</v>
      </c>
      <c r="AG355" s="61">
        <v>370.39</v>
      </c>
      <c r="AH355" s="62">
        <v>114932.78</v>
      </c>
      <c r="AI355" s="61">
        <v>262</v>
      </c>
      <c r="AJ355" s="62">
        <v>30116</v>
      </c>
      <c r="AK355" s="62">
        <v>41067</v>
      </c>
      <c r="AL355" s="61">
        <v>42.8</v>
      </c>
      <c r="AM355" s="61">
        <v>22.33</v>
      </c>
      <c r="AN355" s="61">
        <v>25.15</v>
      </c>
      <c r="AO355" s="61">
        <v>4</v>
      </c>
      <c r="AP355" s="61">
        <v>753.63</v>
      </c>
      <c r="AQ355" s="61">
        <v>1.2882</v>
      </c>
      <c r="AR355" s="62">
        <v>1147.74</v>
      </c>
      <c r="AS355" s="62">
        <v>1853.27</v>
      </c>
      <c r="AT355" s="62">
        <v>5288.62</v>
      </c>
      <c r="AU355" s="62">
        <v>1025.45</v>
      </c>
      <c r="AV355" s="61">
        <v>628.44000000000005</v>
      </c>
      <c r="AW355" s="62">
        <v>9943.52</v>
      </c>
      <c r="AX355" s="62">
        <v>4946.17</v>
      </c>
      <c r="AY355" s="61">
        <v>0.51980000000000004</v>
      </c>
      <c r="AZ355" s="62">
        <v>3847.15</v>
      </c>
      <c r="BA355" s="61">
        <v>0.40429999999999999</v>
      </c>
      <c r="BB355" s="61">
        <v>723.08</v>
      </c>
      <c r="BC355" s="61">
        <v>7.5999999999999998E-2</v>
      </c>
      <c r="BD355" s="62">
        <v>9516.4</v>
      </c>
      <c r="BE355" s="62">
        <v>3719.9</v>
      </c>
      <c r="BF355" s="61">
        <v>1.4448000000000001</v>
      </c>
      <c r="BG355" s="61">
        <v>0.51970000000000005</v>
      </c>
      <c r="BH355" s="61">
        <v>0.19109999999999999</v>
      </c>
      <c r="BI355" s="61">
        <v>0.2432</v>
      </c>
      <c r="BJ355" s="61">
        <v>3.1E-2</v>
      </c>
      <c r="BK355" s="61">
        <v>1.4999999999999999E-2</v>
      </c>
    </row>
    <row r="356" spans="1:63" x14ac:dyDescent="0.25">
      <c r="A356" s="61" t="s">
        <v>387</v>
      </c>
      <c r="B356" s="61">
        <v>44412</v>
      </c>
      <c r="C356" s="61">
        <v>8</v>
      </c>
      <c r="D356" s="61">
        <v>508.39</v>
      </c>
      <c r="E356" s="62">
        <v>4067.09</v>
      </c>
      <c r="F356" s="62">
        <v>3322.7</v>
      </c>
      <c r="G356" s="61">
        <v>7.1000000000000004E-3</v>
      </c>
      <c r="H356" s="61">
        <v>1E-3</v>
      </c>
      <c r="I356" s="61">
        <v>0.69899999999999995</v>
      </c>
      <c r="J356" s="61">
        <v>2.0999999999999999E-3</v>
      </c>
      <c r="K356" s="61">
        <v>2.7799999999999998E-2</v>
      </c>
      <c r="L356" s="61">
        <v>0.19639999999999999</v>
      </c>
      <c r="M356" s="61">
        <v>6.6600000000000006E-2</v>
      </c>
      <c r="N356" s="61">
        <v>0.76480000000000004</v>
      </c>
      <c r="O356" s="61">
        <v>9.9000000000000008E-3</v>
      </c>
      <c r="P356" s="61">
        <v>0.18379999999999999</v>
      </c>
      <c r="Q356" s="61">
        <v>155.99</v>
      </c>
      <c r="R356" s="62">
        <v>53785.93</v>
      </c>
      <c r="S356" s="61">
        <v>0.2336</v>
      </c>
      <c r="T356" s="61">
        <v>0.21310000000000001</v>
      </c>
      <c r="U356" s="61">
        <v>0.55330000000000001</v>
      </c>
      <c r="V356" s="61">
        <v>16.73</v>
      </c>
      <c r="W356" s="61">
        <v>23.4</v>
      </c>
      <c r="X356" s="62">
        <v>92308.35</v>
      </c>
      <c r="Y356" s="61">
        <v>167.33</v>
      </c>
      <c r="Z356" s="62">
        <v>77564.850000000006</v>
      </c>
      <c r="AA356" s="61">
        <v>0.80930000000000002</v>
      </c>
      <c r="AB356" s="61">
        <v>0.1552</v>
      </c>
      <c r="AC356" s="61">
        <v>3.5499999999999997E-2</v>
      </c>
      <c r="AD356" s="61">
        <v>0.19070000000000001</v>
      </c>
      <c r="AE356" s="61">
        <v>77.56</v>
      </c>
      <c r="AF356" s="62">
        <v>3375.21</v>
      </c>
      <c r="AG356" s="61">
        <v>484.21</v>
      </c>
      <c r="AH356" s="62">
        <v>93233.74</v>
      </c>
      <c r="AI356" s="61">
        <v>139</v>
      </c>
      <c r="AJ356" s="62">
        <v>29347</v>
      </c>
      <c r="AK356" s="62">
        <v>39485</v>
      </c>
      <c r="AL356" s="61">
        <v>71.239999999999995</v>
      </c>
      <c r="AM356" s="61">
        <v>42.02</v>
      </c>
      <c r="AN356" s="61">
        <v>44.95</v>
      </c>
      <c r="AO356" s="61">
        <v>4.5599999999999996</v>
      </c>
      <c r="AP356" s="61">
        <v>0</v>
      </c>
      <c r="AQ356" s="61">
        <v>1.1731</v>
      </c>
      <c r="AR356" s="62">
        <v>1002.35</v>
      </c>
      <c r="AS356" s="62">
        <v>2352.84</v>
      </c>
      <c r="AT356" s="62">
        <v>5367.64</v>
      </c>
      <c r="AU356" s="61">
        <v>981.52</v>
      </c>
      <c r="AV356" s="61">
        <v>827.81</v>
      </c>
      <c r="AW356" s="62">
        <v>10532.15</v>
      </c>
      <c r="AX356" s="62">
        <v>6542.65</v>
      </c>
      <c r="AY356" s="61">
        <v>0.55569999999999997</v>
      </c>
      <c r="AZ356" s="62">
        <v>3727.1</v>
      </c>
      <c r="BA356" s="61">
        <v>0.31659999999999999</v>
      </c>
      <c r="BB356" s="62">
        <v>1503.43</v>
      </c>
      <c r="BC356" s="61">
        <v>0.12770000000000001</v>
      </c>
      <c r="BD356" s="62">
        <v>11773.18</v>
      </c>
      <c r="BE356" s="62">
        <v>4442.18</v>
      </c>
      <c r="BF356" s="61">
        <v>1.7692000000000001</v>
      </c>
      <c r="BG356" s="61">
        <v>0.47399999999999998</v>
      </c>
      <c r="BH356" s="61">
        <v>0.18310000000000001</v>
      </c>
      <c r="BI356" s="61">
        <v>0.30480000000000002</v>
      </c>
      <c r="BJ356" s="61">
        <v>2.6100000000000002E-2</v>
      </c>
      <c r="BK356" s="61">
        <v>1.2E-2</v>
      </c>
    </row>
    <row r="357" spans="1:63" x14ac:dyDescent="0.25">
      <c r="A357" s="61" t="s">
        <v>388</v>
      </c>
      <c r="B357" s="61">
        <v>44420</v>
      </c>
      <c r="C357" s="61">
        <v>147</v>
      </c>
      <c r="D357" s="61">
        <v>27.8</v>
      </c>
      <c r="E357" s="62">
        <v>4087.09</v>
      </c>
      <c r="F357" s="62">
        <v>3851.41</v>
      </c>
      <c r="G357" s="61">
        <v>6.1999999999999998E-3</v>
      </c>
      <c r="H357" s="61">
        <v>5.9999999999999995E-4</v>
      </c>
      <c r="I357" s="61">
        <v>9.9000000000000008E-3</v>
      </c>
      <c r="J357" s="61">
        <v>3.2000000000000002E-3</v>
      </c>
      <c r="K357" s="61">
        <v>2.7799999999999998E-2</v>
      </c>
      <c r="L357" s="61">
        <v>0.92079999999999995</v>
      </c>
      <c r="M357" s="61">
        <v>3.1399999999999997E-2</v>
      </c>
      <c r="N357" s="61">
        <v>0.48609999999999998</v>
      </c>
      <c r="O357" s="61">
        <v>6.1000000000000004E-3</v>
      </c>
      <c r="P357" s="61">
        <v>0.16089999999999999</v>
      </c>
      <c r="Q357" s="61">
        <v>183.9</v>
      </c>
      <c r="R357" s="62">
        <v>55984.62</v>
      </c>
      <c r="S357" s="61">
        <v>0.20069999999999999</v>
      </c>
      <c r="T357" s="61">
        <v>0.2117</v>
      </c>
      <c r="U357" s="61">
        <v>0.58760000000000001</v>
      </c>
      <c r="V357" s="61">
        <v>17.72</v>
      </c>
      <c r="W357" s="61">
        <v>29</v>
      </c>
      <c r="X357" s="62">
        <v>70326.080000000002</v>
      </c>
      <c r="Y357" s="61">
        <v>134.94999999999999</v>
      </c>
      <c r="Z357" s="62">
        <v>129668.49</v>
      </c>
      <c r="AA357" s="61">
        <v>0.78480000000000005</v>
      </c>
      <c r="AB357" s="61">
        <v>0.17249999999999999</v>
      </c>
      <c r="AC357" s="61">
        <v>4.2700000000000002E-2</v>
      </c>
      <c r="AD357" s="61">
        <v>0.2152</v>
      </c>
      <c r="AE357" s="61">
        <v>129.66999999999999</v>
      </c>
      <c r="AF357" s="62">
        <v>3889.65</v>
      </c>
      <c r="AG357" s="61">
        <v>479.32</v>
      </c>
      <c r="AH357" s="62">
        <v>136542.87</v>
      </c>
      <c r="AI357" s="61">
        <v>372</v>
      </c>
      <c r="AJ357" s="62">
        <v>28989</v>
      </c>
      <c r="AK357" s="62">
        <v>56654</v>
      </c>
      <c r="AL357" s="61">
        <v>36.82</v>
      </c>
      <c r="AM357" s="61">
        <v>29.38</v>
      </c>
      <c r="AN357" s="61">
        <v>31.11</v>
      </c>
      <c r="AO357" s="61">
        <v>3.4</v>
      </c>
      <c r="AP357" s="61">
        <v>0</v>
      </c>
      <c r="AQ357" s="61">
        <v>0.8075</v>
      </c>
      <c r="AR357" s="62">
        <v>1263.07</v>
      </c>
      <c r="AS357" s="62">
        <v>1411</v>
      </c>
      <c r="AT357" s="62">
        <v>5067.28</v>
      </c>
      <c r="AU357" s="61">
        <v>919.37</v>
      </c>
      <c r="AV357" s="61">
        <v>281.82</v>
      </c>
      <c r="AW357" s="62">
        <v>8942.5499999999993</v>
      </c>
      <c r="AX357" s="62">
        <v>3932.33</v>
      </c>
      <c r="AY357" s="61">
        <v>0.46089999999999998</v>
      </c>
      <c r="AZ357" s="62">
        <v>3812.56</v>
      </c>
      <c r="BA357" s="61">
        <v>0.44690000000000002</v>
      </c>
      <c r="BB357" s="61">
        <v>786.16</v>
      </c>
      <c r="BC357" s="61">
        <v>9.2200000000000004E-2</v>
      </c>
      <c r="BD357" s="62">
        <v>8531.06</v>
      </c>
      <c r="BE357" s="62">
        <v>2642.92</v>
      </c>
      <c r="BF357" s="61">
        <v>0.43990000000000001</v>
      </c>
      <c r="BG357" s="61">
        <v>0.58520000000000005</v>
      </c>
      <c r="BH357" s="61">
        <v>0.19359999999999999</v>
      </c>
      <c r="BI357" s="61">
        <v>0.13039999999999999</v>
      </c>
      <c r="BJ357" s="61">
        <v>2.5700000000000001E-2</v>
      </c>
      <c r="BK357" s="61">
        <v>6.5100000000000005E-2</v>
      </c>
    </row>
    <row r="358" spans="1:63" x14ac:dyDescent="0.25">
      <c r="A358" s="61" t="s">
        <v>389</v>
      </c>
      <c r="B358" s="61">
        <v>44438</v>
      </c>
      <c r="C358" s="61">
        <v>131</v>
      </c>
      <c r="D358" s="61">
        <v>16.47</v>
      </c>
      <c r="E358" s="62">
        <v>2157.21</v>
      </c>
      <c r="F358" s="62">
        <v>1866.64</v>
      </c>
      <c r="G358" s="61">
        <v>6.1999999999999998E-3</v>
      </c>
      <c r="H358" s="61">
        <v>0</v>
      </c>
      <c r="I358" s="61">
        <v>8.2000000000000007E-3</v>
      </c>
      <c r="J358" s="61">
        <v>0</v>
      </c>
      <c r="K358" s="61">
        <v>7.6999999999999999E-2</v>
      </c>
      <c r="L358" s="61">
        <v>0.88219999999999998</v>
      </c>
      <c r="M358" s="61">
        <v>2.63E-2</v>
      </c>
      <c r="N358" s="61">
        <v>0.42959999999999998</v>
      </c>
      <c r="O358" s="61">
        <v>1.14E-2</v>
      </c>
      <c r="P358" s="61">
        <v>0.15629999999999999</v>
      </c>
      <c r="Q358" s="61">
        <v>84.78</v>
      </c>
      <c r="R358" s="62">
        <v>52480.81</v>
      </c>
      <c r="S358" s="61">
        <v>0.49380000000000002</v>
      </c>
      <c r="T358" s="61">
        <v>0.125</v>
      </c>
      <c r="U358" s="61">
        <v>0.38129999999999997</v>
      </c>
      <c r="V358" s="61">
        <v>18.920000000000002</v>
      </c>
      <c r="W358" s="61">
        <v>16.7</v>
      </c>
      <c r="X358" s="62">
        <v>68955.199999999997</v>
      </c>
      <c r="Y358" s="61">
        <v>125.17</v>
      </c>
      <c r="Z358" s="62">
        <v>131431.82999999999</v>
      </c>
      <c r="AA358" s="61">
        <v>0.83879999999999999</v>
      </c>
      <c r="AB358" s="61">
        <v>0.14710000000000001</v>
      </c>
      <c r="AC358" s="61">
        <v>1.41E-2</v>
      </c>
      <c r="AD358" s="61">
        <v>0.16120000000000001</v>
      </c>
      <c r="AE358" s="61">
        <v>131.43</v>
      </c>
      <c r="AF358" s="62">
        <v>4110.91</v>
      </c>
      <c r="AG358" s="61">
        <v>515.63</v>
      </c>
      <c r="AH358" s="62">
        <v>132137.76</v>
      </c>
      <c r="AI358" s="61">
        <v>354</v>
      </c>
      <c r="AJ358" s="62">
        <v>31250</v>
      </c>
      <c r="AK358" s="62">
        <v>45967</v>
      </c>
      <c r="AL358" s="61">
        <v>51.6</v>
      </c>
      <c r="AM358" s="61">
        <v>28.68</v>
      </c>
      <c r="AN358" s="61">
        <v>44.15</v>
      </c>
      <c r="AO358" s="61">
        <v>3.3</v>
      </c>
      <c r="AP358" s="61">
        <v>0</v>
      </c>
      <c r="AQ358" s="61">
        <v>0.87829999999999997</v>
      </c>
      <c r="AR358" s="62">
        <v>1219.1199999999999</v>
      </c>
      <c r="AS358" s="62">
        <v>1878.96</v>
      </c>
      <c r="AT358" s="62">
        <v>6299.04</v>
      </c>
      <c r="AU358" s="62">
        <v>1142.8800000000001</v>
      </c>
      <c r="AV358" s="61">
        <v>360.34</v>
      </c>
      <c r="AW358" s="62">
        <v>10900.34</v>
      </c>
      <c r="AX358" s="62">
        <v>6087.67</v>
      </c>
      <c r="AY358" s="61">
        <v>0.52259999999999995</v>
      </c>
      <c r="AZ358" s="62">
        <v>4761.3</v>
      </c>
      <c r="BA358" s="61">
        <v>0.4088</v>
      </c>
      <c r="BB358" s="61">
        <v>799.08</v>
      </c>
      <c r="BC358" s="61">
        <v>6.8599999999999994E-2</v>
      </c>
      <c r="BD358" s="62">
        <v>11648.05</v>
      </c>
      <c r="BE358" s="62">
        <v>2289.27</v>
      </c>
      <c r="BF358" s="61">
        <v>0.56179999999999997</v>
      </c>
      <c r="BG358" s="61">
        <v>0.54379999999999995</v>
      </c>
      <c r="BH358" s="61">
        <v>0.19450000000000001</v>
      </c>
      <c r="BI358" s="61">
        <v>0.21579999999999999</v>
      </c>
      <c r="BJ358" s="61">
        <v>2.4899999999999999E-2</v>
      </c>
      <c r="BK358" s="61">
        <v>2.0899999999999998E-2</v>
      </c>
    </row>
    <row r="359" spans="1:63" x14ac:dyDescent="0.25">
      <c r="A359" s="61" t="s">
        <v>390</v>
      </c>
      <c r="B359" s="61">
        <v>49270</v>
      </c>
      <c r="C359" s="61">
        <v>112</v>
      </c>
      <c r="D359" s="61">
        <v>9.8699999999999992</v>
      </c>
      <c r="E359" s="62">
        <v>1105.6099999999999</v>
      </c>
      <c r="F359" s="62">
        <v>1086.54</v>
      </c>
      <c r="G359" s="61">
        <v>3.7000000000000002E-3</v>
      </c>
      <c r="H359" s="61">
        <v>0</v>
      </c>
      <c r="I359" s="61">
        <v>2.5000000000000001E-3</v>
      </c>
      <c r="J359" s="61">
        <v>3.2000000000000002E-3</v>
      </c>
      <c r="K359" s="61">
        <v>5.3E-3</v>
      </c>
      <c r="L359" s="61">
        <v>0.97319999999999995</v>
      </c>
      <c r="M359" s="61">
        <v>1.2E-2</v>
      </c>
      <c r="N359" s="61">
        <v>0.45939999999999998</v>
      </c>
      <c r="O359" s="61">
        <v>0</v>
      </c>
      <c r="P359" s="61">
        <v>0.1051</v>
      </c>
      <c r="Q359" s="61">
        <v>61.67</v>
      </c>
      <c r="R359" s="62">
        <v>46172.28</v>
      </c>
      <c r="S359" s="61">
        <v>0.35959999999999998</v>
      </c>
      <c r="T359" s="61">
        <v>0.16850000000000001</v>
      </c>
      <c r="U359" s="61">
        <v>0.47189999999999999</v>
      </c>
      <c r="V359" s="61">
        <v>14.16</v>
      </c>
      <c r="W359" s="61">
        <v>7.18</v>
      </c>
      <c r="X359" s="62">
        <v>76982.31</v>
      </c>
      <c r="Y359" s="61">
        <v>147.08000000000001</v>
      </c>
      <c r="Z359" s="62">
        <v>118966.63</v>
      </c>
      <c r="AA359" s="61">
        <v>0.86170000000000002</v>
      </c>
      <c r="AB359" s="61">
        <v>8.4199999999999997E-2</v>
      </c>
      <c r="AC359" s="61">
        <v>5.4100000000000002E-2</v>
      </c>
      <c r="AD359" s="61">
        <v>0.13830000000000001</v>
      </c>
      <c r="AE359" s="61">
        <v>118.97</v>
      </c>
      <c r="AF359" s="62">
        <v>2732.62</v>
      </c>
      <c r="AG359" s="61">
        <v>348.33</v>
      </c>
      <c r="AH359" s="62">
        <v>107979.31</v>
      </c>
      <c r="AI359" s="61">
        <v>226</v>
      </c>
      <c r="AJ359" s="62">
        <v>29201</v>
      </c>
      <c r="AK359" s="62">
        <v>39234</v>
      </c>
      <c r="AL359" s="61">
        <v>30.08</v>
      </c>
      <c r="AM359" s="61">
        <v>22.44</v>
      </c>
      <c r="AN359" s="61">
        <v>23.8</v>
      </c>
      <c r="AO359" s="61">
        <v>5</v>
      </c>
      <c r="AP359" s="62">
        <v>1681.72</v>
      </c>
      <c r="AQ359" s="61">
        <v>1.7439</v>
      </c>
      <c r="AR359" s="62">
        <v>1151.8399999999999</v>
      </c>
      <c r="AS359" s="62">
        <v>2161.2800000000002</v>
      </c>
      <c r="AT359" s="62">
        <v>4776.5200000000004</v>
      </c>
      <c r="AU359" s="61">
        <v>901.26</v>
      </c>
      <c r="AV359" s="61">
        <v>224.23</v>
      </c>
      <c r="AW359" s="62">
        <v>9215.1299999999992</v>
      </c>
      <c r="AX359" s="62">
        <v>4612.4799999999996</v>
      </c>
      <c r="AY359" s="61">
        <v>0.4793</v>
      </c>
      <c r="AZ359" s="62">
        <v>4301.96</v>
      </c>
      <c r="BA359" s="61">
        <v>0.44700000000000001</v>
      </c>
      <c r="BB359" s="61">
        <v>709.15</v>
      </c>
      <c r="BC359" s="61">
        <v>7.3700000000000002E-2</v>
      </c>
      <c r="BD359" s="62">
        <v>9623.59</v>
      </c>
      <c r="BE359" s="62">
        <v>3499.36</v>
      </c>
      <c r="BF359" s="61">
        <v>1.3267</v>
      </c>
      <c r="BG359" s="61">
        <v>0.53480000000000005</v>
      </c>
      <c r="BH359" s="61">
        <v>0.19689999999999999</v>
      </c>
      <c r="BI359" s="61">
        <v>0.21190000000000001</v>
      </c>
      <c r="BJ359" s="61">
        <v>3.7999999999999999E-2</v>
      </c>
      <c r="BK359" s="61">
        <v>1.8499999999999999E-2</v>
      </c>
    </row>
    <row r="360" spans="1:63" x14ac:dyDescent="0.25">
      <c r="A360" s="61" t="s">
        <v>391</v>
      </c>
      <c r="B360" s="61">
        <v>44446</v>
      </c>
      <c r="C360" s="61">
        <v>76</v>
      </c>
      <c r="D360" s="61">
        <v>16.13</v>
      </c>
      <c r="E360" s="62">
        <v>1225.73</v>
      </c>
      <c r="F360" s="62">
        <v>1239.5999999999999</v>
      </c>
      <c r="G360" s="61">
        <v>8.0000000000000004E-4</v>
      </c>
      <c r="H360" s="61">
        <v>8.0000000000000004E-4</v>
      </c>
      <c r="I360" s="61">
        <v>9.4000000000000004E-3</v>
      </c>
      <c r="J360" s="61">
        <v>4.8999999999999998E-3</v>
      </c>
      <c r="K360" s="61">
        <v>3.2000000000000002E-3</v>
      </c>
      <c r="L360" s="61">
        <v>0.96889999999999998</v>
      </c>
      <c r="M360" s="61">
        <v>1.21E-2</v>
      </c>
      <c r="N360" s="61">
        <v>0.61109999999999998</v>
      </c>
      <c r="O360" s="61">
        <v>0</v>
      </c>
      <c r="P360" s="61">
        <v>0.19470000000000001</v>
      </c>
      <c r="Q360" s="61">
        <v>60</v>
      </c>
      <c r="R360" s="62">
        <v>47623.12</v>
      </c>
      <c r="S360" s="61">
        <v>0.28570000000000001</v>
      </c>
      <c r="T360" s="61">
        <v>0.24179999999999999</v>
      </c>
      <c r="U360" s="61">
        <v>0.47249999999999998</v>
      </c>
      <c r="V360" s="61">
        <v>17.72</v>
      </c>
      <c r="W360" s="61">
        <v>11.3</v>
      </c>
      <c r="X360" s="62">
        <v>63161.95</v>
      </c>
      <c r="Y360" s="61">
        <v>105.32</v>
      </c>
      <c r="Z360" s="62">
        <v>78433.960000000006</v>
      </c>
      <c r="AA360" s="61">
        <v>0.67220000000000002</v>
      </c>
      <c r="AB360" s="61">
        <v>0.20050000000000001</v>
      </c>
      <c r="AC360" s="61">
        <v>0.1273</v>
      </c>
      <c r="AD360" s="61">
        <v>0.32779999999999998</v>
      </c>
      <c r="AE360" s="61">
        <v>78.430000000000007</v>
      </c>
      <c r="AF360" s="62">
        <v>1846.24</v>
      </c>
      <c r="AG360" s="61">
        <v>254.96</v>
      </c>
      <c r="AH360" s="62">
        <v>68229.55</v>
      </c>
      <c r="AI360" s="61">
        <v>37</v>
      </c>
      <c r="AJ360" s="62">
        <v>22857</v>
      </c>
      <c r="AK360" s="62">
        <v>31768</v>
      </c>
      <c r="AL360" s="61">
        <v>31</v>
      </c>
      <c r="AM360" s="61">
        <v>22.33</v>
      </c>
      <c r="AN360" s="61">
        <v>22.86</v>
      </c>
      <c r="AO360" s="61">
        <v>3.7</v>
      </c>
      <c r="AP360" s="61">
        <v>0</v>
      </c>
      <c r="AQ360" s="61">
        <v>0.83709999999999996</v>
      </c>
      <c r="AR360" s="62">
        <v>1386.73</v>
      </c>
      <c r="AS360" s="62">
        <v>2434.33</v>
      </c>
      <c r="AT360" s="62">
        <v>5512.8</v>
      </c>
      <c r="AU360" s="62">
        <v>1066.47</v>
      </c>
      <c r="AV360" s="61">
        <v>7.14</v>
      </c>
      <c r="AW360" s="62">
        <v>10407.469999999999</v>
      </c>
      <c r="AX360" s="62">
        <v>7027.95</v>
      </c>
      <c r="AY360" s="61">
        <v>0.64749999999999996</v>
      </c>
      <c r="AZ360" s="62">
        <v>2207.8200000000002</v>
      </c>
      <c r="BA360" s="61">
        <v>0.2034</v>
      </c>
      <c r="BB360" s="62">
        <v>1617.58</v>
      </c>
      <c r="BC360" s="61">
        <v>0.14899999999999999</v>
      </c>
      <c r="BD360" s="62">
        <v>10853.35</v>
      </c>
      <c r="BE360" s="62">
        <v>7113.46</v>
      </c>
      <c r="BF360" s="61">
        <v>4.3586</v>
      </c>
      <c r="BG360" s="61">
        <v>0.56189999999999996</v>
      </c>
      <c r="BH360" s="61">
        <v>0.24110000000000001</v>
      </c>
      <c r="BI360" s="61">
        <v>0.1278</v>
      </c>
      <c r="BJ360" s="61">
        <v>3.8600000000000002E-2</v>
      </c>
      <c r="BK360" s="61">
        <v>3.0599999999999999E-2</v>
      </c>
    </row>
    <row r="361" spans="1:63" x14ac:dyDescent="0.25">
      <c r="A361" s="61" t="s">
        <v>392</v>
      </c>
      <c r="B361" s="61">
        <v>46995</v>
      </c>
      <c r="C361" s="61">
        <v>23</v>
      </c>
      <c r="D361" s="61">
        <v>195.71</v>
      </c>
      <c r="E361" s="62">
        <v>4501.22</v>
      </c>
      <c r="F361" s="62">
        <v>4300.3500000000004</v>
      </c>
      <c r="G361" s="61">
        <v>0.10489999999999999</v>
      </c>
      <c r="H361" s="61">
        <v>1.1999999999999999E-3</v>
      </c>
      <c r="I361" s="61">
        <v>6.2899999999999998E-2</v>
      </c>
      <c r="J361" s="61">
        <v>1.1999999999999999E-3</v>
      </c>
      <c r="K361" s="61">
        <v>3.1199999999999999E-2</v>
      </c>
      <c r="L361" s="61">
        <v>0.75849999999999995</v>
      </c>
      <c r="M361" s="61">
        <v>4.02E-2</v>
      </c>
      <c r="N361" s="61">
        <v>7.4800000000000005E-2</v>
      </c>
      <c r="O361" s="61">
        <v>2.35E-2</v>
      </c>
      <c r="P361" s="61">
        <v>0.1007</v>
      </c>
      <c r="Q361" s="61">
        <v>190.22</v>
      </c>
      <c r="R361" s="62">
        <v>65060.27</v>
      </c>
      <c r="S361" s="61">
        <v>0.1477</v>
      </c>
      <c r="T361" s="61">
        <v>0.34560000000000002</v>
      </c>
      <c r="U361" s="61">
        <v>0.50670000000000004</v>
      </c>
      <c r="V361" s="61">
        <v>17.59</v>
      </c>
      <c r="W361" s="61">
        <v>21.34</v>
      </c>
      <c r="X361" s="62">
        <v>88272.33</v>
      </c>
      <c r="Y361" s="61">
        <v>208.6</v>
      </c>
      <c r="Z361" s="62">
        <v>183944.26</v>
      </c>
      <c r="AA361" s="61">
        <v>0.83050000000000002</v>
      </c>
      <c r="AB361" s="61">
        <v>0.1439</v>
      </c>
      <c r="AC361" s="61">
        <v>2.5499999999999998E-2</v>
      </c>
      <c r="AD361" s="61">
        <v>0.16950000000000001</v>
      </c>
      <c r="AE361" s="61">
        <v>183.94</v>
      </c>
      <c r="AF361" s="62">
        <v>8948.99</v>
      </c>
      <c r="AG361" s="62">
        <v>1152.94</v>
      </c>
      <c r="AH361" s="62">
        <v>247622.73</v>
      </c>
      <c r="AI361" s="61">
        <v>582</v>
      </c>
      <c r="AJ361" s="62">
        <v>69808</v>
      </c>
      <c r="AK361" s="62">
        <v>200548</v>
      </c>
      <c r="AL361" s="61">
        <v>61.1</v>
      </c>
      <c r="AM361" s="61">
        <v>48.58</v>
      </c>
      <c r="AN361" s="61">
        <v>46.87</v>
      </c>
      <c r="AO361" s="61">
        <v>4.5</v>
      </c>
      <c r="AP361" s="61">
        <v>0</v>
      </c>
      <c r="AQ361" s="61">
        <v>0.42609999999999998</v>
      </c>
      <c r="AR361" s="62">
        <v>1318.82</v>
      </c>
      <c r="AS361" s="62">
        <v>2209.06</v>
      </c>
      <c r="AT361" s="62">
        <v>6643.36</v>
      </c>
      <c r="AU361" s="62">
        <v>1518.3</v>
      </c>
      <c r="AV361" s="61">
        <v>447.99</v>
      </c>
      <c r="AW361" s="62">
        <v>12137.53</v>
      </c>
      <c r="AX361" s="62">
        <v>1588.14</v>
      </c>
      <c r="AY361" s="61">
        <v>0.13880000000000001</v>
      </c>
      <c r="AZ361" s="62">
        <v>9608.2999999999993</v>
      </c>
      <c r="BA361" s="61">
        <v>0.83989999999999998</v>
      </c>
      <c r="BB361" s="61">
        <v>242.75</v>
      </c>
      <c r="BC361" s="61">
        <v>2.12E-2</v>
      </c>
      <c r="BD361" s="62">
        <v>11439.19</v>
      </c>
      <c r="BE361" s="61">
        <v>402.66</v>
      </c>
      <c r="BF361" s="61">
        <v>2.2499999999999999E-2</v>
      </c>
      <c r="BG361" s="61">
        <v>0.63519999999999999</v>
      </c>
      <c r="BH361" s="61">
        <v>0.2064</v>
      </c>
      <c r="BI361" s="61">
        <v>9.5399999999999999E-2</v>
      </c>
      <c r="BJ361" s="61">
        <v>2.6700000000000002E-2</v>
      </c>
      <c r="BK361" s="61">
        <v>3.6299999999999999E-2</v>
      </c>
    </row>
    <row r="362" spans="1:63" x14ac:dyDescent="0.25">
      <c r="A362" s="61" t="s">
        <v>393</v>
      </c>
      <c r="B362" s="61">
        <v>44461</v>
      </c>
      <c r="C362" s="61">
        <v>1</v>
      </c>
      <c r="D362" s="61">
        <v>340.55</v>
      </c>
      <c r="E362" s="61">
        <v>340.55</v>
      </c>
      <c r="F362" s="61">
        <v>444.72</v>
      </c>
      <c r="G362" s="61">
        <v>0</v>
      </c>
      <c r="H362" s="61">
        <v>0</v>
      </c>
      <c r="I362" s="61">
        <v>7.7999999999999996E-3</v>
      </c>
      <c r="J362" s="61">
        <v>0</v>
      </c>
      <c r="K362" s="61">
        <v>1.6299999999999999E-2</v>
      </c>
      <c r="L362" s="61">
        <v>0.94750000000000001</v>
      </c>
      <c r="M362" s="61">
        <v>2.8400000000000002E-2</v>
      </c>
      <c r="N362" s="61">
        <v>0.80810000000000004</v>
      </c>
      <c r="O362" s="61">
        <v>0</v>
      </c>
      <c r="P362" s="61">
        <v>0.20480000000000001</v>
      </c>
      <c r="Q362" s="61">
        <v>25</v>
      </c>
      <c r="R362" s="62">
        <v>40420.15</v>
      </c>
      <c r="S362" s="61">
        <v>0.23680000000000001</v>
      </c>
      <c r="T362" s="61">
        <v>0.26319999999999999</v>
      </c>
      <c r="U362" s="61">
        <v>0.5</v>
      </c>
      <c r="V362" s="61">
        <v>12.8</v>
      </c>
      <c r="W362" s="61">
        <v>7</v>
      </c>
      <c r="X362" s="62">
        <v>60570.86</v>
      </c>
      <c r="Y362" s="61">
        <v>47.32</v>
      </c>
      <c r="Z362" s="62">
        <v>86678.11</v>
      </c>
      <c r="AA362" s="61">
        <v>0.32390000000000002</v>
      </c>
      <c r="AB362" s="61">
        <v>0.52839999999999998</v>
      </c>
      <c r="AC362" s="61">
        <v>0.1477</v>
      </c>
      <c r="AD362" s="61">
        <v>0.67610000000000003</v>
      </c>
      <c r="AE362" s="61">
        <v>86.68</v>
      </c>
      <c r="AF362" s="62">
        <v>2684.8</v>
      </c>
      <c r="AG362" s="61">
        <v>204.21</v>
      </c>
      <c r="AH362" s="62">
        <v>61512.54</v>
      </c>
      <c r="AI362" s="61">
        <v>22</v>
      </c>
      <c r="AJ362" s="62">
        <v>17910</v>
      </c>
      <c r="AK362" s="62">
        <v>25191</v>
      </c>
      <c r="AL362" s="61">
        <v>38.21</v>
      </c>
      <c r="AM362" s="61">
        <v>22.31</v>
      </c>
      <c r="AN362" s="61">
        <v>34.26</v>
      </c>
      <c r="AO362" s="61">
        <v>3.72</v>
      </c>
      <c r="AP362" s="61">
        <v>0</v>
      </c>
      <c r="AQ362" s="61">
        <v>0.71319999999999995</v>
      </c>
      <c r="AR362" s="62">
        <v>1733.19</v>
      </c>
      <c r="AS362" s="62">
        <v>1756.35</v>
      </c>
      <c r="AT362" s="62">
        <v>5084.6400000000003</v>
      </c>
      <c r="AU362" s="61">
        <v>898.58</v>
      </c>
      <c r="AV362" s="61">
        <v>529.45000000000005</v>
      </c>
      <c r="AW362" s="62">
        <v>10002.209999999999</v>
      </c>
      <c r="AX362" s="62">
        <v>3864</v>
      </c>
      <c r="AY362" s="61">
        <v>0.37159999999999999</v>
      </c>
      <c r="AZ362" s="62">
        <v>4598.28</v>
      </c>
      <c r="BA362" s="61">
        <v>0.44219999999999998</v>
      </c>
      <c r="BB362" s="62">
        <v>1936.53</v>
      </c>
      <c r="BC362" s="61">
        <v>0.1862</v>
      </c>
      <c r="BD362" s="62">
        <v>10398.81</v>
      </c>
      <c r="BE362" s="62">
        <v>5910.85</v>
      </c>
      <c r="BF362" s="61">
        <v>6.3460000000000001</v>
      </c>
      <c r="BG362" s="61">
        <v>0.54039999999999999</v>
      </c>
      <c r="BH362" s="61">
        <v>0.17530000000000001</v>
      </c>
      <c r="BI362" s="61">
        <v>0.24149999999999999</v>
      </c>
      <c r="BJ362" s="61">
        <v>2.6800000000000001E-2</v>
      </c>
      <c r="BK362" s="61">
        <v>1.6E-2</v>
      </c>
    </row>
    <row r="363" spans="1:63" x14ac:dyDescent="0.25">
      <c r="A363" s="61" t="s">
        <v>394</v>
      </c>
      <c r="B363" s="61">
        <v>45955</v>
      </c>
      <c r="C363" s="61">
        <v>36</v>
      </c>
      <c r="D363" s="61">
        <v>23.46</v>
      </c>
      <c r="E363" s="61">
        <v>844.61</v>
      </c>
      <c r="F363" s="61">
        <v>875.13</v>
      </c>
      <c r="G363" s="61">
        <v>3.3999999999999998E-3</v>
      </c>
      <c r="H363" s="61">
        <v>0</v>
      </c>
      <c r="I363" s="61">
        <v>3.3999999999999998E-3</v>
      </c>
      <c r="J363" s="61">
        <v>2.3E-3</v>
      </c>
      <c r="K363" s="61">
        <v>7.3000000000000001E-3</v>
      </c>
      <c r="L363" s="61">
        <v>0.97499999999999998</v>
      </c>
      <c r="M363" s="61">
        <v>8.6E-3</v>
      </c>
      <c r="N363" s="61">
        <v>9.4399999999999998E-2</v>
      </c>
      <c r="O363" s="61">
        <v>1.4E-3</v>
      </c>
      <c r="P363" s="61">
        <v>8.9099999999999999E-2</v>
      </c>
      <c r="Q363" s="61">
        <v>40.47</v>
      </c>
      <c r="R363" s="62">
        <v>54708.9</v>
      </c>
      <c r="S363" s="61">
        <v>0.2059</v>
      </c>
      <c r="T363" s="61">
        <v>0.13239999999999999</v>
      </c>
      <c r="U363" s="61">
        <v>0.66180000000000005</v>
      </c>
      <c r="V363" s="61">
        <v>18.829999999999998</v>
      </c>
      <c r="W363" s="61">
        <v>6</v>
      </c>
      <c r="X363" s="62">
        <v>69805.87</v>
      </c>
      <c r="Y363" s="61">
        <v>140.77000000000001</v>
      </c>
      <c r="Z363" s="62">
        <v>120846.3</v>
      </c>
      <c r="AA363" s="61">
        <v>0.81730000000000003</v>
      </c>
      <c r="AB363" s="61">
        <v>0.15939999999999999</v>
      </c>
      <c r="AC363" s="61">
        <v>2.3300000000000001E-2</v>
      </c>
      <c r="AD363" s="61">
        <v>0.1827</v>
      </c>
      <c r="AE363" s="61">
        <v>120.85</v>
      </c>
      <c r="AF363" s="62">
        <v>2673.48</v>
      </c>
      <c r="AG363" s="61">
        <v>398.78</v>
      </c>
      <c r="AH363" s="62">
        <v>123663.52</v>
      </c>
      <c r="AI363" s="61">
        <v>311</v>
      </c>
      <c r="AJ363" s="62">
        <v>35822</v>
      </c>
      <c r="AK363" s="62">
        <v>74446</v>
      </c>
      <c r="AL363" s="61">
        <v>42.85</v>
      </c>
      <c r="AM363" s="61">
        <v>20.170000000000002</v>
      </c>
      <c r="AN363" s="61">
        <v>29.09</v>
      </c>
      <c r="AO363" s="61">
        <v>5</v>
      </c>
      <c r="AP363" s="62">
        <v>2055.65</v>
      </c>
      <c r="AQ363" s="61">
        <v>0.82499999999999996</v>
      </c>
      <c r="AR363" s="62">
        <v>1261.76</v>
      </c>
      <c r="AS363" s="62">
        <v>1794.62</v>
      </c>
      <c r="AT363" s="62">
        <v>5398.27</v>
      </c>
      <c r="AU363" s="62">
        <v>1029.8599999999999</v>
      </c>
      <c r="AV363" s="61">
        <v>70.95</v>
      </c>
      <c r="AW363" s="62">
        <v>9555.4599999999991</v>
      </c>
      <c r="AX363" s="62">
        <v>4738.16</v>
      </c>
      <c r="AY363" s="61">
        <v>0.47820000000000001</v>
      </c>
      <c r="AZ363" s="62">
        <v>4830.12</v>
      </c>
      <c r="BA363" s="61">
        <v>0.48749999999999999</v>
      </c>
      <c r="BB363" s="61">
        <v>339.7</v>
      </c>
      <c r="BC363" s="61">
        <v>3.4299999999999997E-2</v>
      </c>
      <c r="BD363" s="62">
        <v>9907.98</v>
      </c>
      <c r="BE363" s="62">
        <v>3470.2</v>
      </c>
      <c r="BF363" s="61">
        <v>0.51449999999999996</v>
      </c>
      <c r="BG363" s="61">
        <v>0.56710000000000005</v>
      </c>
      <c r="BH363" s="61">
        <v>0.2261</v>
      </c>
      <c r="BI363" s="61">
        <v>0.1673</v>
      </c>
      <c r="BJ363" s="61">
        <v>2.4199999999999999E-2</v>
      </c>
      <c r="BK363" s="61">
        <v>1.5299999999999999E-2</v>
      </c>
    </row>
    <row r="364" spans="1:63" x14ac:dyDescent="0.25">
      <c r="A364" s="61" t="s">
        <v>395</v>
      </c>
      <c r="B364" s="61">
        <v>45963</v>
      </c>
      <c r="C364" s="61">
        <v>27</v>
      </c>
      <c r="D364" s="61">
        <v>16.03</v>
      </c>
      <c r="E364" s="61">
        <v>432.84</v>
      </c>
      <c r="F364" s="61">
        <v>430.92</v>
      </c>
      <c r="G364" s="61">
        <v>4.4999999999999997E-3</v>
      </c>
      <c r="H364" s="61">
        <v>0</v>
      </c>
      <c r="I364" s="61">
        <v>1.3899999999999999E-2</v>
      </c>
      <c r="J364" s="61">
        <v>0</v>
      </c>
      <c r="K364" s="61">
        <v>4.5999999999999999E-3</v>
      </c>
      <c r="L364" s="61">
        <v>0.95389999999999997</v>
      </c>
      <c r="M364" s="61">
        <v>2.3E-2</v>
      </c>
      <c r="N364" s="61">
        <v>0.16919999999999999</v>
      </c>
      <c r="O364" s="61">
        <v>0</v>
      </c>
      <c r="P364" s="61">
        <v>8.2000000000000003E-2</v>
      </c>
      <c r="Q364" s="61">
        <v>23.62</v>
      </c>
      <c r="R364" s="62">
        <v>48055.32</v>
      </c>
      <c r="S364" s="61">
        <v>0.34210000000000002</v>
      </c>
      <c r="T364" s="61">
        <v>0.1053</v>
      </c>
      <c r="U364" s="61">
        <v>0.55259999999999998</v>
      </c>
      <c r="V364" s="61">
        <v>17.440000000000001</v>
      </c>
      <c r="W364" s="61">
        <v>3.15</v>
      </c>
      <c r="X364" s="62">
        <v>69577.429999999993</v>
      </c>
      <c r="Y364" s="61">
        <v>137.41</v>
      </c>
      <c r="Z364" s="62">
        <v>114641.97</v>
      </c>
      <c r="AA364" s="61">
        <v>0.84630000000000005</v>
      </c>
      <c r="AB364" s="61">
        <v>0.13750000000000001</v>
      </c>
      <c r="AC364" s="61">
        <v>1.6199999999999999E-2</v>
      </c>
      <c r="AD364" s="61">
        <v>0.1537</v>
      </c>
      <c r="AE364" s="61">
        <v>114.64</v>
      </c>
      <c r="AF364" s="62">
        <v>2630.89</v>
      </c>
      <c r="AG364" s="61">
        <v>397.58</v>
      </c>
      <c r="AH364" s="62">
        <v>101434.19</v>
      </c>
      <c r="AI364" s="61">
        <v>189</v>
      </c>
      <c r="AJ364" s="62">
        <v>32987</v>
      </c>
      <c r="AK364" s="62">
        <v>45521</v>
      </c>
      <c r="AL364" s="61">
        <v>46.65</v>
      </c>
      <c r="AM364" s="61">
        <v>21.96</v>
      </c>
      <c r="AN364" s="61">
        <v>26.25</v>
      </c>
      <c r="AO364" s="61">
        <v>4.4000000000000004</v>
      </c>
      <c r="AP364" s="62">
        <v>1270.33</v>
      </c>
      <c r="AQ364" s="61">
        <v>1.2135</v>
      </c>
      <c r="AR364" s="62">
        <v>1432.22</v>
      </c>
      <c r="AS364" s="62">
        <v>1725.09</v>
      </c>
      <c r="AT364" s="62">
        <v>5908.29</v>
      </c>
      <c r="AU364" s="61">
        <v>801.71</v>
      </c>
      <c r="AV364" s="61">
        <v>30.62</v>
      </c>
      <c r="AW364" s="62">
        <v>9897.93</v>
      </c>
      <c r="AX364" s="62">
        <v>4965.76</v>
      </c>
      <c r="AY364" s="61">
        <v>0.51539999999999997</v>
      </c>
      <c r="AZ364" s="62">
        <v>4179.7299999999996</v>
      </c>
      <c r="BA364" s="61">
        <v>0.43380000000000002</v>
      </c>
      <c r="BB364" s="61">
        <v>490.19</v>
      </c>
      <c r="BC364" s="61">
        <v>5.0900000000000001E-2</v>
      </c>
      <c r="BD364" s="62">
        <v>9635.68</v>
      </c>
      <c r="BE364" s="62">
        <v>4305.58</v>
      </c>
      <c r="BF364" s="61">
        <v>1.3065</v>
      </c>
      <c r="BG364" s="61">
        <v>0.54710000000000003</v>
      </c>
      <c r="BH364" s="61">
        <v>0.23269999999999999</v>
      </c>
      <c r="BI364" s="61">
        <v>0.15440000000000001</v>
      </c>
      <c r="BJ364" s="61">
        <v>3.3300000000000003E-2</v>
      </c>
      <c r="BK364" s="61">
        <v>3.2500000000000001E-2</v>
      </c>
    </row>
    <row r="365" spans="1:63" x14ac:dyDescent="0.25">
      <c r="A365" s="61" t="s">
        <v>396</v>
      </c>
      <c r="B365" s="61">
        <v>48710</v>
      </c>
      <c r="C365" s="61">
        <v>29</v>
      </c>
      <c r="D365" s="61">
        <v>38.380000000000003</v>
      </c>
      <c r="E365" s="62">
        <v>1112.96</v>
      </c>
      <c r="F365" s="62">
        <v>1130.82</v>
      </c>
      <c r="G365" s="61">
        <v>6.0000000000000001E-3</v>
      </c>
      <c r="H365" s="61">
        <v>0</v>
      </c>
      <c r="I365" s="61">
        <v>6.3E-3</v>
      </c>
      <c r="J365" s="61">
        <v>1.8E-3</v>
      </c>
      <c r="K365" s="61">
        <v>1.2500000000000001E-2</v>
      </c>
      <c r="L365" s="61">
        <v>0.94740000000000002</v>
      </c>
      <c r="M365" s="61">
        <v>2.6100000000000002E-2</v>
      </c>
      <c r="N365" s="61">
        <v>0.48959999999999998</v>
      </c>
      <c r="O365" s="61">
        <v>1.8E-3</v>
      </c>
      <c r="P365" s="61">
        <v>0.15409999999999999</v>
      </c>
      <c r="Q365" s="61">
        <v>49</v>
      </c>
      <c r="R365" s="62">
        <v>47527.56</v>
      </c>
      <c r="S365" s="61">
        <v>0.44209999999999999</v>
      </c>
      <c r="T365" s="61">
        <v>0.1263</v>
      </c>
      <c r="U365" s="61">
        <v>0.43159999999999998</v>
      </c>
      <c r="V365" s="61">
        <v>18.96</v>
      </c>
      <c r="W365" s="61">
        <v>7</v>
      </c>
      <c r="X365" s="62">
        <v>62550.14</v>
      </c>
      <c r="Y365" s="61">
        <v>151.81</v>
      </c>
      <c r="Z365" s="62">
        <v>92894.54</v>
      </c>
      <c r="AA365" s="61">
        <v>0.89559999999999995</v>
      </c>
      <c r="AB365" s="61">
        <v>7.4899999999999994E-2</v>
      </c>
      <c r="AC365" s="61">
        <v>2.9499999999999998E-2</v>
      </c>
      <c r="AD365" s="61">
        <v>0.10440000000000001</v>
      </c>
      <c r="AE365" s="61">
        <v>92.89</v>
      </c>
      <c r="AF365" s="62">
        <v>2483.6799999999998</v>
      </c>
      <c r="AG365" s="61">
        <v>426.63</v>
      </c>
      <c r="AH365" s="62">
        <v>95920.98</v>
      </c>
      <c r="AI365" s="61">
        <v>152</v>
      </c>
      <c r="AJ365" s="62">
        <v>29609</v>
      </c>
      <c r="AK365" s="62">
        <v>39364</v>
      </c>
      <c r="AL365" s="61">
        <v>47.53</v>
      </c>
      <c r="AM365" s="61">
        <v>25.75</v>
      </c>
      <c r="AN365" s="61">
        <v>30.32</v>
      </c>
      <c r="AO365" s="61">
        <v>6.5</v>
      </c>
      <c r="AP365" s="62">
        <v>1262.32</v>
      </c>
      <c r="AQ365" s="61">
        <v>1.4659</v>
      </c>
      <c r="AR365" s="62">
        <v>1228.24</v>
      </c>
      <c r="AS365" s="62">
        <v>2175.08</v>
      </c>
      <c r="AT365" s="62">
        <v>5179.76</v>
      </c>
      <c r="AU365" s="62">
        <v>1189.55</v>
      </c>
      <c r="AV365" s="61">
        <v>295.05</v>
      </c>
      <c r="AW365" s="62">
        <v>10067.68</v>
      </c>
      <c r="AX365" s="62">
        <v>5354.57</v>
      </c>
      <c r="AY365" s="61">
        <v>0.53649999999999998</v>
      </c>
      <c r="AZ365" s="62">
        <v>3848.34</v>
      </c>
      <c r="BA365" s="61">
        <v>0.3856</v>
      </c>
      <c r="BB365" s="61">
        <v>777.05</v>
      </c>
      <c r="BC365" s="61">
        <v>7.7899999999999997E-2</v>
      </c>
      <c r="BD365" s="62">
        <v>9979.9500000000007</v>
      </c>
      <c r="BE365" s="62">
        <v>5184.6000000000004</v>
      </c>
      <c r="BF365" s="61">
        <v>1.9679</v>
      </c>
      <c r="BG365" s="61">
        <v>0.57110000000000005</v>
      </c>
      <c r="BH365" s="61">
        <v>0.2087</v>
      </c>
      <c r="BI365" s="61">
        <v>0.11609999999999999</v>
      </c>
      <c r="BJ365" s="61">
        <v>4.4200000000000003E-2</v>
      </c>
      <c r="BK365" s="61">
        <v>5.9799999999999999E-2</v>
      </c>
    </row>
    <row r="366" spans="1:63" x14ac:dyDescent="0.25">
      <c r="A366" s="61" t="s">
        <v>397</v>
      </c>
      <c r="B366" s="61">
        <v>44479</v>
      </c>
      <c r="C366" s="61">
        <v>97</v>
      </c>
      <c r="D366" s="61">
        <v>20.11</v>
      </c>
      <c r="E366" s="62">
        <v>1950.79</v>
      </c>
      <c r="F366" s="62">
        <v>1844.45</v>
      </c>
      <c r="G366" s="61">
        <v>2.7000000000000001E-3</v>
      </c>
      <c r="H366" s="61">
        <v>0</v>
      </c>
      <c r="I366" s="61">
        <v>3.5999999999999999E-3</v>
      </c>
      <c r="J366" s="61">
        <v>6.9999999999999999E-4</v>
      </c>
      <c r="K366" s="61">
        <v>5.4999999999999997E-3</v>
      </c>
      <c r="L366" s="61">
        <v>0.97570000000000001</v>
      </c>
      <c r="M366" s="61">
        <v>1.18E-2</v>
      </c>
      <c r="N366" s="61">
        <v>0.60899999999999999</v>
      </c>
      <c r="O366" s="61">
        <v>5.0000000000000001E-4</v>
      </c>
      <c r="P366" s="61">
        <v>0.13969999999999999</v>
      </c>
      <c r="Q366" s="61">
        <v>90.53</v>
      </c>
      <c r="R366" s="62">
        <v>46046.8</v>
      </c>
      <c r="S366" s="61">
        <v>0.34849999999999998</v>
      </c>
      <c r="T366" s="61">
        <v>0.18940000000000001</v>
      </c>
      <c r="U366" s="61">
        <v>0.46210000000000001</v>
      </c>
      <c r="V366" s="61">
        <v>16.45</v>
      </c>
      <c r="W366" s="61">
        <v>10.49</v>
      </c>
      <c r="X366" s="62">
        <v>67783.399999999994</v>
      </c>
      <c r="Y366" s="61">
        <v>182.84</v>
      </c>
      <c r="Z366" s="62">
        <v>75371.710000000006</v>
      </c>
      <c r="AA366" s="61">
        <v>0.74809999999999999</v>
      </c>
      <c r="AB366" s="61">
        <v>0.14269999999999999</v>
      </c>
      <c r="AC366" s="61">
        <v>0.10920000000000001</v>
      </c>
      <c r="AD366" s="61">
        <v>0.25190000000000001</v>
      </c>
      <c r="AE366" s="61">
        <v>75.37</v>
      </c>
      <c r="AF366" s="62">
        <v>1760.52</v>
      </c>
      <c r="AG366" s="61">
        <v>206.86</v>
      </c>
      <c r="AH366" s="62">
        <v>63942.39</v>
      </c>
      <c r="AI366" s="61">
        <v>29</v>
      </c>
      <c r="AJ366" s="62">
        <v>27110</v>
      </c>
      <c r="AK366" s="62">
        <v>36163</v>
      </c>
      <c r="AL366" s="61">
        <v>32.5</v>
      </c>
      <c r="AM366" s="61">
        <v>22</v>
      </c>
      <c r="AN366" s="61">
        <v>23.48</v>
      </c>
      <c r="AO366" s="61">
        <v>3.8</v>
      </c>
      <c r="AP366" s="61">
        <v>0</v>
      </c>
      <c r="AQ366" s="61">
        <v>0.69289999999999996</v>
      </c>
      <c r="AR366" s="62">
        <v>1284.47</v>
      </c>
      <c r="AS366" s="62">
        <v>2162.5700000000002</v>
      </c>
      <c r="AT366" s="62">
        <v>6006.48</v>
      </c>
      <c r="AU366" s="61">
        <v>918.44</v>
      </c>
      <c r="AV366" s="61">
        <v>77.34</v>
      </c>
      <c r="AW366" s="62">
        <v>10449.290000000001</v>
      </c>
      <c r="AX366" s="62">
        <v>7197.46</v>
      </c>
      <c r="AY366" s="61">
        <v>0.69610000000000005</v>
      </c>
      <c r="AZ366" s="62">
        <v>1867.83</v>
      </c>
      <c r="BA366" s="61">
        <v>0.18060000000000001</v>
      </c>
      <c r="BB366" s="62">
        <v>1275.08</v>
      </c>
      <c r="BC366" s="61">
        <v>0.12330000000000001</v>
      </c>
      <c r="BD366" s="62">
        <v>10340.370000000001</v>
      </c>
      <c r="BE366" s="62">
        <v>5798</v>
      </c>
      <c r="BF366" s="61">
        <v>3.1202999999999999</v>
      </c>
      <c r="BG366" s="61">
        <v>0.47789999999999999</v>
      </c>
      <c r="BH366" s="61">
        <v>0.2349</v>
      </c>
      <c r="BI366" s="61">
        <v>0.17599999999999999</v>
      </c>
      <c r="BJ366" s="61">
        <v>4.3799999999999999E-2</v>
      </c>
      <c r="BK366" s="61">
        <v>6.7500000000000004E-2</v>
      </c>
    </row>
    <row r="367" spans="1:63" x14ac:dyDescent="0.25">
      <c r="A367" s="61" t="s">
        <v>398</v>
      </c>
      <c r="B367" s="61">
        <v>47720</v>
      </c>
      <c r="C367" s="61">
        <v>84</v>
      </c>
      <c r="D367" s="61">
        <v>13.07</v>
      </c>
      <c r="E367" s="62">
        <v>1097.76</v>
      </c>
      <c r="F367" s="62">
        <v>1068.32</v>
      </c>
      <c r="G367" s="61">
        <v>0</v>
      </c>
      <c r="H367" s="61">
        <v>0</v>
      </c>
      <c r="I367" s="61">
        <v>6.7000000000000002E-3</v>
      </c>
      <c r="J367" s="61">
        <v>0</v>
      </c>
      <c r="K367" s="61">
        <v>4.7000000000000002E-3</v>
      </c>
      <c r="L367" s="61">
        <v>0.95930000000000004</v>
      </c>
      <c r="M367" s="61">
        <v>2.93E-2</v>
      </c>
      <c r="N367" s="61">
        <v>0.41760000000000003</v>
      </c>
      <c r="O367" s="61">
        <v>0</v>
      </c>
      <c r="P367" s="61">
        <v>0.1331</v>
      </c>
      <c r="Q367" s="61">
        <v>50.01</v>
      </c>
      <c r="R367" s="62">
        <v>49781.42</v>
      </c>
      <c r="S367" s="61">
        <v>0.38300000000000001</v>
      </c>
      <c r="T367" s="61">
        <v>0.15959999999999999</v>
      </c>
      <c r="U367" s="61">
        <v>0.45739999999999997</v>
      </c>
      <c r="V367" s="61">
        <v>18.32</v>
      </c>
      <c r="W367" s="61">
        <v>11</v>
      </c>
      <c r="X367" s="62">
        <v>48866.73</v>
      </c>
      <c r="Y367" s="61">
        <v>96.07</v>
      </c>
      <c r="Z367" s="62">
        <v>93286.02</v>
      </c>
      <c r="AA367" s="61">
        <v>0.872</v>
      </c>
      <c r="AB367" s="61">
        <v>9.8599999999999993E-2</v>
      </c>
      <c r="AC367" s="61">
        <v>2.9399999999999999E-2</v>
      </c>
      <c r="AD367" s="61">
        <v>0.128</v>
      </c>
      <c r="AE367" s="61">
        <v>93.29</v>
      </c>
      <c r="AF367" s="62">
        <v>2292.23</v>
      </c>
      <c r="AG367" s="61">
        <v>310.54000000000002</v>
      </c>
      <c r="AH367" s="62">
        <v>90554.15</v>
      </c>
      <c r="AI367" s="61">
        <v>118</v>
      </c>
      <c r="AJ367" s="62">
        <v>30481</v>
      </c>
      <c r="AK367" s="62">
        <v>40625</v>
      </c>
      <c r="AL367" s="61">
        <v>35.200000000000003</v>
      </c>
      <c r="AM367" s="61">
        <v>24.25</v>
      </c>
      <c r="AN367" s="61">
        <v>24.28</v>
      </c>
      <c r="AO367" s="61">
        <v>4.5</v>
      </c>
      <c r="AP367" s="61">
        <v>912.66</v>
      </c>
      <c r="AQ367" s="61">
        <v>1.3685</v>
      </c>
      <c r="AR367" s="62">
        <v>1096.83</v>
      </c>
      <c r="AS367" s="62">
        <v>1853.29</v>
      </c>
      <c r="AT367" s="62">
        <v>5133.68</v>
      </c>
      <c r="AU367" s="62">
        <v>1010.62</v>
      </c>
      <c r="AV367" s="61">
        <v>260.55</v>
      </c>
      <c r="AW367" s="62">
        <v>9354.98</v>
      </c>
      <c r="AX367" s="62">
        <v>5337.91</v>
      </c>
      <c r="AY367" s="61">
        <v>0.59179999999999999</v>
      </c>
      <c r="AZ367" s="62">
        <v>3130.36</v>
      </c>
      <c r="BA367" s="61">
        <v>0.34699999999999998</v>
      </c>
      <c r="BB367" s="61">
        <v>552.09</v>
      </c>
      <c r="BC367" s="61">
        <v>6.1199999999999997E-2</v>
      </c>
      <c r="BD367" s="62">
        <v>9020.3700000000008</v>
      </c>
      <c r="BE367" s="62">
        <v>4691.5</v>
      </c>
      <c r="BF367" s="61">
        <v>1.9591000000000001</v>
      </c>
      <c r="BG367" s="61">
        <v>0.53739999999999999</v>
      </c>
      <c r="BH367" s="61">
        <v>0.25409999999999999</v>
      </c>
      <c r="BI367" s="61">
        <v>0.15690000000000001</v>
      </c>
      <c r="BJ367" s="61">
        <v>3.4000000000000002E-2</v>
      </c>
      <c r="BK367" s="61">
        <v>1.7600000000000001E-2</v>
      </c>
    </row>
    <row r="368" spans="1:63" x14ac:dyDescent="0.25">
      <c r="A368" s="61" t="s">
        <v>399</v>
      </c>
      <c r="B368" s="61">
        <v>46136</v>
      </c>
      <c r="C368" s="61">
        <v>7</v>
      </c>
      <c r="D368" s="61">
        <v>101.36</v>
      </c>
      <c r="E368" s="61">
        <v>709.54</v>
      </c>
      <c r="F368" s="61">
        <v>733.67</v>
      </c>
      <c r="G368" s="61">
        <v>0</v>
      </c>
      <c r="H368" s="61">
        <v>0</v>
      </c>
      <c r="I368" s="61">
        <v>3.3599999999999998E-2</v>
      </c>
      <c r="J368" s="61">
        <v>1.2999999999999999E-3</v>
      </c>
      <c r="K368" s="61">
        <v>1.7000000000000001E-2</v>
      </c>
      <c r="L368" s="61">
        <v>0.90710000000000002</v>
      </c>
      <c r="M368" s="61">
        <v>4.0899999999999999E-2</v>
      </c>
      <c r="N368" s="61">
        <v>0.81699999999999995</v>
      </c>
      <c r="O368" s="61">
        <v>2.7000000000000001E-3</v>
      </c>
      <c r="P368" s="61">
        <v>0.16070000000000001</v>
      </c>
      <c r="Q368" s="61">
        <v>43.1</v>
      </c>
      <c r="R368" s="62">
        <v>47049.69</v>
      </c>
      <c r="S368" s="61">
        <v>0.40379999999999999</v>
      </c>
      <c r="T368" s="61">
        <v>0.21149999999999999</v>
      </c>
      <c r="U368" s="61">
        <v>0.3846</v>
      </c>
      <c r="V368" s="61">
        <v>15.64</v>
      </c>
      <c r="W368" s="61">
        <v>6.22</v>
      </c>
      <c r="X368" s="62">
        <v>74071.17</v>
      </c>
      <c r="Y368" s="61">
        <v>108.13</v>
      </c>
      <c r="Z368" s="62">
        <v>68749.009999999995</v>
      </c>
      <c r="AA368" s="61">
        <v>0.77410000000000001</v>
      </c>
      <c r="AB368" s="61">
        <v>0.1779</v>
      </c>
      <c r="AC368" s="61">
        <v>4.8099999999999997E-2</v>
      </c>
      <c r="AD368" s="61">
        <v>0.22589999999999999</v>
      </c>
      <c r="AE368" s="61">
        <v>68.75</v>
      </c>
      <c r="AF368" s="62">
        <v>1620.08</v>
      </c>
      <c r="AG368" s="61">
        <v>252.3</v>
      </c>
      <c r="AH368" s="62">
        <v>66325.240000000005</v>
      </c>
      <c r="AI368" s="61">
        <v>35</v>
      </c>
      <c r="AJ368" s="62">
        <v>24031</v>
      </c>
      <c r="AK368" s="62">
        <v>31613</v>
      </c>
      <c r="AL368" s="61">
        <v>27.02</v>
      </c>
      <c r="AM368" s="61">
        <v>23.58</v>
      </c>
      <c r="AN368" s="61">
        <v>22.55</v>
      </c>
      <c r="AO368" s="61">
        <v>5.27</v>
      </c>
      <c r="AP368" s="61">
        <v>679.6</v>
      </c>
      <c r="AQ368" s="61">
        <v>1.7063999999999999</v>
      </c>
      <c r="AR368" s="62">
        <v>1409.82</v>
      </c>
      <c r="AS368" s="62">
        <v>2352.4299999999998</v>
      </c>
      <c r="AT368" s="62">
        <v>4721.51</v>
      </c>
      <c r="AU368" s="61">
        <v>609.26</v>
      </c>
      <c r="AV368" s="61">
        <v>381.9</v>
      </c>
      <c r="AW368" s="62">
        <v>9474.92</v>
      </c>
      <c r="AX368" s="62">
        <v>6340.92</v>
      </c>
      <c r="AY368" s="61">
        <v>0.65649999999999997</v>
      </c>
      <c r="AZ368" s="62">
        <v>1967.33</v>
      </c>
      <c r="BA368" s="61">
        <v>0.20369999999999999</v>
      </c>
      <c r="BB368" s="62">
        <v>1351.05</v>
      </c>
      <c r="BC368" s="61">
        <v>0.1399</v>
      </c>
      <c r="BD368" s="62">
        <v>9659.2999999999993</v>
      </c>
      <c r="BE368" s="62">
        <v>6421.98</v>
      </c>
      <c r="BF368" s="61">
        <v>4.6325000000000003</v>
      </c>
      <c r="BG368" s="61">
        <v>0.5</v>
      </c>
      <c r="BH368" s="61">
        <v>0.18509999999999999</v>
      </c>
      <c r="BI368" s="61">
        <v>0.27639999999999998</v>
      </c>
      <c r="BJ368" s="61">
        <v>2.92E-2</v>
      </c>
      <c r="BK368" s="61">
        <v>9.2999999999999992E-3</v>
      </c>
    </row>
    <row r="369" spans="1:63" x14ac:dyDescent="0.25">
      <c r="A369" s="61" t="s">
        <v>400</v>
      </c>
      <c r="B369" s="61">
        <v>44487</v>
      </c>
      <c r="C369" s="61">
        <v>71</v>
      </c>
      <c r="D369" s="61">
        <v>43.87</v>
      </c>
      <c r="E369" s="62">
        <v>3114.45</v>
      </c>
      <c r="F369" s="62">
        <v>2984.48</v>
      </c>
      <c r="G369" s="61">
        <v>5.7999999999999996E-3</v>
      </c>
      <c r="H369" s="61">
        <v>0</v>
      </c>
      <c r="I369" s="61">
        <v>8.2000000000000007E-3</v>
      </c>
      <c r="J369" s="61">
        <v>1.5E-3</v>
      </c>
      <c r="K369" s="61">
        <v>5.0700000000000002E-2</v>
      </c>
      <c r="L369" s="61">
        <v>0.89790000000000003</v>
      </c>
      <c r="M369" s="61">
        <v>3.5900000000000001E-2</v>
      </c>
      <c r="N369" s="61">
        <v>0.4133</v>
      </c>
      <c r="O369" s="61">
        <v>3.2000000000000001E-2</v>
      </c>
      <c r="P369" s="61">
        <v>0.14860000000000001</v>
      </c>
      <c r="Q369" s="61">
        <v>128.30000000000001</v>
      </c>
      <c r="R369" s="62">
        <v>49445.01</v>
      </c>
      <c r="S369" s="61">
        <v>0.25419999999999998</v>
      </c>
      <c r="T369" s="61">
        <v>0.2288</v>
      </c>
      <c r="U369" s="61">
        <v>0.51690000000000003</v>
      </c>
      <c r="V369" s="61">
        <v>17.420000000000002</v>
      </c>
      <c r="W369" s="61">
        <v>22.3</v>
      </c>
      <c r="X369" s="62">
        <v>66109.19</v>
      </c>
      <c r="Y369" s="61">
        <v>134.52000000000001</v>
      </c>
      <c r="Z369" s="62">
        <v>133506.98000000001</v>
      </c>
      <c r="AA369" s="61">
        <v>0.7319</v>
      </c>
      <c r="AB369" s="61">
        <v>0.22969999999999999</v>
      </c>
      <c r="AC369" s="61">
        <v>3.8399999999999997E-2</v>
      </c>
      <c r="AD369" s="61">
        <v>0.2681</v>
      </c>
      <c r="AE369" s="61">
        <v>133.51</v>
      </c>
      <c r="AF369" s="62">
        <v>4212.91</v>
      </c>
      <c r="AG369" s="61">
        <v>478.25</v>
      </c>
      <c r="AH369" s="62">
        <v>141284.88</v>
      </c>
      <c r="AI369" s="61">
        <v>394</v>
      </c>
      <c r="AJ369" s="62">
        <v>27690</v>
      </c>
      <c r="AK369" s="62">
        <v>42883</v>
      </c>
      <c r="AL369" s="61">
        <v>49.7</v>
      </c>
      <c r="AM369" s="61">
        <v>30.16</v>
      </c>
      <c r="AN369" s="61">
        <v>32.96</v>
      </c>
      <c r="AO369" s="61">
        <v>4</v>
      </c>
      <c r="AP369" s="61">
        <v>0</v>
      </c>
      <c r="AQ369" s="61">
        <v>1.0062</v>
      </c>
      <c r="AR369" s="62">
        <v>1076.0899999999999</v>
      </c>
      <c r="AS369" s="62">
        <v>1325.65</v>
      </c>
      <c r="AT369" s="62">
        <v>5055.6400000000003</v>
      </c>
      <c r="AU369" s="62">
        <v>1066.55</v>
      </c>
      <c r="AV369" s="61">
        <v>113.97</v>
      </c>
      <c r="AW369" s="62">
        <v>8637.91</v>
      </c>
      <c r="AX369" s="62">
        <v>3397.32</v>
      </c>
      <c r="AY369" s="61">
        <v>0.4199</v>
      </c>
      <c r="AZ369" s="62">
        <v>3852.29</v>
      </c>
      <c r="BA369" s="61">
        <v>0.47620000000000001</v>
      </c>
      <c r="BB369" s="61">
        <v>840.23</v>
      </c>
      <c r="BC369" s="61">
        <v>0.10390000000000001</v>
      </c>
      <c r="BD369" s="62">
        <v>8089.84</v>
      </c>
      <c r="BE369" s="62">
        <v>2563.71</v>
      </c>
      <c r="BF369" s="61">
        <v>0.65869999999999995</v>
      </c>
      <c r="BG369" s="61">
        <v>0.63929999999999998</v>
      </c>
      <c r="BH369" s="61">
        <v>0.22800000000000001</v>
      </c>
      <c r="BI369" s="61">
        <v>7.5399999999999995E-2</v>
      </c>
      <c r="BJ369" s="61">
        <v>4.3799999999999999E-2</v>
      </c>
      <c r="BK369" s="61">
        <v>1.3599999999999999E-2</v>
      </c>
    </row>
    <row r="370" spans="1:63" x14ac:dyDescent="0.25">
      <c r="A370" s="61" t="s">
        <v>401</v>
      </c>
      <c r="B370" s="61">
        <v>45559</v>
      </c>
      <c r="C370" s="61">
        <v>66</v>
      </c>
      <c r="D370" s="61">
        <v>34.450000000000003</v>
      </c>
      <c r="E370" s="62">
        <v>2273.86</v>
      </c>
      <c r="F370" s="62">
        <v>2353.96</v>
      </c>
      <c r="G370" s="61">
        <v>2.5000000000000001E-3</v>
      </c>
      <c r="H370" s="61">
        <v>4.0000000000000002E-4</v>
      </c>
      <c r="I370" s="61">
        <v>4.4000000000000003E-3</v>
      </c>
      <c r="J370" s="61">
        <v>8.9999999999999998E-4</v>
      </c>
      <c r="K370" s="61">
        <v>1.55E-2</v>
      </c>
      <c r="L370" s="61">
        <v>0.94720000000000004</v>
      </c>
      <c r="M370" s="61">
        <v>2.8899999999999999E-2</v>
      </c>
      <c r="N370" s="61">
        <v>0.46360000000000001</v>
      </c>
      <c r="O370" s="61">
        <v>1E-3</v>
      </c>
      <c r="P370" s="61">
        <v>0.15529999999999999</v>
      </c>
      <c r="Q370" s="61">
        <v>106.28</v>
      </c>
      <c r="R370" s="62">
        <v>64801.59</v>
      </c>
      <c r="S370" s="61">
        <v>0.26860000000000001</v>
      </c>
      <c r="T370" s="61">
        <v>0.1086</v>
      </c>
      <c r="U370" s="61">
        <v>0.62290000000000001</v>
      </c>
      <c r="V370" s="61">
        <v>18.739999999999998</v>
      </c>
      <c r="W370" s="61">
        <v>11.6</v>
      </c>
      <c r="X370" s="62">
        <v>83284.83</v>
      </c>
      <c r="Y370" s="61">
        <v>189.85</v>
      </c>
      <c r="Z370" s="62">
        <v>235929.53</v>
      </c>
      <c r="AA370" s="61">
        <v>0.50319999999999998</v>
      </c>
      <c r="AB370" s="61">
        <v>0.14549999999999999</v>
      </c>
      <c r="AC370" s="61">
        <v>0.3513</v>
      </c>
      <c r="AD370" s="61">
        <v>0.49680000000000002</v>
      </c>
      <c r="AE370" s="61">
        <v>235.93</v>
      </c>
      <c r="AF370" s="62">
        <v>7065.42</v>
      </c>
      <c r="AG370" s="61">
        <v>351.23</v>
      </c>
      <c r="AH370" s="62">
        <v>230642.51</v>
      </c>
      <c r="AI370" s="61">
        <v>567</v>
      </c>
      <c r="AJ370" s="62">
        <v>36212</v>
      </c>
      <c r="AK370" s="62">
        <v>60122</v>
      </c>
      <c r="AL370" s="61">
        <v>37.85</v>
      </c>
      <c r="AM370" s="61">
        <v>25.41</v>
      </c>
      <c r="AN370" s="61">
        <v>26.56</v>
      </c>
      <c r="AO370" s="61">
        <v>3.5</v>
      </c>
      <c r="AP370" s="61">
        <v>0</v>
      </c>
      <c r="AQ370" s="61">
        <v>0.76300000000000001</v>
      </c>
      <c r="AR370" s="62">
        <v>1177.98</v>
      </c>
      <c r="AS370" s="62">
        <v>2311.4499999999998</v>
      </c>
      <c r="AT370" s="62">
        <v>5859.32</v>
      </c>
      <c r="AU370" s="61">
        <v>948.88</v>
      </c>
      <c r="AV370" s="61">
        <v>139.86000000000001</v>
      </c>
      <c r="AW370" s="62">
        <v>10437.48</v>
      </c>
      <c r="AX370" s="62">
        <v>5255.56</v>
      </c>
      <c r="AY370" s="61">
        <v>0.42630000000000001</v>
      </c>
      <c r="AZ370" s="62">
        <v>6067.94</v>
      </c>
      <c r="BA370" s="61">
        <v>0.49220000000000003</v>
      </c>
      <c r="BB370" s="62">
        <v>1004.1</v>
      </c>
      <c r="BC370" s="61">
        <v>8.1500000000000003E-2</v>
      </c>
      <c r="BD370" s="62">
        <v>12327.6</v>
      </c>
      <c r="BE370" s="62">
        <v>1835.75</v>
      </c>
      <c r="BF370" s="61">
        <v>0.36499999999999999</v>
      </c>
      <c r="BG370" s="61">
        <v>0.58460000000000001</v>
      </c>
      <c r="BH370" s="61">
        <v>0.20219999999999999</v>
      </c>
      <c r="BI370" s="61">
        <v>0.1593</v>
      </c>
      <c r="BJ370" s="61">
        <v>3.7699999999999997E-2</v>
      </c>
      <c r="BK370" s="61">
        <v>1.6199999999999999E-2</v>
      </c>
    </row>
    <row r="371" spans="1:63" x14ac:dyDescent="0.25">
      <c r="A371" s="61" t="s">
        <v>402</v>
      </c>
      <c r="B371" s="61">
        <v>49718</v>
      </c>
      <c r="C371" s="61">
        <v>39</v>
      </c>
      <c r="D371" s="61">
        <v>9.33</v>
      </c>
      <c r="E371" s="61">
        <v>364</v>
      </c>
      <c r="F371" s="61">
        <v>379.62</v>
      </c>
      <c r="G371" s="61">
        <v>0</v>
      </c>
      <c r="H371" s="61">
        <v>0</v>
      </c>
      <c r="I371" s="61">
        <v>5.3E-3</v>
      </c>
      <c r="J371" s="61">
        <v>0</v>
      </c>
      <c r="K371" s="61">
        <v>8.6E-3</v>
      </c>
      <c r="L371" s="61">
        <v>0.97560000000000002</v>
      </c>
      <c r="M371" s="61">
        <v>1.0500000000000001E-2</v>
      </c>
      <c r="N371" s="61">
        <v>0.2495</v>
      </c>
      <c r="O371" s="61">
        <v>0</v>
      </c>
      <c r="P371" s="61">
        <v>0.1099</v>
      </c>
      <c r="Q371" s="61">
        <v>21.67</v>
      </c>
      <c r="R371" s="62">
        <v>43881.42</v>
      </c>
      <c r="S371" s="61">
        <v>0.23530000000000001</v>
      </c>
      <c r="T371" s="61">
        <v>0.44119999999999998</v>
      </c>
      <c r="U371" s="61">
        <v>0.32350000000000001</v>
      </c>
      <c r="V371" s="61">
        <v>15.04</v>
      </c>
      <c r="W371" s="61">
        <v>3.2</v>
      </c>
      <c r="X371" s="62">
        <v>71921.25</v>
      </c>
      <c r="Y371" s="61">
        <v>109.23</v>
      </c>
      <c r="Z371" s="62">
        <v>112090.96</v>
      </c>
      <c r="AA371" s="61">
        <v>0.90800000000000003</v>
      </c>
      <c r="AB371" s="61">
        <v>4.2200000000000001E-2</v>
      </c>
      <c r="AC371" s="61">
        <v>4.9799999999999997E-2</v>
      </c>
      <c r="AD371" s="61">
        <v>9.1999999999999998E-2</v>
      </c>
      <c r="AE371" s="61">
        <v>112.09</v>
      </c>
      <c r="AF371" s="62">
        <v>2547.87</v>
      </c>
      <c r="AG371" s="61">
        <v>307.64</v>
      </c>
      <c r="AH371" s="62">
        <v>102536.56</v>
      </c>
      <c r="AI371" s="61">
        <v>197</v>
      </c>
      <c r="AJ371" s="62">
        <v>31967</v>
      </c>
      <c r="AK371" s="62">
        <v>43054</v>
      </c>
      <c r="AL371" s="61">
        <v>39.1</v>
      </c>
      <c r="AM371" s="61">
        <v>21.6</v>
      </c>
      <c r="AN371" s="61">
        <v>27.72</v>
      </c>
      <c r="AO371" s="61">
        <v>4.5</v>
      </c>
      <c r="AP371" s="62">
        <v>1601.45</v>
      </c>
      <c r="AQ371" s="61">
        <v>1.4564999999999999</v>
      </c>
      <c r="AR371" s="62">
        <v>1627.01</v>
      </c>
      <c r="AS371" s="62">
        <v>1937.32</v>
      </c>
      <c r="AT371" s="62">
        <v>5241.9399999999996</v>
      </c>
      <c r="AU371" s="61">
        <v>822.15</v>
      </c>
      <c r="AV371" s="61">
        <v>48.85</v>
      </c>
      <c r="AW371" s="62">
        <v>9677.27</v>
      </c>
      <c r="AX371" s="62">
        <v>5830.21</v>
      </c>
      <c r="AY371" s="61">
        <v>0.56010000000000004</v>
      </c>
      <c r="AZ371" s="62">
        <v>4036.62</v>
      </c>
      <c r="BA371" s="61">
        <v>0.38779999999999998</v>
      </c>
      <c r="BB371" s="61">
        <v>541.54</v>
      </c>
      <c r="BC371" s="61">
        <v>5.1999999999999998E-2</v>
      </c>
      <c r="BD371" s="62">
        <v>10408.379999999999</v>
      </c>
      <c r="BE371" s="62">
        <v>5291.09</v>
      </c>
      <c r="BF371" s="61">
        <v>1.7527999999999999</v>
      </c>
      <c r="BG371" s="61">
        <v>0.58120000000000005</v>
      </c>
      <c r="BH371" s="61">
        <v>0.16450000000000001</v>
      </c>
      <c r="BI371" s="61">
        <v>0.18679999999999999</v>
      </c>
      <c r="BJ371" s="61">
        <v>4.3700000000000003E-2</v>
      </c>
      <c r="BK371" s="61">
        <v>2.3699999999999999E-2</v>
      </c>
    </row>
    <row r="372" spans="1:63" x14ac:dyDescent="0.25">
      <c r="A372" s="61" t="s">
        <v>403</v>
      </c>
      <c r="B372" s="61">
        <v>44453</v>
      </c>
      <c r="C372" s="61">
        <v>24</v>
      </c>
      <c r="D372" s="61">
        <v>288.81</v>
      </c>
      <c r="E372" s="62">
        <v>6931.5</v>
      </c>
      <c r="F372" s="62">
        <v>6515.26</v>
      </c>
      <c r="G372" s="61">
        <v>5.4000000000000003E-3</v>
      </c>
      <c r="H372" s="61">
        <v>2.9999999999999997E-4</v>
      </c>
      <c r="I372" s="61">
        <v>4.58E-2</v>
      </c>
      <c r="J372" s="61">
        <v>2.3E-3</v>
      </c>
      <c r="K372" s="61">
        <v>1.55E-2</v>
      </c>
      <c r="L372" s="61">
        <v>0.85960000000000003</v>
      </c>
      <c r="M372" s="61">
        <v>7.1099999999999997E-2</v>
      </c>
      <c r="N372" s="61">
        <v>0.59760000000000002</v>
      </c>
      <c r="O372" s="61">
        <v>3.5999999999999999E-3</v>
      </c>
      <c r="P372" s="61">
        <v>0.15770000000000001</v>
      </c>
      <c r="Q372" s="61">
        <v>237.87</v>
      </c>
      <c r="R372" s="62">
        <v>50148.42</v>
      </c>
      <c r="S372" s="61">
        <v>0.24940000000000001</v>
      </c>
      <c r="T372" s="61">
        <v>0.1837</v>
      </c>
      <c r="U372" s="61">
        <v>0.56689999999999996</v>
      </c>
      <c r="V372" s="61">
        <v>21.19</v>
      </c>
      <c r="W372" s="61">
        <v>34</v>
      </c>
      <c r="X372" s="62">
        <v>70059.44</v>
      </c>
      <c r="Y372" s="61">
        <v>199.77</v>
      </c>
      <c r="Z372" s="62">
        <v>115197.4</v>
      </c>
      <c r="AA372" s="61">
        <v>0.70720000000000005</v>
      </c>
      <c r="AB372" s="61">
        <v>0.25629999999999997</v>
      </c>
      <c r="AC372" s="61">
        <v>3.6499999999999998E-2</v>
      </c>
      <c r="AD372" s="61">
        <v>0.2928</v>
      </c>
      <c r="AE372" s="61">
        <v>115.2</v>
      </c>
      <c r="AF372" s="62">
        <v>3463.81</v>
      </c>
      <c r="AG372" s="61">
        <v>490.2</v>
      </c>
      <c r="AH372" s="62">
        <v>115739.39</v>
      </c>
      <c r="AI372" s="61">
        <v>266</v>
      </c>
      <c r="AJ372" s="62">
        <v>25155</v>
      </c>
      <c r="AK372" s="62">
        <v>38031</v>
      </c>
      <c r="AL372" s="61">
        <v>36.97</v>
      </c>
      <c r="AM372" s="61">
        <v>29.93</v>
      </c>
      <c r="AN372" s="61">
        <v>29.47</v>
      </c>
      <c r="AO372" s="61">
        <v>4.0999999999999996</v>
      </c>
      <c r="AP372" s="62">
        <v>1089.19</v>
      </c>
      <c r="AQ372" s="61">
        <v>1.6615</v>
      </c>
      <c r="AR372" s="61">
        <v>944.47</v>
      </c>
      <c r="AS372" s="62">
        <v>1762.37</v>
      </c>
      <c r="AT372" s="62">
        <v>5614.89</v>
      </c>
      <c r="AU372" s="61">
        <v>795.67</v>
      </c>
      <c r="AV372" s="61">
        <v>520.58000000000004</v>
      </c>
      <c r="AW372" s="62">
        <v>9637.98</v>
      </c>
      <c r="AX372" s="62">
        <v>4279.58</v>
      </c>
      <c r="AY372" s="61">
        <v>0.4289</v>
      </c>
      <c r="AZ372" s="62">
        <v>4505.8500000000004</v>
      </c>
      <c r="BA372" s="61">
        <v>0.4516</v>
      </c>
      <c r="BB372" s="62">
        <v>1192.72</v>
      </c>
      <c r="BC372" s="61">
        <v>0.1195</v>
      </c>
      <c r="BD372" s="62">
        <v>9978.15</v>
      </c>
      <c r="BE372" s="62">
        <v>3037.09</v>
      </c>
      <c r="BF372" s="61">
        <v>1.0604</v>
      </c>
      <c r="BG372" s="61">
        <v>0.58079999999999998</v>
      </c>
      <c r="BH372" s="61">
        <v>0.18840000000000001</v>
      </c>
      <c r="BI372" s="61">
        <v>0.1759</v>
      </c>
      <c r="BJ372" s="61">
        <v>3.7900000000000003E-2</v>
      </c>
      <c r="BK372" s="61">
        <v>1.6899999999999998E-2</v>
      </c>
    </row>
    <row r="373" spans="1:63" x14ac:dyDescent="0.25">
      <c r="A373" s="61" t="s">
        <v>404</v>
      </c>
      <c r="B373" s="61">
        <v>47217</v>
      </c>
      <c r="C373" s="61">
        <v>29</v>
      </c>
      <c r="D373" s="61">
        <v>22.44</v>
      </c>
      <c r="E373" s="61">
        <v>650.72</v>
      </c>
      <c r="F373" s="61">
        <v>587.53</v>
      </c>
      <c r="G373" s="61">
        <v>5.4000000000000003E-3</v>
      </c>
      <c r="H373" s="61">
        <v>0</v>
      </c>
      <c r="I373" s="61">
        <v>3.04E-2</v>
      </c>
      <c r="J373" s="61">
        <v>0</v>
      </c>
      <c r="K373" s="61">
        <v>2.2700000000000001E-2</v>
      </c>
      <c r="L373" s="61">
        <v>0.93279999999999996</v>
      </c>
      <c r="M373" s="61">
        <v>8.8000000000000005E-3</v>
      </c>
      <c r="N373" s="61">
        <v>0.33260000000000001</v>
      </c>
      <c r="O373" s="61">
        <v>6.3E-3</v>
      </c>
      <c r="P373" s="61">
        <v>0.1391</v>
      </c>
      <c r="Q373" s="61">
        <v>38.119999999999997</v>
      </c>
      <c r="R373" s="62">
        <v>52717.42</v>
      </c>
      <c r="S373" s="61">
        <v>0.3654</v>
      </c>
      <c r="T373" s="61">
        <v>0.1731</v>
      </c>
      <c r="U373" s="61">
        <v>0.46150000000000002</v>
      </c>
      <c r="V373" s="61">
        <v>15.77</v>
      </c>
      <c r="W373" s="61">
        <v>4.1500000000000004</v>
      </c>
      <c r="X373" s="62">
        <v>72850.12</v>
      </c>
      <c r="Y373" s="61">
        <v>153.12</v>
      </c>
      <c r="Z373" s="62">
        <v>260779.34</v>
      </c>
      <c r="AA373" s="61">
        <v>0.8417</v>
      </c>
      <c r="AB373" s="61">
        <v>0.1343</v>
      </c>
      <c r="AC373" s="61">
        <v>2.4E-2</v>
      </c>
      <c r="AD373" s="61">
        <v>0.1583</v>
      </c>
      <c r="AE373" s="61">
        <v>260.77999999999997</v>
      </c>
      <c r="AF373" s="62">
        <v>10009.4</v>
      </c>
      <c r="AG373" s="62">
        <v>1191.3800000000001</v>
      </c>
      <c r="AH373" s="62">
        <v>279930.82</v>
      </c>
      <c r="AI373" s="61">
        <v>593</v>
      </c>
      <c r="AJ373" s="62">
        <v>35762</v>
      </c>
      <c r="AK373" s="62">
        <v>60264</v>
      </c>
      <c r="AL373" s="61">
        <v>67.09</v>
      </c>
      <c r="AM373" s="61">
        <v>37.729999999999997</v>
      </c>
      <c r="AN373" s="61">
        <v>37.35</v>
      </c>
      <c r="AO373" s="61">
        <v>5.0999999999999996</v>
      </c>
      <c r="AP373" s="61">
        <v>0</v>
      </c>
      <c r="AQ373" s="61">
        <v>1.3111999999999999</v>
      </c>
      <c r="AR373" s="62">
        <v>1846.27</v>
      </c>
      <c r="AS373" s="62">
        <v>3278.03</v>
      </c>
      <c r="AT373" s="62">
        <v>6857.71</v>
      </c>
      <c r="AU373" s="62">
        <v>1495.48</v>
      </c>
      <c r="AV373" s="61">
        <v>202.44</v>
      </c>
      <c r="AW373" s="62">
        <v>13679.93</v>
      </c>
      <c r="AX373" s="62">
        <v>4101.95</v>
      </c>
      <c r="AY373" s="61">
        <v>0.27900000000000003</v>
      </c>
      <c r="AZ373" s="62">
        <v>9964.18</v>
      </c>
      <c r="BA373" s="61">
        <v>0.67769999999999997</v>
      </c>
      <c r="BB373" s="61">
        <v>637.04</v>
      </c>
      <c r="BC373" s="61">
        <v>4.3299999999999998E-2</v>
      </c>
      <c r="BD373" s="62">
        <v>14703.17</v>
      </c>
      <c r="BE373" s="61">
        <v>841.48</v>
      </c>
      <c r="BF373" s="61">
        <v>0.1033</v>
      </c>
      <c r="BG373" s="61">
        <v>0.505</v>
      </c>
      <c r="BH373" s="61">
        <v>0.18740000000000001</v>
      </c>
      <c r="BI373" s="61">
        <v>0.25580000000000003</v>
      </c>
      <c r="BJ373" s="61">
        <v>2.8199999999999999E-2</v>
      </c>
      <c r="BK373" s="61">
        <v>2.35E-2</v>
      </c>
    </row>
    <row r="374" spans="1:63" x14ac:dyDescent="0.25">
      <c r="A374" s="61" t="s">
        <v>405</v>
      </c>
      <c r="B374" s="61">
        <v>45542</v>
      </c>
      <c r="C374" s="61">
        <v>79</v>
      </c>
      <c r="D374" s="61">
        <v>13.97</v>
      </c>
      <c r="E374" s="62">
        <v>1103.95</v>
      </c>
      <c r="F374" s="62">
        <v>1131.3599999999999</v>
      </c>
      <c r="G374" s="61">
        <v>3.8E-3</v>
      </c>
      <c r="H374" s="61">
        <v>0</v>
      </c>
      <c r="I374" s="61">
        <v>1.84E-2</v>
      </c>
      <c r="J374" s="61">
        <v>8.9999999999999998E-4</v>
      </c>
      <c r="K374" s="61">
        <v>1.1900000000000001E-2</v>
      </c>
      <c r="L374" s="61">
        <v>0.93200000000000005</v>
      </c>
      <c r="M374" s="61">
        <v>3.3000000000000002E-2</v>
      </c>
      <c r="N374" s="61">
        <v>0.69610000000000005</v>
      </c>
      <c r="O374" s="61">
        <v>0</v>
      </c>
      <c r="P374" s="61">
        <v>0.1794</v>
      </c>
      <c r="Q374" s="61">
        <v>52</v>
      </c>
      <c r="R374" s="62">
        <v>42965.41</v>
      </c>
      <c r="S374" s="61">
        <v>0.25609999999999999</v>
      </c>
      <c r="T374" s="61">
        <v>0.10979999999999999</v>
      </c>
      <c r="U374" s="61">
        <v>0.6341</v>
      </c>
      <c r="V374" s="61">
        <v>17.25</v>
      </c>
      <c r="W374" s="61">
        <v>9</v>
      </c>
      <c r="X374" s="62">
        <v>64922.67</v>
      </c>
      <c r="Y374" s="61">
        <v>116.49</v>
      </c>
      <c r="Z374" s="62">
        <v>86154.14</v>
      </c>
      <c r="AA374" s="61">
        <v>0.71220000000000006</v>
      </c>
      <c r="AB374" s="61">
        <v>0.1996</v>
      </c>
      <c r="AC374" s="61">
        <v>8.8200000000000001E-2</v>
      </c>
      <c r="AD374" s="61">
        <v>0.2878</v>
      </c>
      <c r="AE374" s="61">
        <v>86.15</v>
      </c>
      <c r="AF374" s="62">
        <v>2854.89</v>
      </c>
      <c r="AG374" s="61">
        <v>324.64</v>
      </c>
      <c r="AH374" s="62">
        <v>83483.899999999994</v>
      </c>
      <c r="AI374" s="61">
        <v>85</v>
      </c>
      <c r="AJ374" s="62">
        <v>24929</v>
      </c>
      <c r="AK374" s="62">
        <v>34035</v>
      </c>
      <c r="AL374" s="61">
        <v>52.6</v>
      </c>
      <c r="AM374" s="61">
        <v>29.45</v>
      </c>
      <c r="AN374" s="61">
        <v>37.700000000000003</v>
      </c>
      <c r="AO374" s="61">
        <v>4.7</v>
      </c>
      <c r="AP374" s="61">
        <v>0</v>
      </c>
      <c r="AQ374" s="61">
        <v>1.1693</v>
      </c>
      <c r="AR374" s="62">
        <v>1163.28</v>
      </c>
      <c r="AS374" s="62">
        <v>2208.16</v>
      </c>
      <c r="AT374" s="62">
        <v>5013.91</v>
      </c>
      <c r="AU374" s="61">
        <v>949.71</v>
      </c>
      <c r="AV374" s="61">
        <v>140.38</v>
      </c>
      <c r="AW374" s="62">
        <v>9475.44</v>
      </c>
      <c r="AX374" s="62">
        <v>5503.92</v>
      </c>
      <c r="AY374" s="61">
        <v>0.56879999999999997</v>
      </c>
      <c r="AZ374" s="62">
        <v>3167.86</v>
      </c>
      <c r="BA374" s="61">
        <v>0.32740000000000002</v>
      </c>
      <c r="BB374" s="62">
        <v>1004.08</v>
      </c>
      <c r="BC374" s="61">
        <v>0.1038</v>
      </c>
      <c r="BD374" s="62">
        <v>9675.85</v>
      </c>
      <c r="BE374" s="62">
        <v>5234.41</v>
      </c>
      <c r="BF374" s="61">
        <v>2.8624999999999998</v>
      </c>
      <c r="BG374" s="61">
        <v>0.50449999999999995</v>
      </c>
      <c r="BH374" s="61">
        <v>0.25640000000000002</v>
      </c>
      <c r="BI374" s="61">
        <v>0.1729</v>
      </c>
      <c r="BJ374" s="61">
        <v>3.7199999999999997E-2</v>
      </c>
      <c r="BK374" s="61">
        <v>2.9000000000000001E-2</v>
      </c>
    </row>
    <row r="375" spans="1:63" x14ac:dyDescent="0.25">
      <c r="A375" s="61" t="s">
        <v>406</v>
      </c>
      <c r="B375" s="61">
        <v>45567</v>
      </c>
      <c r="C375" s="61">
        <v>22</v>
      </c>
      <c r="D375" s="61">
        <v>64.959999999999994</v>
      </c>
      <c r="E375" s="62">
        <v>1429.1</v>
      </c>
      <c r="F375" s="62">
        <v>1351.42</v>
      </c>
      <c r="G375" s="61">
        <v>1.1000000000000001E-3</v>
      </c>
      <c r="H375" s="61">
        <v>0</v>
      </c>
      <c r="I375" s="61">
        <v>3.0999999999999999E-3</v>
      </c>
      <c r="J375" s="61">
        <v>1.6999999999999999E-3</v>
      </c>
      <c r="K375" s="61">
        <v>2.5000000000000001E-3</v>
      </c>
      <c r="L375" s="61">
        <v>0.97030000000000005</v>
      </c>
      <c r="M375" s="61">
        <v>2.1299999999999999E-2</v>
      </c>
      <c r="N375" s="61">
        <v>0.52629999999999999</v>
      </c>
      <c r="O375" s="61">
        <v>0</v>
      </c>
      <c r="P375" s="61">
        <v>0.13159999999999999</v>
      </c>
      <c r="Q375" s="61">
        <v>58.53</v>
      </c>
      <c r="R375" s="62">
        <v>52137.19</v>
      </c>
      <c r="S375" s="61">
        <v>0.30630000000000002</v>
      </c>
      <c r="T375" s="61">
        <v>9.01E-2</v>
      </c>
      <c r="U375" s="61">
        <v>0.60360000000000003</v>
      </c>
      <c r="V375" s="61">
        <v>20.93</v>
      </c>
      <c r="W375" s="61">
        <v>6.19</v>
      </c>
      <c r="X375" s="62">
        <v>75859.759999999995</v>
      </c>
      <c r="Y375" s="61">
        <v>223.43</v>
      </c>
      <c r="Z375" s="62">
        <v>86408.13</v>
      </c>
      <c r="AA375" s="61">
        <v>0.83799999999999997</v>
      </c>
      <c r="AB375" s="61">
        <v>0.1459</v>
      </c>
      <c r="AC375" s="61">
        <v>1.61E-2</v>
      </c>
      <c r="AD375" s="61">
        <v>0.16200000000000001</v>
      </c>
      <c r="AE375" s="61">
        <v>86.41</v>
      </c>
      <c r="AF375" s="62">
        <v>2342.29</v>
      </c>
      <c r="AG375" s="61">
        <v>348.68</v>
      </c>
      <c r="AH375" s="62">
        <v>84720.58</v>
      </c>
      <c r="AI375" s="61">
        <v>91</v>
      </c>
      <c r="AJ375" s="62">
        <v>28274</v>
      </c>
      <c r="AK375" s="62">
        <v>39071</v>
      </c>
      <c r="AL375" s="61">
        <v>37.1</v>
      </c>
      <c r="AM375" s="61">
        <v>26.88</v>
      </c>
      <c r="AN375" s="61">
        <v>27.32</v>
      </c>
      <c r="AO375" s="61">
        <v>5.0999999999999996</v>
      </c>
      <c r="AP375" s="61">
        <v>0</v>
      </c>
      <c r="AQ375" s="61">
        <v>0.77810000000000001</v>
      </c>
      <c r="AR375" s="62">
        <v>1553.63</v>
      </c>
      <c r="AS375" s="62">
        <v>1680.27</v>
      </c>
      <c r="AT375" s="62">
        <v>5016.76</v>
      </c>
      <c r="AU375" s="61">
        <v>561.36</v>
      </c>
      <c r="AV375" s="61">
        <v>214.58</v>
      </c>
      <c r="AW375" s="62">
        <v>9026.6</v>
      </c>
      <c r="AX375" s="62">
        <v>5465.21</v>
      </c>
      <c r="AY375" s="61">
        <v>0.64390000000000003</v>
      </c>
      <c r="AZ375" s="62">
        <v>2235.4</v>
      </c>
      <c r="BA375" s="61">
        <v>0.26340000000000002</v>
      </c>
      <c r="BB375" s="61">
        <v>787.28</v>
      </c>
      <c r="BC375" s="61">
        <v>9.2799999999999994E-2</v>
      </c>
      <c r="BD375" s="62">
        <v>8487.89</v>
      </c>
      <c r="BE375" s="62">
        <v>4555.22</v>
      </c>
      <c r="BF375" s="61">
        <v>1.6633</v>
      </c>
      <c r="BG375" s="61">
        <v>0.53220000000000001</v>
      </c>
      <c r="BH375" s="61">
        <v>0.22170000000000001</v>
      </c>
      <c r="BI375" s="61">
        <v>0.1956</v>
      </c>
      <c r="BJ375" s="61">
        <v>4.3099999999999999E-2</v>
      </c>
      <c r="BK375" s="61">
        <v>7.4000000000000003E-3</v>
      </c>
    </row>
    <row r="376" spans="1:63" x14ac:dyDescent="0.25">
      <c r="A376" s="61" t="s">
        <v>407</v>
      </c>
      <c r="B376" s="61">
        <v>48637</v>
      </c>
      <c r="C376" s="61">
        <v>40</v>
      </c>
      <c r="D376" s="61">
        <v>13.9</v>
      </c>
      <c r="E376" s="61">
        <v>556.19000000000005</v>
      </c>
      <c r="F376" s="61">
        <v>575.07000000000005</v>
      </c>
      <c r="G376" s="61">
        <v>8.5000000000000006E-3</v>
      </c>
      <c r="H376" s="61">
        <v>0</v>
      </c>
      <c r="I376" s="61">
        <v>1.47E-2</v>
      </c>
      <c r="J376" s="61">
        <v>5.1999999999999998E-3</v>
      </c>
      <c r="K376" s="61">
        <v>1.3899999999999999E-2</v>
      </c>
      <c r="L376" s="61">
        <v>0.93020000000000003</v>
      </c>
      <c r="M376" s="61">
        <v>2.7400000000000001E-2</v>
      </c>
      <c r="N376" s="61">
        <v>0.22650000000000001</v>
      </c>
      <c r="O376" s="61">
        <v>1.6999999999999999E-3</v>
      </c>
      <c r="P376" s="61">
        <v>8.9399999999999993E-2</v>
      </c>
      <c r="Q376" s="61">
        <v>25.55</v>
      </c>
      <c r="R376" s="62">
        <v>46508.55</v>
      </c>
      <c r="S376" s="61">
        <v>0.5</v>
      </c>
      <c r="T376" s="61">
        <v>7.8899999999999998E-2</v>
      </c>
      <c r="U376" s="61">
        <v>0.42109999999999997</v>
      </c>
      <c r="V376" s="61">
        <v>17.850000000000001</v>
      </c>
      <c r="W376" s="61">
        <v>6.2</v>
      </c>
      <c r="X376" s="62">
        <v>65076.35</v>
      </c>
      <c r="Y376" s="61">
        <v>85.96</v>
      </c>
      <c r="Z376" s="62">
        <v>121208.06</v>
      </c>
      <c r="AA376" s="61">
        <v>0.96009999999999995</v>
      </c>
      <c r="AB376" s="61">
        <v>1.9199999999999998E-2</v>
      </c>
      <c r="AC376" s="61">
        <v>2.07E-2</v>
      </c>
      <c r="AD376" s="61">
        <v>3.9899999999999998E-2</v>
      </c>
      <c r="AE376" s="61">
        <v>121.21</v>
      </c>
      <c r="AF376" s="62">
        <v>2771.61</v>
      </c>
      <c r="AG376" s="61">
        <v>547.1</v>
      </c>
      <c r="AH376" s="62">
        <v>116661.28</v>
      </c>
      <c r="AI376" s="61">
        <v>273</v>
      </c>
      <c r="AJ376" s="62">
        <v>34582</v>
      </c>
      <c r="AK376" s="62">
        <v>46412</v>
      </c>
      <c r="AL376" s="61">
        <v>40.69</v>
      </c>
      <c r="AM376" s="61">
        <v>22.47</v>
      </c>
      <c r="AN376" s="61">
        <v>23.63</v>
      </c>
      <c r="AO376" s="61">
        <v>5.7</v>
      </c>
      <c r="AP376" s="62">
        <v>2153.91</v>
      </c>
      <c r="AQ376" s="61">
        <v>1.5468999999999999</v>
      </c>
      <c r="AR376" s="62">
        <v>1505.16</v>
      </c>
      <c r="AS376" s="62">
        <v>1915.04</v>
      </c>
      <c r="AT376" s="62">
        <v>4822.38</v>
      </c>
      <c r="AU376" s="62">
        <v>1010.23</v>
      </c>
      <c r="AV376" s="61">
        <v>112.85</v>
      </c>
      <c r="AW376" s="62">
        <v>9365.67</v>
      </c>
      <c r="AX376" s="62">
        <v>4106.55</v>
      </c>
      <c r="AY376" s="61">
        <v>0.41930000000000001</v>
      </c>
      <c r="AZ376" s="62">
        <v>5074.5600000000004</v>
      </c>
      <c r="BA376" s="61">
        <v>0.5181</v>
      </c>
      <c r="BB376" s="61">
        <v>613.17999999999995</v>
      </c>
      <c r="BC376" s="61">
        <v>6.2600000000000003E-2</v>
      </c>
      <c r="BD376" s="62">
        <v>9794.2900000000009</v>
      </c>
      <c r="BE376" s="62">
        <v>3773.72</v>
      </c>
      <c r="BF376" s="61">
        <v>1.1072</v>
      </c>
      <c r="BG376" s="61">
        <v>0.53290000000000004</v>
      </c>
      <c r="BH376" s="61">
        <v>0.20119999999999999</v>
      </c>
      <c r="BI376" s="61">
        <v>0.1608</v>
      </c>
      <c r="BJ376" s="61">
        <v>4.0500000000000001E-2</v>
      </c>
      <c r="BK376" s="61">
        <v>6.4600000000000005E-2</v>
      </c>
    </row>
    <row r="377" spans="1:63" x14ac:dyDescent="0.25">
      <c r="A377" s="61" t="s">
        <v>408</v>
      </c>
      <c r="B377" s="61">
        <v>44495</v>
      </c>
      <c r="C377" s="61">
        <v>9</v>
      </c>
      <c r="D377" s="61">
        <v>316.08</v>
      </c>
      <c r="E377" s="62">
        <v>2844.76</v>
      </c>
      <c r="F377" s="62">
        <v>2656.57</v>
      </c>
      <c r="G377" s="61">
        <v>6.7999999999999996E-3</v>
      </c>
      <c r="H377" s="61">
        <v>4.0000000000000002E-4</v>
      </c>
      <c r="I377" s="61">
        <v>5.8299999999999998E-2</v>
      </c>
      <c r="J377" s="61">
        <v>1.9E-3</v>
      </c>
      <c r="K377" s="61">
        <v>6.7000000000000002E-3</v>
      </c>
      <c r="L377" s="61">
        <v>0.88270000000000004</v>
      </c>
      <c r="M377" s="61">
        <v>4.3200000000000002E-2</v>
      </c>
      <c r="N377" s="61">
        <v>0.64470000000000005</v>
      </c>
      <c r="O377" s="61">
        <v>3.5999999999999999E-3</v>
      </c>
      <c r="P377" s="61">
        <v>0.14099999999999999</v>
      </c>
      <c r="Q377" s="61">
        <v>122.5</v>
      </c>
      <c r="R377" s="62">
        <v>49847.62</v>
      </c>
      <c r="S377" s="61">
        <v>0.2586</v>
      </c>
      <c r="T377" s="61">
        <v>0.12640000000000001</v>
      </c>
      <c r="U377" s="61">
        <v>0.6149</v>
      </c>
      <c r="V377" s="61">
        <v>18.72</v>
      </c>
      <c r="W377" s="61">
        <v>15.3</v>
      </c>
      <c r="X377" s="62">
        <v>71198.759999999995</v>
      </c>
      <c r="Y377" s="61">
        <v>182.02</v>
      </c>
      <c r="Z377" s="62">
        <v>83944.07</v>
      </c>
      <c r="AA377" s="61">
        <v>0.74029999999999996</v>
      </c>
      <c r="AB377" s="61">
        <v>0.21379999999999999</v>
      </c>
      <c r="AC377" s="61">
        <v>4.5900000000000003E-2</v>
      </c>
      <c r="AD377" s="61">
        <v>0.25969999999999999</v>
      </c>
      <c r="AE377" s="61">
        <v>83.94</v>
      </c>
      <c r="AF377" s="62">
        <v>3010.11</v>
      </c>
      <c r="AG377" s="61">
        <v>475.74</v>
      </c>
      <c r="AH377" s="62">
        <v>90486.55</v>
      </c>
      <c r="AI377" s="61">
        <v>116</v>
      </c>
      <c r="AJ377" s="62">
        <v>25611</v>
      </c>
      <c r="AK377" s="62">
        <v>36297</v>
      </c>
      <c r="AL377" s="61">
        <v>49.75</v>
      </c>
      <c r="AM377" s="61">
        <v>34.58</v>
      </c>
      <c r="AN377" s="61">
        <v>37.29</v>
      </c>
      <c r="AO377" s="61">
        <v>5.7</v>
      </c>
      <c r="AP377" s="61">
        <v>0</v>
      </c>
      <c r="AQ377" s="61">
        <v>0.97389999999999999</v>
      </c>
      <c r="AR377" s="62">
        <v>1290.29</v>
      </c>
      <c r="AS377" s="62">
        <v>1169.22</v>
      </c>
      <c r="AT377" s="62">
        <v>4925.26</v>
      </c>
      <c r="AU377" s="61">
        <v>714.13</v>
      </c>
      <c r="AV377" s="61">
        <v>315.16000000000003</v>
      </c>
      <c r="AW377" s="62">
        <v>8414.06</v>
      </c>
      <c r="AX377" s="62">
        <v>5318.23</v>
      </c>
      <c r="AY377" s="61">
        <v>0.56759999999999999</v>
      </c>
      <c r="AZ377" s="62">
        <v>2956.16</v>
      </c>
      <c r="BA377" s="61">
        <v>0.3155</v>
      </c>
      <c r="BB377" s="62">
        <v>1094.8499999999999</v>
      </c>
      <c r="BC377" s="61">
        <v>0.1169</v>
      </c>
      <c r="BD377" s="62">
        <v>9369.24</v>
      </c>
      <c r="BE377" s="62">
        <v>3913.9</v>
      </c>
      <c r="BF377" s="61">
        <v>1.5610999999999999</v>
      </c>
      <c r="BG377" s="61">
        <v>0.56289999999999996</v>
      </c>
      <c r="BH377" s="61">
        <v>0.2036</v>
      </c>
      <c r="BI377" s="61">
        <v>0.20469999999999999</v>
      </c>
      <c r="BJ377" s="61">
        <v>1.89E-2</v>
      </c>
      <c r="BK377" s="61">
        <v>9.9000000000000008E-3</v>
      </c>
    </row>
    <row r="378" spans="1:63" x14ac:dyDescent="0.25">
      <c r="A378" s="61" t="s">
        <v>409</v>
      </c>
      <c r="B378" s="61">
        <v>48900</v>
      </c>
      <c r="C378" s="61">
        <v>238</v>
      </c>
      <c r="D378" s="61">
        <v>4.1900000000000004</v>
      </c>
      <c r="E378" s="61">
        <v>996.59</v>
      </c>
      <c r="F378" s="61">
        <v>984.8</v>
      </c>
      <c r="G378" s="61">
        <v>2E-3</v>
      </c>
      <c r="H378" s="61">
        <v>0</v>
      </c>
      <c r="I378" s="61">
        <v>1E-3</v>
      </c>
      <c r="J378" s="61">
        <v>4.0000000000000001E-3</v>
      </c>
      <c r="K378" s="61">
        <v>1E-3</v>
      </c>
      <c r="L378" s="61">
        <v>0.99150000000000005</v>
      </c>
      <c r="M378" s="61">
        <v>5.0000000000000001E-4</v>
      </c>
      <c r="N378" s="61">
        <v>0.44090000000000001</v>
      </c>
      <c r="O378" s="61">
        <v>1E-3</v>
      </c>
      <c r="P378" s="61">
        <v>0.1144</v>
      </c>
      <c r="Q378" s="61">
        <v>41.54</v>
      </c>
      <c r="R378" s="62">
        <v>46180.639999999999</v>
      </c>
      <c r="S378" s="61">
        <v>0.21429999999999999</v>
      </c>
      <c r="T378" s="61">
        <v>0.15709999999999999</v>
      </c>
      <c r="U378" s="61">
        <v>0.62860000000000005</v>
      </c>
      <c r="V378" s="61">
        <v>20.78</v>
      </c>
      <c r="W378" s="61">
        <v>8.1999999999999993</v>
      </c>
      <c r="X378" s="62">
        <v>61846.66</v>
      </c>
      <c r="Y378" s="61">
        <v>115.87</v>
      </c>
      <c r="Z378" s="62">
        <v>162769.54999999999</v>
      </c>
      <c r="AA378" s="61">
        <v>0.60419999999999996</v>
      </c>
      <c r="AB378" s="61">
        <v>2.9899999999999999E-2</v>
      </c>
      <c r="AC378" s="61">
        <v>0.3659</v>
      </c>
      <c r="AD378" s="61">
        <v>0.39579999999999999</v>
      </c>
      <c r="AE378" s="61">
        <v>162.77000000000001</v>
      </c>
      <c r="AF378" s="62">
        <v>4304.4799999999996</v>
      </c>
      <c r="AG378" s="61">
        <v>284.33999999999997</v>
      </c>
      <c r="AH378" s="62">
        <v>120170.92</v>
      </c>
      <c r="AI378" s="61">
        <v>287</v>
      </c>
      <c r="AJ378" s="62">
        <v>30284</v>
      </c>
      <c r="AK378" s="62">
        <v>39324</v>
      </c>
      <c r="AL378" s="61">
        <v>33.69</v>
      </c>
      <c r="AM378" s="61">
        <v>21.97</v>
      </c>
      <c r="AN378" s="61">
        <v>28.26</v>
      </c>
      <c r="AO378" s="61">
        <v>4.7</v>
      </c>
      <c r="AP378" s="61">
        <v>0</v>
      </c>
      <c r="AQ378" s="61">
        <v>0.95109999999999995</v>
      </c>
      <c r="AR378" s="62">
        <v>1754.71</v>
      </c>
      <c r="AS378" s="62">
        <v>2479.67</v>
      </c>
      <c r="AT378" s="62">
        <v>5301.26</v>
      </c>
      <c r="AU378" s="61">
        <v>718.06</v>
      </c>
      <c r="AV378" s="61">
        <v>322.31</v>
      </c>
      <c r="AW378" s="62">
        <v>10576.01</v>
      </c>
      <c r="AX378" s="62">
        <v>5750.36</v>
      </c>
      <c r="AY378" s="61">
        <v>0.49519999999999997</v>
      </c>
      <c r="AZ378" s="62">
        <v>4629.6000000000004</v>
      </c>
      <c r="BA378" s="61">
        <v>0.3987</v>
      </c>
      <c r="BB378" s="62">
        <v>1232.31</v>
      </c>
      <c r="BC378" s="61">
        <v>0.1061</v>
      </c>
      <c r="BD378" s="62">
        <v>11612.26</v>
      </c>
      <c r="BE378" s="62">
        <v>5535.38</v>
      </c>
      <c r="BF378" s="61">
        <v>2.2290000000000001</v>
      </c>
      <c r="BG378" s="61">
        <v>0.50049999999999994</v>
      </c>
      <c r="BH378" s="61">
        <v>0.26769999999999999</v>
      </c>
      <c r="BI378" s="61">
        <v>0.13969999999999999</v>
      </c>
      <c r="BJ378" s="61">
        <v>4.5999999999999999E-2</v>
      </c>
      <c r="BK378" s="61">
        <v>4.6100000000000002E-2</v>
      </c>
    </row>
    <row r="379" spans="1:63" x14ac:dyDescent="0.25">
      <c r="A379" s="61" t="s">
        <v>410</v>
      </c>
      <c r="B379" s="61">
        <v>50047</v>
      </c>
      <c r="C379" s="61">
        <v>28</v>
      </c>
      <c r="D379" s="61">
        <v>139.87</v>
      </c>
      <c r="E379" s="62">
        <v>3916.4</v>
      </c>
      <c r="F379" s="62">
        <v>3841.99</v>
      </c>
      <c r="G379" s="61">
        <v>3.5099999999999999E-2</v>
      </c>
      <c r="H379" s="61">
        <v>2.9999999999999997E-4</v>
      </c>
      <c r="I379" s="61">
        <v>0.1226</v>
      </c>
      <c r="J379" s="61">
        <v>2.3999999999999998E-3</v>
      </c>
      <c r="K379" s="61">
        <v>1.67E-2</v>
      </c>
      <c r="L379" s="61">
        <v>0.79390000000000005</v>
      </c>
      <c r="M379" s="61">
        <v>2.9000000000000001E-2</v>
      </c>
      <c r="N379" s="61">
        <v>0.2339</v>
      </c>
      <c r="O379" s="61">
        <v>1.3599999999999999E-2</v>
      </c>
      <c r="P379" s="61">
        <v>9.7000000000000003E-2</v>
      </c>
      <c r="Q379" s="61">
        <v>176.7</v>
      </c>
      <c r="R379" s="62">
        <v>63557.36</v>
      </c>
      <c r="S379" s="61">
        <v>0.43</v>
      </c>
      <c r="T379" s="61">
        <v>0.23669999999999999</v>
      </c>
      <c r="U379" s="61">
        <v>0.33329999999999999</v>
      </c>
      <c r="V379" s="61">
        <v>19.2</v>
      </c>
      <c r="W379" s="61">
        <v>20</v>
      </c>
      <c r="X379" s="62">
        <v>85285</v>
      </c>
      <c r="Y379" s="61">
        <v>192.44</v>
      </c>
      <c r="Z379" s="62">
        <v>237563.59</v>
      </c>
      <c r="AA379" s="61">
        <v>0.80400000000000005</v>
      </c>
      <c r="AB379" s="61">
        <v>0.16980000000000001</v>
      </c>
      <c r="AC379" s="61">
        <v>2.6200000000000001E-2</v>
      </c>
      <c r="AD379" s="61">
        <v>0.19600000000000001</v>
      </c>
      <c r="AE379" s="61">
        <v>237.56</v>
      </c>
      <c r="AF379" s="62">
        <v>8784.01</v>
      </c>
      <c r="AG379" s="61">
        <v>997.33</v>
      </c>
      <c r="AH379" s="62">
        <v>267991.09000000003</v>
      </c>
      <c r="AI379" s="61">
        <v>591</v>
      </c>
      <c r="AJ379" s="62">
        <v>42752</v>
      </c>
      <c r="AK379" s="62">
        <v>59920</v>
      </c>
      <c r="AL379" s="61">
        <v>67.3</v>
      </c>
      <c r="AM379" s="61">
        <v>35.880000000000003</v>
      </c>
      <c r="AN379" s="61">
        <v>37.46</v>
      </c>
      <c r="AO379" s="61">
        <v>4.97</v>
      </c>
      <c r="AP379" s="61">
        <v>0</v>
      </c>
      <c r="AQ379" s="61">
        <v>0.71489999999999998</v>
      </c>
      <c r="AR379" s="62">
        <v>1230.93</v>
      </c>
      <c r="AS379" s="62">
        <v>1803.39</v>
      </c>
      <c r="AT379" s="62">
        <v>5767.48</v>
      </c>
      <c r="AU379" s="62">
        <v>1336</v>
      </c>
      <c r="AV379" s="61">
        <v>185.61</v>
      </c>
      <c r="AW379" s="62">
        <v>10323.41</v>
      </c>
      <c r="AX379" s="62">
        <v>3405.67</v>
      </c>
      <c r="AY379" s="61">
        <v>0.30869999999999997</v>
      </c>
      <c r="AZ379" s="62">
        <v>7075.52</v>
      </c>
      <c r="BA379" s="61">
        <v>0.64119999999999999</v>
      </c>
      <c r="BB379" s="61">
        <v>552.86</v>
      </c>
      <c r="BC379" s="61">
        <v>5.0099999999999999E-2</v>
      </c>
      <c r="BD379" s="62">
        <v>11034.04</v>
      </c>
      <c r="BE379" s="62">
        <v>1095.71</v>
      </c>
      <c r="BF379" s="61">
        <v>0.1406</v>
      </c>
      <c r="BG379" s="61">
        <v>0.58009999999999995</v>
      </c>
      <c r="BH379" s="61">
        <v>0.21640000000000001</v>
      </c>
      <c r="BI379" s="61">
        <v>0.15770000000000001</v>
      </c>
      <c r="BJ379" s="61">
        <v>2.8500000000000001E-2</v>
      </c>
      <c r="BK379" s="61">
        <v>1.7299999999999999E-2</v>
      </c>
    </row>
    <row r="380" spans="1:63" x14ac:dyDescent="0.25">
      <c r="A380" s="61" t="s">
        <v>411</v>
      </c>
      <c r="B380" s="61">
        <v>50708</v>
      </c>
      <c r="C380" s="61">
        <v>37</v>
      </c>
      <c r="D380" s="61">
        <v>20.03</v>
      </c>
      <c r="E380" s="61">
        <v>741.24</v>
      </c>
      <c r="F380" s="61">
        <v>703.83</v>
      </c>
      <c r="G380" s="61">
        <v>2.8E-3</v>
      </c>
      <c r="H380" s="61">
        <v>2.9999999999999997E-4</v>
      </c>
      <c r="I380" s="61">
        <v>3.5000000000000001E-3</v>
      </c>
      <c r="J380" s="61">
        <v>0</v>
      </c>
      <c r="K380" s="61">
        <v>7.85E-2</v>
      </c>
      <c r="L380" s="61">
        <v>0.88539999999999996</v>
      </c>
      <c r="M380" s="61">
        <v>2.9499999999999998E-2</v>
      </c>
      <c r="N380" s="61">
        <v>0.4894</v>
      </c>
      <c r="O380" s="61">
        <v>0</v>
      </c>
      <c r="P380" s="61">
        <v>0.19409999999999999</v>
      </c>
      <c r="Q380" s="61">
        <v>34.619999999999997</v>
      </c>
      <c r="R380" s="62">
        <v>49408.38</v>
      </c>
      <c r="S380" s="61">
        <v>0.23910000000000001</v>
      </c>
      <c r="T380" s="61">
        <v>0.1739</v>
      </c>
      <c r="U380" s="61">
        <v>0.58699999999999997</v>
      </c>
      <c r="V380" s="61">
        <v>16.03</v>
      </c>
      <c r="W380" s="61">
        <v>1.5</v>
      </c>
      <c r="X380" s="62">
        <v>56182</v>
      </c>
      <c r="Y380" s="61">
        <v>465.85</v>
      </c>
      <c r="Z380" s="62">
        <v>94722.41</v>
      </c>
      <c r="AA380" s="61">
        <v>0.68289999999999995</v>
      </c>
      <c r="AB380" s="61">
        <v>0.24690000000000001</v>
      </c>
      <c r="AC380" s="61">
        <v>7.0099999999999996E-2</v>
      </c>
      <c r="AD380" s="61">
        <v>0.31709999999999999</v>
      </c>
      <c r="AE380" s="61">
        <v>94.72</v>
      </c>
      <c r="AF380" s="62">
        <v>3498.2</v>
      </c>
      <c r="AG380" s="61">
        <v>440.41</v>
      </c>
      <c r="AH380" s="62">
        <v>96259.27</v>
      </c>
      <c r="AI380" s="61">
        <v>157</v>
      </c>
      <c r="AJ380" s="62">
        <v>30490</v>
      </c>
      <c r="AK380" s="62">
        <v>39485</v>
      </c>
      <c r="AL380" s="61">
        <v>48.6</v>
      </c>
      <c r="AM380" s="61">
        <v>34.909999999999997</v>
      </c>
      <c r="AN380" s="61">
        <v>39.22</v>
      </c>
      <c r="AO380" s="61">
        <v>4.4000000000000004</v>
      </c>
      <c r="AP380" s="61">
        <v>848.46</v>
      </c>
      <c r="AQ380" s="61">
        <v>1.3652</v>
      </c>
      <c r="AR380" s="61">
        <v>468.92</v>
      </c>
      <c r="AS380" s="62">
        <v>1670.79</v>
      </c>
      <c r="AT380" s="62">
        <v>6076.74</v>
      </c>
      <c r="AU380" s="61">
        <v>997.74</v>
      </c>
      <c r="AV380" s="61">
        <v>-67.959999999999994</v>
      </c>
      <c r="AW380" s="62">
        <v>9146.23</v>
      </c>
      <c r="AX380" s="62">
        <v>5975.15</v>
      </c>
      <c r="AY380" s="61">
        <v>0.50239999999999996</v>
      </c>
      <c r="AZ380" s="62">
        <v>5044.84</v>
      </c>
      <c r="BA380" s="61">
        <v>0.42420000000000002</v>
      </c>
      <c r="BB380" s="61">
        <v>872.48</v>
      </c>
      <c r="BC380" s="61">
        <v>7.3400000000000007E-2</v>
      </c>
      <c r="BD380" s="62">
        <v>11892.47</v>
      </c>
      <c r="BE380" s="62">
        <v>3926.19</v>
      </c>
      <c r="BF380" s="61">
        <v>1.5419</v>
      </c>
      <c r="BG380" s="61">
        <v>0.53469999999999995</v>
      </c>
      <c r="BH380" s="61">
        <v>0.185</v>
      </c>
      <c r="BI380" s="61">
        <v>0.1472</v>
      </c>
      <c r="BJ380" s="61">
        <v>2.1499999999999998E-2</v>
      </c>
      <c r="BK380" s="61">
        <v>0.1115</v>
      </c>
    </row>
    <row r="381" spans="1:63" x14ac:dyDescent="0.25">
      <c r="A381" s="61" t="s">
        <v>412</v>
      </c>
      <c r="B381" s="61">
        <v>44503</v>
      </c>
      <c r="C381" s="61">
        <v>15</v>
      </c>
      <c r="D381" s="61">
        <v>311.94</v>
      </c>
      <c r="E381" s="62">
        <v>4679.1499999999996</v>
      </c>
      <c r="F381" s="62">
        <v>4526.82</v>
      </c>
      <c r="G381" s="61">
        <v>1.8100000000000002E-2</v>
      </c>
      <c r="H381" s="61">
        <v>4.0000000000000002E-4</v>
      </c>
      <c r="I381" s="61">
        <v>1.54E-2</v>
      </c>
      <c r="J381" s="61">
        <v>5.0000000000000001E-4</v>
      </c>
      <c r="K381" s="61">
        <v>1.5100000000000001E-2</v>
      </c>
      <c r="L381" s="61">
        <v>0.9274</v>
      </c>
      <c r="M381" s="61">
        <v>2.3099999999999999E-2</v>
      </c>
      <c r="N381" s="61">
        <v>0.18429999999999999</v>
      </c>
      <c r="O381" s="61">
        <v>6.0000000000000001E-3</v>
      </c>
      <c r="P381" s="61">
        <v>0.1036</v>
      </c>
      <c r="Q381" s="61">
        <v>219.8</v>
      </c>
      <c r="R381" s="62">
        <v>59308.89</v>
      </c>
      <c r="S381" s="61">
        <v>0.21149999999999999</v>
      </c>
      <c r="T381" s="61">
        <v>0.16669999999999999</v>
      </c>
      <c r="U381" s="61">
        <v>0.62180000000000002</v>
      </c>
      <c r="V381" s="61">
        <v>18.489999999999998</v>
      </c>
      <c r="W381" s="61">
        <v>22</v>
      </c>
      <c r="X381" s="62">
        <v>88028.91</v>
      </c>
      <c r="Y381" s="61">
        <v>212.69</v>
      </c>
      <c r="Z381" s="62">
        <v>142259.12</v>
      </c>
      <c r="AA381" s="61">
        <v>0.80989999999999995</v>
      </c>
      <c r="AB381" s="61">
        <v>0.1739</v>
      </c>
      <c r="AC381" s="61">
        <v>1.61E-2</v>
      </c>
      <c r="AD381" s="61">
        <v>0.19009999999999999</v>
      </c>
      <c r="AE381" s="61">
        <v>142.26</v>
      </c>
      <c r="AF381" s="62">
        <v>5509.42</v>
      </c>
      <c r="AG381" s="61">
        <v>693.29</v>
      </c>
      <c r="AH381" s="62">
        <v>148496.21</v>
      </c>
      <c r="AI381" s="61">
        <v>421</v>
      </c>
      <c r="AJ381" s="62">
        <v>37022</v>
      </c>
      <c r="AK381" s="62">
        <v>61198</v>
      </c>
      <c r="AL381" s="61">
        <v>73.8</v>
      </c>
      <c r="AM381" s="61">
        <v>36.72</v>
      </c>
      <c r="AN381" s="61">
        <v>44.84</v>
      </c>
      <c r="AO381" s="61">
        <v>5.3</v>
      </c>
      <c r="AP381" s="61">
        <v>0</v>
      </c>
      <c r="AQ381" s="61">
        <v>0.80279999999999996</v>
      </c>
      <c r="AR381" s="62">
        <v>1027.2</v>
      </c>
      <c r="AS381" s="62">
        <v>1877.38</v>
      </c>
      <c r="AT381" s="62">
        <v>5221.91</v>
      </c>
      <c r="AU381" s="62">
        <v>1161.01</v>
      </c>
      <c r="AV381" s="61">
        <v>241.19</v>
      </c>
      <c r="AW381" s="62">
        <v>9528.68</v>
      </c>
      <c r="AX381" s="62">
        <v>3916.78</v>
      </c>
      <c r="AY381" s="61">
        <v>0.40810000000000002</v>
      </c>
      <c r="AZ381" s="62">
        <v>5227.87</v>
      </c>
      <c r="BA381" s="61">
        <v>0.54469999999999996</v>
      </c>
      <c r="BB381" s="61">
        <v>453.81</v>
      </c>
      <c r="BC381" s="61">
        <v>4.7300000000000002E-2</v>
      </c>
      <c r="BD381" s="62">
        <v>9598.4599999999991</v>
      </c>
      <c r="BE381" s="62">
        <v>2616.56</v>
      </c>
      <c r="BF381" s="61">
        <v>0.43509999999999999</v>
      </c>
      <c r="BG381" s="61">
        <v>0.63090000000000002</v>
      </c>
      <c r="BH381" s="61">
        <v>0.25130000000000002</v>
      </c>
      <c r="BI381" s="61">
        <v>7.0000000000000007E-2</v>
      </c>
      <c r="BJ381" s="61">
        <v>2.7E-2</v>
      </c>
      <c r="BK381" s="61">
        <v>2.0799999999999999E-2</v>
      </c>
    </row>
    <row r="382" spans="1:63" x14ac:dyDescent="0.25">
      <c r="A382" s="61" t="s">
        <v>413</v>
      </c>
      <c r="B382" s="61">
        <v>50567</v>
      </c>
      <c r="C382" s="61">
        <v>73</v>
      </c>
      <c r="D382" s="61">
        <v>19.32</v>
      </c>
      <c r="E382" s="62">
        <v>1410.18</v>
      </c>
      <c r="F382" s="62">
        <v>1361.22</v>
      </c>
      <c r="G382" s="61">
        <v>2E-3</v>
      </c>
      <c r="H382" s="61">
        <v>0</v>
      </c>
      <c r="I382" s="61">
        <v>1.0500000000000001E-2</v>
      </c>
      <c r="J382" s="61">
        <v>0</v>
      </c>
      <c r="K382" s="61">
        <v>6.0000000000000001E-3</v>
      </c>
      <c r="L382" s="61">
        <v>0.95289999999999997</v>
      </c>
      <c r="M382" s="61">
        <v>2.86E-2</v>
      </c>
      <c r="N382" s="61">
        <v>0.34010000000000001</v>
      </c>
      <c r="O382" s="61">
        <v>0</v>
      </c>
      <c r="P382" s="61">
        <v>0.13769999999999999</v>
      </c>
      <c r="Q382" s="61">
        <v>53.55</v>
      </c>
      <c r="R382" s="62">
        <v>57670.89</v>
      </c>
      <c r="S382" s="61">
        <v>0.18820000000000001</v>
      </c>
      <c r="T382" s="61">
        <v>0.2</v>
      </c>
      <c r="U382" s="61">
        <v>0.61180000000000001</v>
      </c>
      <c r="V382" s="61">
        <v>20.54</v>
      </c>
      <c r="W382" s="61">
        <v>9.25</v>
      </c>
      <c r="X382" s="62">
        <v>67314.92</v>
      </c>
      <c r="Y382" s="61">
        <v>147.61000000000001</v>
      </c>
      <c r="Z382" s="62">
        <v>116049.37</v>
      </c>
      <c r="AA382" s="61">
        <v>0.82569999999999999</v>
      </c>
      <c r="AB382" s="61">
        <v>0.15340000000000001</v>
      </c>
      <c r="AC382" s="61">
        <v>2.0799999999999999E-2</v>
      </c>
      <c r="AD382" s="61">
        <v>0.17430000000000001</v>
      </c>
      <c r="AE382" s="61">
        <v>116.05</v>
      </c>
      <c r="AF382" s="62">
        <v>2812.09</v>
      </c>
      <c r="AG382" s="61">
        <v>397.97</v>
      </c>
      <c r="AH382" s="62">
        <v>114531.08</v>
      </c>
      <c r="AI382" s="61">
        <v>259</v>
      </c>
      <c r="AJ382" s="62">
        <v>32800</v>
      </c>
      <c r="AK382" s="62">
        <v>43767</v>
      </c>
      <c r="AL382" s="61">
        <v>32.35</v>
      </c>
      <c r="AM382" s="61">
        <v>23.91</v>
      </c>
      <c r="AN382" s="61">
        <v>24.89</v>
      </c>
      <c r="AO382" s="61">
        <v>4.3</v>
      </c>
      <c r="AP382" s="61">
        <v>0</v>
      </c>
      <c r="AQ382" s="61">
        <v>0.78320000000000001</v>
      </c>
      <c r="AR382" s="61">
        <v>935.99</v>
      </c>
      <c r="AS382" s="62">
        <v>1562.18</v>
      </c>
      <c r="AT382" s="62">
        <v>4903.53</v>
      </c>
      <c r="AU382" s="61">
        <v>737.44</v>
      </c>
      <c r="AV382" s="61">
        <v>219.34</v>
      </c>
      <c r="AW382" s="62">
        <v>8358.49</v>
      </c>
      <c r="AX382" s="62">
        <v>4680.18</v>
      </c>
      <c r="AY382" s="61">
        <v>0.56279999999999997</v>
      </c>
      <c r="AZ382" s="62">
        <v>3042.57</v>
      </c>
      <c r="BA382" s="61">
        <v>0.3659</v>
      </c>
      <c r="BB382" s="61">
        <v>592.70000000000005</v>
      </c>
      <c r="BC382" s="61">
        <v>7.1300000000000002E-2</v>
      </c>
      <c r="BD382" s="62">
        <v>8315.4500000000007</v>
      </c>
      <c r="BE382" s="62">
        <v>4194.24</v>
      </c>
      <c r="BF382" s="61">
        <v>1.3620000000000001</v>
      </c>
      <c r="BG382" s="61">
        <v>0.55130000000000001</v>
      </c>
      <c r="BH382" s="61">
        <v>0.2104</v>
      </c>
      <c r="BI382" s="61">
        <v>0.1946</v>
      </c>
      <c r="BJ382" s="61">
        <v>2.4500000000000001E-2</v>
      </c>
      <c r="BK382" s="61">
        <v>1.9199999999999998E-2</v>
      </c>
    </row>
    <row r="383" spans="1:63" x14ac:dyDescent="0.25">
      <c r="A383" s="61" t="s">
        <v>414</v>
      </c>
      <c r="B383" s="61">
        <v>50641</v>
      </c>
      <c r="C383" s="61">
        <v>77</v>
      </c>
      <c r="D383" s="61">
        <v>9.42</v>
      </c>
      <c r="E383" s="61">
        <v>725</v>
      </c>
      <c r="F383" s="61">
        <v>623.27</v>
      </c>
      <c r="G383" s="61">
        <v>8.6999999999999994E-3</v>
      </c>
      <c r="H383" s="61">
        <v>0</v>
      </c>
      <c r="I383" s="61">
        <v>1.9E-3</v>
      </c>
      <c r="J383" s="61">
        <v>1.1999999999999999E-3</v>
      </c>
      <c r="K383" s="61">
        <v>6.6199999999999995E-2</v>
      </c>
      <c r="L383" s="61">
        <v>0.90959999999999996</v>
      </c>
      <c r="M383" s="61">
        <v>1.2500000000000001E-2</v>
      </c>
      <c r="N383" s="61">
        <v>0.51629999999999998</v>
      </c>
      <c r="O383" s="61">
        <v>4.2099999999999999E-2</v>
      </c>
      <c r="P383" s="61">
        <v>0.1479</v>
      </c>
      <c r="Q383" s="61">
        <v>33.909999999999997</v>
      </c>
      <c r="R383" s="62">
        <v>46998.86</v>
      </c>
      <c r="S383" s="61">
        <v>0.53449999999999998</v>
      </c>
      <c r="T383" s="61">
        <v>0.1207</v>
      </c>
      <c r="U383" s="61">
        <v>0.3448</v>
      </c>
      <c r="V383" s="61">
        <v>15.72</v>
      </c>
      <c r="W383" s="61">
        <v>5.0999999999999996</v>
      </c>
      <c r="X383" s="62">
        <v>62973.49</v>
      </c>
      <c r="Y383" s="61">
        <v>136.32</v>
      </c>
      <c r="Z383" s="62">
        <v>122920.19</v>
      </c>
      <c r="AA383" s="61">
        <v>0.80810000000000004</v>
      </c>
      <c r="AB383" s="61">
        <v>0.16769999999999999</v>
      </c>
      <c r="AC383" s="61">
        <v>2.4199999999999999E-2</v>
      </c>
      <c r="AD383" s="61">
        <v>0.19189999999999999</v>
      </c>
      <c r="AE383" s="61">
        <v>122.92</v>
      </c>
      <c r="AF383" s="62">
        <v>3733.98</v>
      </c>
      <c r="AG383" s="61">
        <v>497.3</v>
      </c>
      <c r="AH383" s="62">
        <v>120522.12</v>
      </c>
      <c r="AI383" s="61">
        <v>289</v>
      </c>
      <c r="AJ383" s="62">
        <v>30227</v>
      </c>
      <c r="AK383" s="62">
        <v>41148</v>
      </c>
      <c r="AL383" s="61">
        <v>58.9</v>
      </c>
      <c r="AM383" s="61">
        <v>28.51</v>
      </c>
      <c r="AN383" s="61">
        <v>35.270000000000003</v>
      </c>
      <c r="AO383" s="61">
        <v>0</v>
      </c>
      <c r="AP383" s="61">
        <v>0</v>
      </c>
      <c r="AQ383" s="61">
        <v>1.1443000000000001</v>
      </c>
      <c r="AR383" s="62">
        <v>1351.3</v>
      </c>
      <c r="AS383" s="62">
        <v>2058.13</v>
      </c>
      <c r="AT383" s="62">
        <v>6033.3</v>
      </c>
      <c r="AU383" s="62">
        <v>1261.1600000000001</v>
      </c>
      <c r="AV383" s="61">
        <v>465.41</v>
      </c>
      <c r="AW383" s="62">
        <v>11169.3</v>
      </c>
      <c r="AX383" s="62">
        <v>6042.53</v>
      </c>
      <c r="AY383" s="61">
        <v>0.55110000000000003</v>
      </c>
      <c r="AZ383" s="62">
        <v>4273.5</v>
      </c>
      <c r="BA383" s="61">
        <v>0.38979999999999998</v>
      </c>
      <c r="BB383" s="61">
        <v>648.59</v>
      </c>
      <c r="BC383" s="61">
        <v>5.9200000000000003E-2</v>
      </c>
      <c r="BD383" s="62">
        <v>10964.62</v>
      </c>
      <c r="BE383" s="62">
        <v>3089.06</v>
      </c>
      <c r="BF383" s="61">
        <v>1.2012</v>
      </c>
      <c r="BG383" s="61">
        <v>0.54969999999999997</v>
      </c>
      <c r="BH383" s="61">
        <v>0.1857</v>
      </c>
      <c r="BI383" s="61">
        <v>0.21440000000000001</v>
      </c>
      <c r="BJ383" s="61">
        <v>3.7100000000000001E-2</v>
      </c>
      <c r="BK383" s="61">
        <v>1.3100000000000001E-2</v>
      </c>
    </row>
    <row r="384" spans="1:63" x14ac:dyDescent="0.25">
      <c r="A384" s="61" t="s">
        <v>415</v>
      </c>
      <c r="B384" s="61">
        <v>44511</v>
      </c>
      <c r="C384" s="61">
        <v>2</v>
      </c>
      <c r="D384" s="61">
        <v>870.02</v>
      </c>
      <c r="E384" s="62">
        <v>1740.03</v>
      </c>
      <c r="F384" s="62">
        <v>1635.42</v>
      </c>
      <c r="G384" s="61">
        <v>4.4999999999999997E-3</v>
      </c>
      <c r="H384" s="61">
        <v>0</v>
      </c>
      <c r="I384" s="61">
        <v>0.73829999999999996</v>
      </c>
      <c r="J384" s="61">
        <v>1.1000000000000001E-3</v>
      </c>
      <c r="K384" s="61">
        <v>1.4E-2</v>
      </c>
      <c r="L384" s="61">
        <v>0.17369999999999999</v>
      </c>
      <c r="M384" s="61">
        <v>6.8500000000000005E-2</v>
      </c>
      <c r="N384" s="61">
        <v>0.73729999999999996</v>
      </c>
      <c r="O384" s="61">
        <v>8.9999999999999993E-3</v>
      </c>
      <c r="P384" s="61">
        <v>0.16209999999999999</v>
      </c>
      <c r="Q384" s="61">
        <v>66.84</v>
      </c>
      <c r="R384" s="62">
        <v>56243.66</v>
      </c>
      <c r="S384" s="61">
        <v>0.24179999999999999</v>
      </c>
      <c r="T384" s="61">
        <v>0.2198</v>
      </c>
      <c r="U384" s="61">
        <v>0.53849999999999998</v>
      </c>
      <c r="V384" s="61">
        <v>18.25</v>
      </c>
      <c r="W384" s="61">
        <v>8.67</v>
      </c>
      <c r="X384" s="62">
        <v>84263.32</v>
      </c>
      <c r="Y384" s="61">
        <v>190.55</v>
      </c>
      <c r="Z384" s="62">
        <v>74423.98</v>
      </c>
      <c r="AA384" s="61">
        <v>0.75260000000000005</v>
      </c>
      <c r="AB384" s="61">
        <v>0.2054</v>
      </c>
      <c r="AC384" s="61">
        <v>4.19E-2</v>
      </c>
      <c r="AD384" s="61">
        <v>0.24740000000000001</v>
      </c>
      <c r="AE384" s="61">
        <v>74.42</v>
      </c>
      <c r="AF384" s="62">
        <v>2533.2399999999998</v>
      </c>
      <c r="AG384" s="61">
        <v>346.02</v>
      </c>
      <c r="AH384" s="62">
        <v>96276.52</v>
      </c>
      <c r="AI384" s="61">
        <v>158</v>
      </c>
      <c r="AJ384" s="62">
        <v>27885</v>
      </c>
      <c r="AK384" s="62">
        <v>35173</v>
      </c>
      <c r="AL384" s="61">
        <v>60.17</v>
      </c>
      <c r="AM384" s="61">
        <v>32.049999999999997</v>
      </c>
      <c r="AN384" s="61">
        <v>36</v>
      </c>
      <c r="AO384" s="61">
        <v>5.0199999999999996</v>
      </c>
      <c r="AP384" s="61">
        <v>0</v>
      </c>
      <c r="AQ384" s="61">
        <v>0.91810000000000003</v>
      </c>
      <c r="AR384" s="61">
        <v>838.02</v>
      </c>
      <c r="AS384" s="62">
        <v>1464.49</v>
      </c>
      <c r="AT384" s="62">
        <v>4350.5200000000004</v>
      </c>
      <c r="AU384" s="62">
        <v>1297.19</v>
      </c>
      <c r="AV384" s="61">
        <v>361.92</v>
      </c>
      <c r="AW384" s="62">
        <v>8312.14</v>
      </c>
      <c r="AX384" s="62">
        <v>4853.8</v>
      </c>
      <c r="AY384" s="61">
        <v>0.56840000000000002</v>
      </c>
      <c r="AZ384" s="62">
        <v>2513.6799999999998</v>
      </c>
      <c r="BA384" s="61">
        <v>0.2944</v>
      </c>
      <c r="BB384" s="62">
        <v>1171.54</v>
      </c>
      <c r="BC384" s="61">
        <v>0.13719999999999999</v>
      </c>
      <c r="BD384" s="62">
        <v>8539.02</v>
      </c>
      <c r="BE384" s="62">
        <v>4234.9799999999996</v>
      </c>
      <c r="BF384" s="61">
        <v>1.8560000000000001</v>
      </c>
      <c r="BG384" s="61">
        <v>0.58679999999999999</v>
      </c>
      <c r="BH384" s="61">
        <v>0.2092</v>
      </c>
      <c r="BI384" s="61">
        <v>0.16569999999999999</v>
      </c>
      <c r="BJ384" s="61">
        <v>2.07E-2</v>
      </c>
      <c r="BK384" s="61">
        <v>1.7600000000000001E-2</v>
      </c>
    </row>
    <row r="385" spans="1:63" x14ac:dyDescent="0.25">
      <c r="A385" s="61" t="s">
        <v>416</v>
      </c>
      <c r="B385" s="61">
        <v>48025</v>
      </c>
      <c r="C385" s="61">
        <v>135</v>
      </c>
      <c r="D385" s="61">
        <v>13.28</v>
      </c>
      <c r="E385" s="62">
        <v>1792.48</v>
      </c>
      <c r="F385" s="62">
        <v>1737.92</v>
      </c>
      <c r="G385" s="61">
        <v>1.6999999999999999E-3</v>
      </c>
      <c r="H385" s="61">
        <v>0</v>
      </c>
      <c r="I385" s="61">
        <v>8.9999999999999993E-3</v>
      </c>
      <c r="J385" s="61">
        <v>3.0000000000000001E-3</v>
      </c>
      <c r="K385" s="61">
        <v>5.7000000000000002E-3</v>
      </c>
      <c r="L385" s="61">
        <v>0.96909999999999996</v>
      </c>
      <c r="M385" s="61">
        <v>1.14E-2</v>
      </c>
      <c r="N385" s="61">
        <v>0.42699999999999999</v>
      </c>
      <c r="O385" s="61">
        <v>0</v>
      </c>
      <c r="P385" s="61">
        <v>0.17069999999999999</v>
      </c>
      <c r="Q385" s="61">
        <v>75.12</v>
      </c>
      <c r="R385" s="62">
        <v>51850.15</v>
      </c>
      <c r="S385" s="61">
        <v>0.21740000000000001</v>
      </c>
      <c r="T385" s="61">
        <v>0.16520000000000001</v>
      </c>
      <c r="U385" s="61">
        <v>0.61739999999999995</v>
      </c>
      <c r="V385" s="61">
        <v>19.21</v>
      </c>
      <c r="W385" s="61">
        <v>13.33</v>
      </c>
      <c r="X385" s="62">
        <v>68186.64</v>
      </c>
      <c r="Y385" s="61">
        <v>129.63</v>
      </c>
      <c r="Z385" s="62">
        <v>126301.5</v>
      </c>
      <c r="AA385" s="61">
        <v>0.86629999999999996</v>
      </c>
      <c r="AB385" s="61">
        <v>6.2700000000000006E-2</v>
      </c>
      <c r="AC385" s="61">
        <v>7.0999999999999994E-2</v>
      </c>
      <c r="AD385" s="61">
        <v>0.13370000000000001</v>
      </c>
      <c r="AE385" s="61">
        <v>126.3</v>
      </c>
      <c r="AF385" s="62">
        <v>2856.66</v>
      </c>
      <c r="AG385" s="61">
        <v>399.59</v>
      </c>
      <c r="AH385" s="62">
        <v>117463.59</v>
      </c>
      <c r="AI385" s="61">
        <v>276</v>
      </c>
      <c r="AJ385" s="62">
        <v>32809</v>
      </c>
      <c r="AK385" s="62">
        <v>44388</v>
      </c>
      <c r="AL385" s="61">
        <v>30.7</v>
      </c>
      <c r="AM385" s="61">
        <v>22</v>
      </c>
      <c r="AN385" s="61">
        <v>22</v>
      </c>
      <c r="AO385" s="61">
        <v>4.5</v>
      </c>
      <c r="AP385" s="61">
        <v>990.66</v>
      </c>
      <c r="AQ385" s="61">
        <v>1.1669</v>
      </c>
      <c r="AR385" s="62">
        <v>1254.03</v>
      </c>
      <c r="AS385" s="62">
        <v>1981.38</v>
      </c>
      <c r="AT385" s="62">
        <v>4603.2700000000004</v>
      </c>
      <c r="AU385" s="61">
        <v>539.26</v>
      </c>
      <c r="AV385" s="61">
        <v>460.88</v>
      </c>
      <c r="AW385" s="62">
        <v>8838.82</v>
      </c>
      <c r="AX385" s="62">
        <v>4824.13</v>
      </c>
      <c r="AY385" s="61">
        <v>0.52459999999999996</v>
      </c>
      <c r="AZ385" s="62">
        <v>3922.84</v>
      </c>
      <c r="BA385" s="61">
        <v>0.42659999999999998</v>
      </c>
      <c r="BB385" s="61">
        <v>448.6</v>
      </c>
      <c r="BC385" s="61">
        <v>4.8800000000000003E-2</v>
      </c>
      <c r="BD385" s="62">
        <v>9195.56</v>
      </c>
      <c r="BE385" s="62">
        <v>3992.46</v>
      </c>
      <c r="BF385" s="61">
        <v>1.2815000000000001</v>
      </c>
      <c r="BG385" s="61">
        <v>0.5323</v>
      </c>
      <c r="BH385" s="61">
        <v>0.1867</v>
      </c>
      <c r="BI385" s="61">
        <v>0.2218</v>
      </c>
      <c r="BJ385" s="61">
        <v>4.07E-2</v>
      </c>
      <c r="BK385" s="61">
        <v>1.84E-2</v>
      </c>
    </row>
    <row r="386" spans="1:63" x14ac:dyDescent="0.25">
      <c r="A386" s="61" t="s">
        <v>417</v>
      </c>
      <c r="B386" s="61">
        <v>44529</v>
      </c>
      <c r="C386" s="61">
        <v>12</v>
      </c>
      <c r="D386" s="61">
        <v>345.23</v>
      </c>
      <c r="E386" s="62">
        <v>4142.72</v>
      </c>
      <c r="F386" s="62">
        <v>3928.26</v>
      </c>
      <c r="G386" s="61">
        <v>2.75E-2</v>
      </c>
      <c r="H386" s="61">
        <v>0</v>
      </c>
      <c r="I386" s="61">
        <v>3.2199999999999999E-2</v>
      </c>
      <c r="J386" s="61">
        <v>1.6000000000000001E-3</v>
      </c>
      <c r="K386" s="61">
        <v>4.2900000000000001E-2</v>
      </c>
      <c r="L386" s="61">
        <v>0.85609999999999997</v>
      </c>
      <c r="M386" s="61">
        <v>3.9800000000000002E-2</v>
      </c>
      <c r="N386" s="61">
        <v>0.4073</v>
      </c>
      <c r="O386" s="61">
        <v>5.8799999999999998E-2</v>
      </c>
      <c r="P386" s="61">
        <v>0.13420000000000001</v>
      </c>
      <c r="Q386" s="61">
        <v>192.9</v>
      </c>
      <c r="R386" s="62">
        <v>69901.62</v>
      </c>
      <c r="S386" s="61">
        <v>0.152</v>
      </c>
      <c r="T386" s="61">
        <v>0.17599999999999999</v>
      </c>
      <c r="U386" s="61">
        <v>0.67200000000000004</v>
      </c>
      <c r="V386" s="61">
        <v>18.71</v>
      </c>
      <c r="W386" s="61">
        <v>23.14</v>
      </c>
      <c r="X386" s="62">
        <v>97684.39</v>
      </c>
      <c r="Y386" s="61">
        <v>175.66</v>
      </c>
      <c r="Z386" s="62">
        <v>198515.59</v>
      </c>
      <c r="AA386" s="61">
        <v>0.67589999999999995</v>
      </c>
      <c r="AB386" s="61">
        <v>0.30880000000000002</v>
      </c>
      <c r="AC386" s="61">
        <v>1.5299999999999999E-2</v>
      </c>
      <c r="AD386" s="61">
        <v>0.3241</v>
      </c>
      <c r="AE386" s="61">
        <v>198.52</v>
      </c>
      <c r="AF386" s="62">
        <v>10994.01</v>
      </c>
      <c r="AG386" s="62">
        <v>1173.5899999999999</v>
      </c>
      <c r="AH386" s="62">
        <v>213149.08</v>
      </c>
      <c r="AI386" s="61">
        <v>540</v>
      </c>
      <c r="AJ386" s="62">
        <v>34380</v>
      </c>
      <c r="AK386" s="62">
        <v>48925</v>
      </c>
      <c r="AL386" s="61">
        <v>91.9</v>
      </c>
      <c r="AM386" s="61">
        <v>53.44</v>
      </c>
      <c r="AN386" s="61">
        <v>57.81</v>
      </c>
      <c r="AO386" s="61">
        <v>3.9</v>
      </c>
      <c r="AP386" s="61">
        <v>0</v>
      </c>
      <c r="AQ386" s="61">
        <v>1.4232</v>
      </c>
      <c r="AR386" s="62">
        <v>1435.87</v>
      </c>
      <c r="AS386" s="62">
        <v>2836.73</v>
      </c>
      <c r="AT386" s="62">
        <v>7696.55</v>
      </c>
      <c r="AU386" s="62">
        <v>1684.91</v>
      </c>
      <c r="AV386" s="61">
        <v>43.32</v>
      </c>
      <c r="AW386" s="62">
        <v>13697.37</v>
      </c>
      <c r="AX386" s="62">
        <v>3410.96</v>
      </c>
      <c r="AY386" s="61">
        <v>0.23669999999999999</v>
      </c>
      <c r="AZ386" s="62">
        <v>10262.77</v>
      </c>
      <c r="BA386" s="61">
        <v>0.71209999999999996</v>
      </c>
      <c r="BB386" s="61">
        <v>738.91</v>
      </c>
      <c r="BC386" s="61">
        <v>5.1299999999999998E-2</v>
      </c>
      <c r="BD386" s="62">
        <v>14412.64</v>
      </c>
      <c r="BE386" s="62">
        <v>1371.31</v>
      </c>
      <c r="BF386" s="61">
        <v>0.25319999999999998</v>
      </c>
      <c r="BG386" s="61">
        <v>0.63429999999999997</v>
      </c>
      <c r="BH386" s="61">
        <v>0.24399999999999999</v>
      </c>
      <c r="BI386" s="61">
        <v>8.6499999999999994E-2</v>
      </c>
      <c r="BJ386" s="61">
        <v>1.8700000000000001E-2</v>
      </c>
      <c r="BK386" s="61">
        <v>1.6500000000000001E-2</v>
      </c>
    </row>
    <row r="387" spans="1:63" x14ac:dyDescent="0.25">
      <c r="A387" s="61" t="s">
        <v>418</v>
      </c>
      <c r="B387" s="61">
        <v>44537</v>
      </c>
      <c r="C387" s="61">
        <v>24</v>
      </c>
      <c r="D387" s="61">
        <v>170.68</v>
      </c>
      <c r="E387" s="62">
        <v>4096.24</v>
      </c>
      <c r="F387" s="62">
        <v>3788.47</v>
      </c>
      <c r="G387" s="61">
        <v>1.5299999999999999E-2</v>
      </c>
      <c r="H387" s="61">
        <v>1E-4</v>
      </c>
      <c r="I387" s="61">
        <v>1.8599999999999998E-2</v>
      </c>
      <c r="J387" s="61">
        <v>1.6999999999999999E-3</v>
      </c>
      <c r="K387" s="61">
        <v>3.5400000000000001E-2</v>
      </c>
      <c r="L387" s="61">
        <v>0.89710000000000001</v>
      </c>
      <c r="M387" s="61">
        <v>3.1800000000000002E-2</v>
      </c>
      <c r="N387" s="61">
        <v>0.2475</v>
      </c>
      <c r="O387" s="61">
        <v>1.12E-2</v>
      </c>
      <c r="P387" s="61">
        <v>0.1212</v>
      </c>
      <c r="Q387" s="61">
        <v>146.94999999999999</v>
      </c>
      <c r="R387" s="62">
        <v>53224.22</v>
      </c>
      <c r="S387" s="61">
        <v>0.27200000000000002</v>
      </c>
      <c r="T387" s="61">
        <v>0.23369999999999999</v>
      </c>
      <c r="U387" s="61">
        <v>0.49430000000000002</v>
      </c>
      <c r="V387" s="61">
        <v>20.149999999999999</v>
      </c>
      <c r="W387" s="61">
        <v>23.6</v>
      </c>
      <c r="X387" s="62">
        <v>68743.289999999994</v>
      </c>
      <c r="Y387" s="61">
        <v>169.81</v>
      </c>
      <c r="Z387" s="62">
        <v>178607.91</v>
      </c>
      <c r="AA387" s="61">
        <v>0.87939999999999996</v>
      </c>
      <c r="AB387" s="61">
        <v>0.1056</v>
      </c>
      <c r="AC387" s="61">
        <v>1.4999999999999999E-2</v>
      </c>
      <c r="AD387" s="61">
        <v>0.1206</v>
      </c>
      <c r="AE387" s="61">
        <v>178.61</v>
      </c>
      <c r="AF387" s="62">
        <v>5689.96</v>
      </c>
      <c r="AG387" s="61">
        <v>729</v>
      </c>
      <c r="AH387" s="62">
        <v>190193.5</v>
      </c>
      <c r="AI387" s="61">
        <v>507</v>
      </c>
      <c r="AJ387" s="62">
        <v>42303</v>
      </c>
      <c r="AK387" s="62">
        <v>54387</v>
      </c>
      <c r="AL387" s="61">
        <v>44.07</v>
      </c>
      <c r="AM387" s="61">
        <v>31.73</v>
      </c>
      <c r="AN387" s="61">
        <v>31.15</v>
      </c>
      <c r="AO387" s="61">
        <v>6.1</v>
      </c>
      <c r="AP387" s="61">
        <v>0</v>
      </c>
      <c r="AQ387" s="61">
        <v>0.82230000000000003</v>
      </c>
      <c r="AR387" s="61">
        <v>870.66</v>
      </c>
      <c r="AS387" s="62">
        <v>1583.12</v>
      </c>
      <c r="AT387" s="62">
        <v>5001.62</v>
      </c>
      <c r="AU387" s="61">
        <v>840.08</v>
      </c>
      <c r="AV387" s="61">
        <v>435.59</v>
      </c>
      <c r="AW387" s="62">
        <v>8731.06</v>
      </c>
      <c r="AX387" s="62">
        <v>3101.76</v>
      </c>
      <c r="AY387" s="61">
        <v>0.3579</v>
      </c>
      <c r="AZ387" s="62">
        <v>5121.08</v>
      </c>
      <c r="BA387" s="61">
        <v>0.59089999999999998</v>
      </c>
      <c r="BB387" s="61">
        <v>444.24</v>
      </c>
      <c r="BC387" s="61">
        <v>5.1299999999999998E-2</v>
      </c>
      <c r="BD387" s="62">
        <v>8667.09</v>
      </c>
      <c r="BE387" s="62">
        <v>1702.09</v>
      </c>
      <c r="BF387" s="61">
        <v>0.31430000000000002</v>
      </c>
      <c r="BG387" s="61">
        <v>0.60870000000000002</v>
      </c>
      <c r="BH387" s="61">
        <v>0.22009999999999999</v>
      </c>
      <c r="BI387" s="61">
        <v>0.1298</v>
      </c>
      <c r="BJ387" s="61">
        <v>2.3099999999999999E-2</v>
      </c>
      <c r="BK387" s="61">
        <v>1.8200000000000001E-2</v>
      </c>
    </row>
    <row r="388" spans="1:63" x14ac:dyDescent="0.25">
      <c r="A388" s="61" t="s">
        <v>419</v>
      </c>
      <c r="B388" s="61">
        <v>44545</v>
      </c>
      <c r="C388" s="61">
        <v>25</v>
      </c>
      <c r="D388" s="61">
        <v>188.11</v>
      </c>
      <c r="E388" s="62">
        <v>4702.68</v>
      </c>
      <c r="F388" s="62">
        <v>4578.4399999999996</v>
      </c>
      <c r="G388" s="61">
        <v>3.8800000000000001E-2</v>
      </c>
      <c r="H388" s="61">
        <v>0</v>
      </c>
      <c r="I388" s="61">
        <v>1.77E-2</v>
      </c>
      <c r="J388" s="61">
        <v>0</v>
      </c>
      <c r="K388" s="61">
        <v>1.9599999999999999E-2</v>
      </c>
      <c r="L388" s="61">
        <v>0.9022</v>
      </c>
      <c r="M388" s="61">
        <v>2.18E-2</v>
      </c>
      <c r="N388" s="61">
        <v>0.15240000000000001</v>
      </c>
      <c r="O388" s="61">
        <v>2.9700000000000001E-2</v>
      </c>
      <c r="P388" s="61">
        <v>9.5100000000000004E-2</v>
      </c>
      <c r="Q388" s="61">
        <v>185.5</v>
      </c>
      <c r="R388" s="62">
        <v>68057.240000000005</v>
      </c>
      <c r="S388" s="61">
        <v>0.33329999999999999</v>
      </c>
      <c r="T388" s="61">
        <v>0.16669999999999999</v>
      </c>
      <c r="U388" s="61">
        <v>0.5</v>
      </c>
      <c r="V388" s="61">
        <v>21.28</v>
      </c>
      <c r="W388" s="61">
        <v>20.6</v>
      </c>
      <c r="X388" s="62">
        <v>97456.57</v>
      </c>
      <c r="Y388" s="61">
        <v>224.57</v>
      </c>
      <c r="Z388" s="62">
        <v>225004.87</v>
      </c>
      <c r="AA388" s="61">
        <v>0.84150000000000003</v>
      </c>
      <c r="AB388" s="61">
        <v>0.1416</v>
      </c>
      <c r="AC388" s="61">
        <v>1.6899999999999998E-2</v>
      </c>
      <c r="AD388" s="61">
        <v>0.1585</v>
      </c>
      <c r="AE388" s="61">
        <v>225</v>
      </c>
      <c r="AF388" s="62">
        <v>9208.64</v>
      </c>
      <c r="AG388" s="62">
        <v>1143.08</v>
      </c>
      <c r="AH388" s="62">
        <v>246471.39</v>
      </c>
      <c r="AI388" s="61">
        <v>580</v>
      </c>
      <c r="AJ388" s="62">
        <v>39401</v>
      </c>
      <c r="AK388" s="62">
        <v>62080</v>
      </c>
      <c r="AL388" s="61">
        <v>64.900000000000006</v>
      </c>
      <c r="AM388" s="61">
        <v>40.56</v>
      </c>
      <c r="AN388" s="61">
        <v>40.229999999999997</v>
      </c>
      <c r="AO388" s="61">
        <v>5</v>
      </c>
      <c r="AP388" s="61">
        <v>0</v>
      </c>
      <c r="AQ388" s="61">
        <v>1.0439000000000001</v>
      </c>
      <c r="AR388" s="62">
        <v>1148.3599999999999</v>
      </c>
      <c r="AS388" s="62">
        <v>1810.42</v>
      </c>
      <c r="AT388" s="62">
        <v>6156.93</v>
      </c>
      <c r="AU388" s="62">
        <v>1097.27</v>
      </c>
      <c r="AV388" s="61">
        <v>326.16000000000003</v>
      </c>
      <c r="AW388" s="62">
        <v>10539.15</v>
      </c>
      <c r="AX388" s="62">
        <v>2495.38</v>
      </c>
      <c r="AY388" s="61">
        <v>0.23100000000000001</v>
      </c>
      <c r="AZ388" s="62">
        <v>7924.01</v>
      </c>
      <c r="BA388" s="61">
        <v>0.73340000000000005</v>
      </c>
      <c r="BB388" s="61">
        <v>384.7</v>
      </c>
      <c r="BC388" s="61">
        <v>3.56E-2</v>
      </c>
      <c r="BD388" s="62">
        <v>10804.09</v>
      </c>
      <c r="BE388" s="61">
        <v>906.36</v>
      </c>
      <c r="BF388" s="61">
        <v>0.1115</v>
      </c>
      <c r="BG388" s="61">
        <v>0.63109999999999999</v>
      </c>
      <c r="BH388" s="61">
        <v>0.2296</v>
      </c>
      <c r="BI388" s="61">
        <v>9.6299999999999997E-2</v>
      </c>
      <c r="BJ388" s="61">
        <v>2.8899999999999999E-2</v>
      </c>
      <c r="BK388" s="61">
        <v>1.41E-2</v>
      </c>
    </row>
    <row r="389" spans="1:63" x14ac:dyDescent="0.25">
      <c r="A389" s="61" t="s">
        <v>420</v>
      </c>
      <c r="B389" s="61">
        <v>50336</v>
      </c>
      <c r="C389" s="61">
        <v>160</v>
      </c>
      <c r="D389" s="61">
        <v>9.2799999999999994</v>
      </c>
      <c r="E389" s="62">
        <v>1484.26</v>
      </c>
      <c r="F389" s="62">
        <v>1490.05</v>
      </c>
      <c r="G389" s="61">
        <v>6.0000000000000001E-3</v>
      </c>
      <c r="H389" s="61">
        <v>0</v>
      </c>
      <c r="I389" s="61">
        <v>2.8999999999999998E-3</v>
      </c>
      <c r="J389" s="61">
        <v>0</v>
      </c>
      <c r="K389" s="61">
        <v>5.4000000000000003E-3</v>
      </c>
      <c r="L389" s="61">
        <v>0.97119999999999995</v>
      </c>
      <c r="M389" s="61">
        <v>1.4500000000000001E-2</v>
      </c>
      <c r="N389" s="61">
        <v>0.41789999999999999</v>
      </c>
      <c r="O389" s="61">
        <v>0</v>
      </c>
      <c r="P389" s="61">
        <v>0.1389</v>
      </c>
      <c r="Q389" s="61">
        <v>68.25</v>
      </c>
      <c r="R389" s="62">
        <v>50965.34</v>
      </c>
      <c r="S389" s="61">
        <v>0.31680000000000003</v>
      </c>
      <c r="T389" s="61">
        <v>0.18809999999999999</v>
      </c>
      <c r="U389" s="61">
        <v>0.495</v>
      </c>
      <c r="V389" s="61">
        <v>18.23</v>
      </c>
      <c r="W389" s="61">
        <v>13.75</v>
      </c>
      <c r="X389" s="62">
        <v>65922.98</v>
      </c>
      <c r="Y389" s="61">
        <v>105.7</v>
      </c>
      <c r="Z389" s="62">
        <v>113479.03999999999</v>
      </c>
      <c r="AA389" s="61">
        <v>0.91259999999999997</v>
      </c>
      <c r="AB389" s="61">
        <v>3.8199999999999998E-2</v>
      </c>
      <c r="AC389" s="61">
        <v>4.9200000000000001E-2</v>
      </c>
      <c r="AD389" s="61">
        <v>8.7400000000000005E-2</v>
      </c>
      <c r="AE389" s="61">
        <v>113.48</v>
      </c>
      <c r="AF389" s="62">
        <v>3271.45</v>
      </c>
      <c r="AG389" s="61">
        <v>480.45</v>
      </c>
      <c r="AH389" s="62">
        <v>105378.87</v>
      </c>
      <c r="AI389" s="61">
        <v>211</v>
      </c>
      <c r="AJ389" s="62">
        <v>35236</v>
      </c>
      <c r="AK389" s="62">
        <v>46859</v>
      </c>
      <c r="AL389" s="61">
        <v>35.49</v>
      </c>
      <c r="AM389" s="61">
        <v>28.43</v>
      </c>
      <c r="AN389" s="61">
        <v>29.74</v>
      </c>
      <c r="AO389" s="61">
        <v>4.1500000000000004</v>
      </c>
      <c r="AP389" s="62">
        <v>1068.8499999999999</v>
      </c>
      <c r="AQ389" s="61">
        <v>1.4307000000000001</v>
      </c>
      <c r="AR389" s="62">
        <v>1063.8499999999999</v>
      </c>
      <c r="AS389" s="62">
        <v>2754.77</v>
      </c>
      <c r="AT389" s="62">
        <v>5829.1</v>
      </c>
      <c r="AU389" s="61">
        <v>979.37</v>
      </c>
      <c r="AV389" s="61">
        <v>356.98</v>
      </c>
      <c r="AW389" s="62">
        <v>10984.06</v>
      </c>
      <c r="AX389" s="62">
        <v>5280.05</v>
      </c>
      <c r="AY389" s="61">
        <v>0.51600000000000001</v>
      </c>
      <c r="AZ389" s="62">
        <v>4377.46</v>
      </c>
      <c r="BA389" s="61">
        <v>0.42780000000000001</v>
      </c>
      <c r="BB389" s="61">
        <v>575.99</v>
      </c>
      <c r="BC389" s="61">
        <v>5.6300000000000003E-2</v>
      </c>
      <c r="BD389" s="62">
        <v>10233.5</v>
      </c>
      <c r="BE389" s="62">
        <v>4862.16</v>
      </c>
      <c r="BF389" s="61">
        <v>1.5906</v>
      </c>
      <c r="BG389" s="61">
        <v>0.55620000000000003</v>
      </c>
      <c r="BH389" s="61">
        <v>0.2334</v>
      </c>
      <c r="BI389" s="61">
        <v>0.15429999999999999</v>
      </c>
      <c r="BJ389" s="61">
        <v>4.0899999999999999E-2</v>
      </c>
      <c r="BK389" s="61">
        <v>1.5299999999999999E-2</v>
      </c>
    </row>
    <row r="390" spans="1:63" x14ac:dyDescent="0.25">
      <c r="A390" s="61" t="s">
        <v>421</v>
      </c>
      <c r="B390" s="61">
        <v>46250</v>
      </c>
      <c r="C390" s="61">
        <v>118</v>
      </c>
      <c r="D390" s="61">
        <v>29.45</v>
      </c>
      <c r="E390" s="62">
        <v>3475.67</v>
      </c>
      <c r="F390" s="62">
        <v>3546.23</v>
      </c>
      <c r="G390" s="61">
        <v>9.1999999999999998E-3</v>
      </c>
      <c r="H390" s="61">
        <v>8.9999999999999998E-4</v>
      </c>
      <c r="I390" s="61">
        <v>2.1100000000000001E-2</v>
      </c>
      <c r="J390" s="61">
        <v>0</v>
      </c>
      <c r="K390" s="61">
        <v>1.5599999999999999E-2</v>
      </c>
      <c r="L390" s="61">
        <v>0.91959999999999997</v>
      </c>
      <c r="M390" s="61">
        <v>3.3599999999999998E-2</v>
      </c>
      <c r="N390" s="61">
        <v>0.27479999999999999</v>
      </c>
      <c r="O390" s="61">
        <v>2.9999999999999997E-4</v>
      </c>
      <c r="P390" s="61">
        <v>9.0499999999999997E-2</v>
      </c>
      <c r="Q390" s="61">
        <v>146.79</v>
      </c>
      <c r="R390" s="62">
        <v>52002.69</v>
      </c>
      <c r="S390" s="61">
        <v>0.3306</v>
      </c>
      <c r="T390" s="61">
        <v>0.25</v>
      </c>
      <c r="U390" s="61">
        <v>0.4194</v>
      </c>
      <c r="V390" s="61">
        <v>21.61</v>
      </c>
      <c r="W390" s="61">
        <v>26.82</v>
      </c>
      <c r="X390" s="62">
        <v>80753.679999999993</v>
      </c>
      <c r="Y390" s="61">
        <v>126.52</v>
      </c>
      <c r="Z390" s="62">
        <v>131768.82999999999</v>
      </c>
      <c r="AA390" s="61">
        <v>0.85570000000000002</v>
      </c>
      <c r="AB390" s="61">
        <v>0.1244</v>
      </c>
      <c r="AC390" s="61">
        <v>1.9900000000000001E-2</v>
      </c>
      <c r="AD390" s="61">
        <v>0.14430000000000001</v>
      </c>
      <c r="AE390" s="61">
        <v>131.77000000000001</v>
      </c>
      <c r="AF390" s="62">
        <v>3943.03</v>
      </c>
      <c r="AG390" s="61">
        <v>548.79</v>
      </c>
      <c r="AH390" s="62">
        <v>136972.91</v>
      </c>
      <c r="AI390" s="61">
        <v>373</v>
      </c>
      <c r="AJ390" s="62">
        <v>36212</v>
      </c>
      <c r="AK390" s="62">
        <v>51604</v>
      </c>
      <c r="AL390" s="61">
        <v>49.13</v>
      </c>
      <c r="AM390" s="61">
        <v>29.14</v>
      </c>
      <c r="AN390" s="61">
        <v>32.22</v>
      </c>
      <c r="AO390" s="61">
        <v>6.3</v>
      </c>
      <c r="AP390" s="61">
        <v>0</v>
      </c>
      <c r="AQ390" s="61">
        <v>0.754</v>
      </c>
      <c r="AR390" s="62">
        <v>1058.1199999999999</v>
      </c>
      <c r="AS390" s="62">
        <v>1739.37</v>
      </c>
      <c r="AT390" s="62">
        <v>4784.88</v>
      </c>
      <c r="AU390" s="62">
        <v>1048.5899999999999</v>
      </c>
      <c r="AV390" s="61">
        <v>144.94999999999999</v>
      </c>
      <c r="AW390" s="62">
        <v>8775.91</v>
      </c>
      <c r="AX390" s="62">
        <v>4141.04</v>
      </c>
      <c r="AY390" s="61">
        <v>0.49990000000000001</v>
      </c>
      <c r="AZ390" s="62">
        <v>3710.83</v>
      </c>
      <c r="BA390" s="61">
        <v>0.44790000000000002</v>
      </c>
      <c r="BB390" s="61">
        <v>432.24</v>
      </c>
      <c r="BC390" s="61">
        <v>5.2200000000000003E-2</v>
      </c>
      <c r="BD390" s="62">
        <v>8284.11</v>
      </c>
      <c r="BE390" s="62">
        <v>3647.99</v>
      </c>
      <c r="BF390" s="61">
        <v>0.80459999999999998</v>
      </c>
      <c r="BG390" s="61">
        <v>0.63529999999999998</v>
      </c>
      <c r="BH390" s="61">
        <v>0.2258</v>
      </c>
      <c r="BI390" s="61">
        <v>9.5799999999999996E-2</v>
      </c>
      <c r="BJ390" s="61">
        <v>2.98E-2</v>
      </c>
      <c r="BK390" s="61">
        <v>1.34E-2</v>
      </c>
    </row>
    <row r="391" spans="1:63" x14ac:dyDescent="0.25">
      <c r="A391" s="61" t="s">
        <v>422</v>
      </c>
      <c r="B391" s="61">
        <v>46722</v>
      </c>
      <c r="C391" s="61">
        <v>114</v>
      </c>
      <c r="D391" s="61">
        <v>9.9499999999999993</v>
      </c>
      <c r="E391" s="62">
        <v>1134.7</v>
      </c>
      <c r="F391" s="62">
        <v>1126.1199999999999</v>
      </c>
      <c r="G391" s="61">
        <v>5.5999999999999999E-3</v>
      </c>
      <c r="H391" s="61">
        <v>8.9999999999999998E-4</v>
      </c>
      <c r="I391" s="61">
        <v>1.0500000000000001E-2</v>
      </c>
      <c r="J391" s="61">
        <v>1.8E-3</v>
      </c>
      <c r="K391" s="61">
        <v>7.5899999999999995E-2</v>
      </c>
      <c r="L391" s="61">
        <v>0.88919999999999999</v>
      </c>
      <c r="M391" s="61">
        <v>1.61E-2</v>
      </c>
      <c r="N391" s="61">
        <v>0.2944</v>
      </c>
      <c r="O391" s="61">
        <v>5.9999999999999995E-4</v>
      </c>
      <c r="P391" s="61">
        <v>0.1032</v>
      </c>
      <c r="Q391" s="61">
        <v>61.37</v>
      </c>
      <c r="R391" s="62">
        <v>51185.77</v>
      </c>
      <c r="S391" s="61">
        <v>0.43619999999999998</v>
      </c>
      <c r="T391" s="61">
        <v>6.3799999999999996E-2</v>
      </c>
      <c r="U391" s="61">
        <v>0.5</v>
      </c>
      <c r="V391" s="61">
        <v>15.43</v>
      </c>
      <c r="W391" s="61">
        <v>7.2</v>
      </c>
      <c r="X391" s="62">
        <v>75131.360000000001</v>
      </c>
      <c r="Y391" s="61">
        <v>152.11000000000001</v>
      </c>
      <c r="Z391" s="62">
        <v>177244.98</v>
      </c>
      <c r="AA391" s="61">
        <v>0.65180000000000005</v>
      </c>
      <c r="AB391" s="61">
        <v>0.22359999999999999</v>
      </c>
      <c r="AC391" s="61">
        <v>0.1246</v>
      </c>
      <c r="AD391" s="61">
        <v>0.34820000000000001</v>
      </c>
      <c r="AE391" s="61">
        <v>177.24</v>
      </c>
      <c r="AF391" s="62">
        <v>5191.3599999999997</v>
      </c>
      <c r="AG391" s="61">
        <v>470.96</v>
      </c>
      <c r="AH391" s="62">
        <v>182981.13</v>
      </c>
      <c r="AI391" s="61">
        <v>498</v>
      </c>
      <c r="AJ391" s="62">
        <v>36734</v>
      </c>
      <c r="AK391" s="62">
        <v>52721</v>
      </c>
      <c r="AL391" s="61">
        <v>44.2</v>
      </c>
      <c r="AM391" s="61">
        <v>26.26</v>
      </c>
      <c r="AN391" s="61">
        <v>29.8</v>
      </c>
      <c r="AO391" s="61">
        <v>5</v>
      </c>
      <c r="AP391" s="61">
        <v>0</v>
      </c>
      <c r="AQ391" s="61">
        <v>0.73860000000000003</v>
      </c>
      <c r="AR391" s="62">
        <v>1178.53</v>
      </c>
      <c r="AS391" s="62">
        <v>1702.16</v>
      </c>
      <c r="AT391" s="62">
        <v>4699.2299999999996</v>
      </c>
      <c r="AU391" s="62">
        <v>1010.35</v>
      </c>
      <c r="AV391" s="61">
        <v>85.08</v>
      </c>
      <c r="AW391" s="62">
        <v>8675.35</v>
      </c>
      <c r="AX391" s="62">
        <v>2704.86</v>
      </c>
      <c r="AY391" s="61">
        <v>0.3165</v>
      </c>
      <c r="AZ391" s="62">
        <v>5281.23</v>
      </c>
      <c r="BA391" s="61">
        <v>0.61799999999999999</v>
      </c>
      <c r="BB391" s="61">
        <v>559.25</v>
      </c>
      <c r="BC391" s="61">
        <v>6.54E-2</v>
      </c>
      <c r="BD391" s="62">
        <v>8545.35</v>
      </c>
      <c r="BE391" s="62">
        <v>1678.9</v>
      </c>
      <c r="BF391" s="61">
        <v>0.3871</v>
      </c>
      <c r="BG391" s="61">
        <v>0.55900000000000005</v>
      </c>
      <c r="BH391" s="61">
        <v>0.19370000000000001</v>
      </c>
      <c r="BI391" s="61">
        <v>0.1862</v>
      </c>
      <c r="BJ391" s="61">
        <v>3.15E-2</v>
      </c>
      <c r="BK391" s="61">
        <v>2.9600000000000001E-2</v>
      </c>
    </row>
    <row r="392" spans="1:63" x14ac:dyDescent="0.25">
      <c r="A392" s="61" t="s">
        <v>423</v>
      </c>
      <c r="B392" s="61">
        <v>49056</v>
      </c>
      <c r="C392" s="61">
        <v>172</v>
      </c>
      <c r="D392" s="61">
        <v>13.65</v>
      </c>
      <c r="E392" s="62">
        <v>2347.86</v>
      </c>
      <c r="F392" s="62">
        <v>2193.34</v>
      </c>
      <c r="G392" s="61">
        <v>1.2999999999999999E-3</v>
      </c>
      <c r="H392" s="61">
        <v>4.0000000000000002E-4</v>
      </c>
      <c r="I392" s="61">
        <v>4.8999999999999998E-3</v>
      </c>
      <c r="J392" s="61">
        <v>0</v>
      </c>
      <c r="K392" s="61">
        <v>8.9999999999999998E-4</v>
      </c>
      <c r="L392" s="61">
        <v>0.97809999999999997</v>
      </c>
      <c r="M392" s="61">
        <v>1.43E-2</v>
      </c>
      <c r="N392" s="61">
        <v>0.41649999999999998</v>
      </c>
      <c r="O392" s="61">
        <v>0</v>
      </c>
      <c r="P392" s="61">
        <v>0.13250000000000001</v>
      </c>
      <c r="Q392" s="61">
        <v>108</v>
      </c>
      <c r="R392" s="62">
        <v>52781.47</v>
      </c>
      <c r="S392" s="61">
        <v>0.16880000000000001</v>
      </c>
      <c r="T392" s="61">
        <v>0.23749999999999999</v>
      </c>
      <c r="U392" s="61">
        <v>0.59379999999999999</v>
      </c>
      <c r="V392" s="61">
        <v>17.04</v>
      </c>
      <c r="W392" s="61">
        <v>15.1</v>
      </c>
      <c r="X392" s="62">
        <v>70899.009999999995</v>
      </c>
      <c r="Y392" s="61">
        <v>153.16999999999999</v>
      </c>
      <c r="Z392" s="62">
        <v>146681.35999999999</v>
      </c>
      <c r="AA392" s="61">
        <v>0.80679999999999996</v>
      </c>
      <c r="AB392" s="61">
        <v>4.6199999999999998E-2</v>
      </c>
      <c r="AC392" s="61">
        <v>0.14699999999999999</v>
      </c>
      <c r="AD392" s="61">
        <v>0.19320000000000001</v>
      </c>
      <c r="AE392" s="61">
        <v>146.68</v>
      </c>
      <c r="AF392" s="62">
        <v>3438.67</v>
      </c>
      <c r="AG392" s="61">
        <v>399.14</v>
      </c>
      <c r="AH392" s="62">
        <v>122258.45</v>
      </c>
      <c r="AI392" s="61">
        <v>303</v>
      </c>
      <c r="AJ392" s="62">
        <v>33274</v>
      </c>
      <c r="AK392" s="62">
        <v>46956</v>
      </c>
      <c r="AL392" s="61">
        <v>31.8</v>
      </c>
      <c r="AM392" s="61">
        <v>22</v>
      </c>
      <c r="AN392" s="61">
        <v>22.05</v>
      </c>
      <c r="AO392" s="61">
        <v>3.7</v>
      </c>
      <c r="AP392" s="61">
        <v>0</v>
      </c>
      <c r="AQ392" s="61">
        <v>0.84240000000000004</v>
      </c>
      <c r="AR392" s="62">
        <v>1392.14</v>
      </c>
      <c r="AS392" s="62">
        <v>2366.73</v>
      </c>
      <c r="AT392" s="62">
        <v>5583.19</v>
      </c>
      <c r="AU392" s="61">
        <v>899.44</v>
      </c>
      <c r="AV392" s="61">
        <v>214.19</v>
      </c>
      <c r="AW392" s="62">
        <v>10455.700000000001</v>
      </c>
      <c r="AX392" s="62">
        <v>5780.92</v>
      </c>
      <c r="AY392" s="61">
        <v>0.58179999999999998</v>
      </c>
      <c r="AZ392" s="62">
        <v>3429.1</v>
      </c>
      <c r="BA392" s="61">
        <v>0.34510000000000002</v>
      </c>
      <c r="BB392" s="61">
        <v>726.59</v>
      </c>
      <c r="BC392" s="61">
        <v>7.3099999999999998E-2</v>
      </c>
      <c r="BD392" s="62">
        <v>9936.61</v>
      </c>
      <c r="BE392" s="62">
        <v>4504.8</v>
      </c>
      <c r="BF392" s="61">
        <v>1.4273</v>
      </c>
      <c r="BG392" s="61">
        <v>0.56089999999999995</v>
      </c>
      <c r="BH392" s="61">
        <v>0.2424</v>
      </c>
      <c r="BI392" s="61">
        <v>0.1244</v>
      </c>
      <c r="BJ392" s="61">
        <v>2.7900000000000001E-2</v>
      </c>
      <c r="BK392" s="61">
        <v>4.4400000000000002E-2</v>
      </c>
    </row>
    <row r="393" spans="1:63" x14ac:dyDescent="0.25">
      <c r="A393" s="61" t="s">
        <v>424</v>
      </c>
      <c r="B393" s="61">
        <v>48728</v>
      </c>
      <c r="C393" s="61">
        <v>45</v>
      </c>
      <c r="D393" s="61">
        <v>125.55</v>
      </c>
      <c r="E393" s="62">
        <v>5649.64</v>
      </c>
      <c r="F393" s="62">
        <v>5219.42</v>
      </c>
      <c r="G393" s="61">
        <v>2.0199999999999999E-2</v>
      </c>
      <c r="H393" s="61">
        <v>4.0000000000000002E-4</v>
      </c>
      <c r="I393" s="61">
        <v>0.17580000000000001</v>
      </c>
      <c r="J393" s="61">
        <v>1.6000000000000001E-3</v>
      </c>
      <c r="K393" s="61">
        <v>1.29E-2</v>
      </c>
      <c r="L393" s="61">
        <v>0.72809999999999997</v>
      </c>
      <c r="M393" s="61">
        <v>6.0999999999999999E-2</v>
      </c>
      <c r="N393" s="61">
        <v>0.32140000000000002</v>
      </c>
      <c r="O393" s="61">
        <v>1.7000000000000001E-2</v>
      </c>
      <c r="P393" s="61">
        <v>0.12820000000000001</v>
      </c>
      <c r="Q393" s="61">
        <v>255.19</v>
      </c>
      <c r="R393" s="62">
        <v>57684.15</v>
      </c>
      <c r="S393" s="61">
        <v>0.40949999999999998</v>
      </c>
      <c r="T393" s="61">
        <v>0.30790000000000001</v>
      </c>
      <c r="U393" s="61">
        <v>0.28249999999999997</v>
      </c>
      <c r="V393" s="61">
        <v>18.82</v>
      </c>
      <c r="W393" s="61">
        <v>29</v>
      </c>
      <c r="X393" s="62">
        <v>89282.76</v>
      </c>
      <c r="Y393" s="61">
        <v>188.71</v>
      </c>
      <c r="Z393" s="62">
        <v>113808.82</v>
      </c>
      <c r="AA393" s="61">
        <v>0.85950000000000004</v>
      </c>
      <c r="AB393" s="61">
        <v>0.12330000000000001</v>
      </c>
      <c r="AC393" s="61">
        <v>1.72E-2</v>
      </c>
      <c r="AD393" s="61">
        <v>0.14050000000000001</v>
      </c>
      <c r="AE393" s="61">
        <v>113.81</v>
      </c>
      <c r="AF393" s="62">
        <v>5347.69</v>
      </c>
      <c r="AG393" s="61">
        <v>764.97</v>
      </c>
      <c r="AH393" s="62">
        <v>126799.37</v>
      </c>
      <c r="AI393" s="61">
        <v>326</v>
      </c>
      <c r="AJ393" s="62">
        <v>35706</v>
      </c>
      <c r="AK393" s="62">
        <v>50906</v>
      </c>
      <c r="AL393" s="61">
        <v>72.63</v>
      </c>
      <c r="AM393" s="61">
        <v>46.18</v>
      </c>
      <c r="AN393" s="61">
        <v>49.07</v>
      </c>
      <c r="AO393" s="61">
        <v>6.1</v>
      </c>
      <c r="AP393" s="61">
        <v>0</v>
      </c>
      <c r="AQ393" s="61">
        <v>1.1607000000000001</v>
      </c>
      <c r="AR393" s="61">
        <v>955.84</v>
      </c>
      <c r="AS393" s="62">
        <v>1820.06</v>
      </c>
      <c r="AT393" s="62">
        <v>6077.37</v>
      </c>
      <c r="AU393" s="61">
        <v>954.06</v>
      </c>
      <c r="AV393" s="61">
        <v>39.630000000000003</v>
      </c>
      <c r="AW393" s="62">
        <v>9846.9500000000007</v>
      </c>
      <c r="AX393" s="62">
        <v>4532.5600000000004</v>
      </c>
      <c r="AY393" s="61">
        <v>0.4556</v>
      </c>
      <c r="AZ393" s="62">
        <v>4874.41</v>
      </c>
      <c r="BA393" s="61">
        <v>0.4899</v>
      </c>
      <c r="BB393" s="61">
        <v>542.13</v>
      </c>
      <c r="BC393" s="61">
        <v>5.45E-2</v>
      </c>
      <c r="BD393" s="62">
        <v>9949.1</v>
      </c>
      <c r="BE393" s="62">
        <v>3113.37</v>
      </c>
      <c r="BF393" s="61">
        <v>0.75009999999999999</v>
      </c>
      <c r="BG393" s="61">
        <v>0.59089999999999998</v>
      </c>
      <c r="BH393" s="61">
        <v>0.25580000000000003</v>
      </c>
      <c r="BI393" s="61">
        <v>7.6600000000000001E-2</v>
      </c>
      <c r="BJ393" s="61">
        <v>3.2899999999999999E-2</v>
      </c>
      <c r="BK393" s="61">
        <v>4.3700000000000003E-2</v>
      </c>
    </row>
    <row r="394" spans="1:63" x14ac:dyDescent="0.25">
      <c r="A394" s="61" t="s">
        <v>425</v>
      </c>
      <c r="B394" s="61">
        <v>48819</v>
      </c>
      <c r="C394" s="61">
        <v>101</v>
      </c>
      <c r="D394" s="61">
        <v>11.54</v>
      </c>
      <c r="E394" s="62">
        <v>1165.8699999999999</v>
      </c>
      <c r="F394" s="62">
        <v>1132.43</v>
      </c>
      <c r="G394" s="61">
        <v>0</v>
      </c>
      <c r="H394" s="61">
        <v>8.9999999999999998E-4</v>
      </c>
      <c r="I394" s="61">
        <v>2.5999999999999999E-3</v>
      </c>
      <c r="J394" s="61">
        <v>3.5000000000000001E-3</v>
      </c>
      <c r="K394" s="61">
        <v>2.1700000000000001E-2</v>
      </c>
      <c r="L394" s="61">
        <v>0.96579999999999999</v>
      </c>
      <c r="M394" s="61">
        <v>5.4000000000000003E-3</v>
      </c>
      <c r="N394" s="61">
        <v>0.4143</v>
      </c>
      <c r="O394" s="61">
        <v>4.0000000000000002E-4</v>
      </c>
      <c r="P394" s="61">
        <v>0.1133</v>
      </c>
      <c r="Q394" s="61">
        <v>50</v>
      </c>
      <c r="R394" s="62">
        <v>50623.16</v>
      </c>
      <c r="S394" s="61">
        <v>0.17330000000000001</v>
      </c>
      <c r="T394" s="61">
        <v>0.25330000000000003</v>
      </c>
      <c r="U394" s="61">
        <v>0.57330000000000003</v>
      </c>
      <c r="V394" s="61">
        <v>19.899999999999999</v>
      </c>
      <c r="W394" s="61">
        <v>8.25</v>
      </c>
      <c r="X394" s="62">
        <v>64978.82</v>
      </c>
      <c r="Y394" s="61">
        <v>136.36000000000001</v>
      </c>
      <c r="Z394" s="62">
        <v>142488.60999999999</v>
      </c>
      <c r="AA394" s="61">
        <v>0.91849999999999998</v>
      </c>
      <c r="AB394" s="61">
        <v>3.6200000000000003E-2</v>
      </c>
      <c r="AC394" s="61">
        <v>4.53E-2</v>
      </c>
      <c r="AD394" s="61">
        <v>8.1500000000000003E-2</v>
      </c>
      <c r="AE394" s="61">
        <v>142.49</v>
      </c>
      <c r="AF394" s="62">
        <v>3202.32</v>
      </c>
      <c r="AG394" s="61">
        <v>505.56</v>
      </c>
      <c r="AH394" s="62">
        <v>134164.18</v>
      </c>
      <c r="AI394" s="61">
        <v>360</v>
      </c>
      <c r="AJ394" s="62">
        <v>32349</v>
      </c>
      <c r="AK394" s="62">
        <v>44050</v>
      </c>
      <c r="AL394" s="61">
        <v>31.09</v>
      </c>
      <c r="AM394" s="61">
        <v>22.02</v>
      </c>
      <c r="AN394" s="61">
        <v>23.17</v>
      </c>
      <c r="AO394" s="61">
        <v>5.0999999999999996</v>
      </c>
      <c r="AP394" s="62">
        <v>1099.46</v>
      </c>
      <c r="AQ394" s="61">
        <v>1.401</v>
      </c>
      <c r="AR394" s="62">
        <v>1447.58</v>
      </c>
      <c r="AS394" s="62">
        <v>2038.59</v>
      </c>
      <c r="AT394" s="62">
        <v>5434.83</v>
      </c>
      <c r="AU394" s="61">
        <v>896.04</v>
      </c>
      <c r="AV394" s="61">
        <v>309.37</v>
      </c>
      <c r="AW394" s="62">
        <v>10126.42</v>
      </c>
      <c r="AX394" s="62">
        <v>4667.07</v>
      </c>
      <c r="AY394" s="61">
        <v>0.4415</v>
      </c>
      <c r="AZ394" s="62">
        <v>4954.3100000000004</v>
      </c>
      <c r="BA394" s="61">
        <v>0.46870000000000001</v>
      </c>
      <c r="BB394" s="61">
        <v>949.05</v>
      </c>
      <c r="BC394" s="61">
        <v>8.9800000000000005E-2</v>
      </c>
      <c r="BD394" s="62">
        <v>10570.43</v>
      </c>
      <c r="BE394" s="62">
        <v>3946.91</v>
      </c>
      <c r="BF394" s="61">
        <v>1.274</v>
      </c>
      <c r="BG394" s="61">
        <v>0.54569999999999996</v>
      </c>
      <c r="BH394" s="61">
        <v>0.22650000000000001</v>
      </c>
      <c r="BI394" s="61">
        <v>0.15509999999999999</v>
      </c>
      <c r="BJ394" s="61">
        <v>2.8899999999999999E-2</v>
      </c>
      <c r="BK394" s="61">
        <v>4.3799999999999999E-2</v>
      </c>
    </row>
    <row r="395" spans="1:63" x14ac:dyDescent="0.25">
      <c r="A395" s="61" t="s">
        <v>426</v>
      </c>
      <c r="B395" s="61">
        <v>48033</v>
      </c>
      <c r="C395" s="61">
        <v>137</v>
      </c>
      <c r="D395" s="61">
        <v>9.85</v>
      </c>
      <c r="E395" s="62">
        <v>1350.01</v>
      </c>
      <c r="F395" s="62">
        <v>1274.8900000000001</v>
      </c>
      <c r="G395" s="61">
        <v>8.0000000000000004E-4</v>
      </c>
      <c r="H395" s="61">
        <v>0</v>
      </c>
      <c r="I395" s="61">
        <v>2E-3</v>
      </c>
      <c r="J395" s="61">
        <v>0</v>
      </c>
      <c r="K395" s="61">
        <v>1.2500000000000001E-2</v>
      </c>
      <c r="L395" s="61">
        <v>0.9667</v>
      </c>
      <c r="M395" s="61">
        <v>1.7999999999999999E-2</v>
      </c>
      <c r="N395" s="61">
        <v>0.19259999999999999</v>
      </c>
      <c r="O395" s="61">
        <v>4.1999999999999997E-3</v>
      </c>
      <c r="P395" s="61">
        <v>9.7699999999999995E-2</v>
      </c>
      <c r="Q395" s="61">
        <v>65.98</v>
      </c>
      <c r="R395" s="62">
        <v>47112.52</v>
      </c>
      <c r="S395" s="61">
        <v>0.32219999999999999</v>
      </c>
      <c r="T395" s="61">
        <v>0.22220000000000001</v>
      </c>
      <c r="U395" s="61">
        <v>0.4556</v>
      </c>
      <c r="V395" s="61">
        <v>19.16</v>
      </c>
      <c r="W395" s="61">
        <v>9.33</v>
      </c>
      <c r="X395" s="62">
        <v>60820.23</v>
      </c>
      <c r="Y395" s="61">
        <v>139.81</v>
      </c>
      <c r="Z395" s="62">
        <v>177541.71</v>
      </c>
      <c r="AA395" s="61">
        <v>0.91539999999999999</v>
      </c>
      <c r="AB395" s="61">
        <v>2.4400000000000002E-2</v>
      </c>
      <c r="AC395" s="61">
        <v>6.0199999999999997E-2</v>
      </c>
      <c r="AD395" s="61">
        <v>8.4599999999999995E-2</v>
      </c>
      <c r="AE395" s="61">
        <v>177.54</v>
      </c>
      <c r="AF395" s="62">
        <v>5613.59</v>
      </c>
      <c r="AG395" s="61">
        <v>692.65</v>
      </c>
      <c r="AH395" s="62">
        <v>170750.47</v>
      </c>
      <c r="AI395" s="61">
        <v>474</v>
      </c>
      <c r="AJ395" s="62">
        <v>39440</v>
      </c>
      <c r="AK395" s="62">
        <v>57783</v>
      </c>
      <c r="AL395" s="61">
        <v>43.46</v>
      </c>
      <c r="AM395" s="61">
        <v>30.86</v>
      </c>
      <c r="AN395" s="61">
        <v>30.86</v>
      </c>
      <c r="AO395" s="61">
        <v>4.0999999999999996</v>
      </c>
      <c r="AP395" s="61">
        <v>273.58</v>
      </c>
      <c r="AQ395" s="61">
        <v>1.0916999999999999</v>
      </c>
      <c r="AR395" s="62">
        <v>1074.43</v>
      </c>
      <c r="AS395" s="62">
        <v>2390.44</v>
      </c>
      <c r="AT395" s="62">
        <v>4565.67</v>
      </c>
      <c r="AU395" s="61">
        <v>632.85</v>
      </c>
      <c r="AV395" s="61">
        <v>196.52</v>
      </c>
      <c r="AW395" s="62">
        <v>8859.91</v>
      </c>
      <c r="AX395" s="62">
        <v>4330.1000000000004</v>
      </c>
      <c r="AY395" s="61">
        <v>0.42130000000000001</v>
      </c>
      <c r="AZ395" s="62">
        <v>5585.02</v>
      </c>
      <c r="BA395" s="61">
        <v>0.54330000000000001</v>
      </c>
      <c r="BB395" s="61">
        <v>363.86</v>
      </c>
      <c r="BC395" s="61">
        <v>3.5400000000000001E-2</v>
      </c>
      <c r="BD395" s="62">
        <v>10278.98</v>
      </c>
      <c r="BE395" s="62">
        <v>2765.4</v>
      </c>
      <c r="BF395" s="61">
        <v>0.5292</v>
      </c>
      <c r="BG395" s="61">
        <v>0.45179999999999998</v>
      </c>
      <c r="BH395" s="61">
        <v>0.15110000000000001</v>
      </c>
      <c r="BI395" s="61">
        <v>0.28420000000000001</v>
      </c>
      <c r="BJ395" s="61">
        <v>5.6599999999999998E-2</v>
      </c>
      <c r="BK395" s="61">
        <v>5.6399999999999999E-2</v>
      </c>
    </row>
    <row r="396" spans="1:63" x14ac:dyDescent="0.25">
      <c r="A396" s="61" t="s">
        <v>427</v>
      </c>
      <c r="B396" s="61">
        <v>48736</v>
      </c>
      <c r="C396" s="61">
        <v>6</v>
      </c>
      <c r="D396" s="61">
        <v>278.62</v>
      </c>
      <c r="E396" s="62">
        <v>1671.7</v>
      </c>
      <c r="F396" s="62">
        <v>1717.31</v>
      </c>
      <c r="G396" s="61">
        <v>1.6999999999999999E-3</v>
      </c>
      <c r="H396" s="61">
        <v>5.9999999999999995E-4</v>
      </c>
      <c r="I396" s="61">
        <v>0.22559999999999999</v>
      </c>
      <c r="J396" s="61">
        <v>1.6999999999999999E-3</v>
      </c>
      <c r="K396" s="61">
        <v>2.2800000000000001E-2</v>
      </c>
      <c r="L396" s="61">
        <v>0.70669999999999999</v>
      </c>
      <c r="M396" s="61">
        <v>4.0800000000000003E-2</v>
      </c>
      <c r="N396" s="61">
        <v>0.83899999999999997</v>
      </c>
      <c r="O396" s="61">
        <v>2.3E-3</v>
      </c>
      <c r="P396" s="61">
        <v>0.14610000000000001</v>
      </c>
      <c r="Q396" s="61">
        <v>92</v>
      </c>
      <c r="R396" s="62">
        <v>60237.11</v>
      </c>
      <c r="S396" s="61">
        <v>0.36959999999999998</v>
      </c>
      <c r="T396" s="61">
        <v>8.6999999999999994E-2</v>
      </c>
      <c r="U396" s="61">
        <v>0.54349999999999998</v>
      </c>
      <c r="V396" s="61">
        <v>14.35</v>
      </c>
      <c r="W396" s="61">
        <v>11</v>
      </c>
      <c r="X396" s="62">
        <v>103940.18</v>
      </c>
      <c r="Y396" s="61">
        <v>149.47</v>
      </c>
      <c r="Z396" s="62">
        <v>95926.28</v>
      </c>
      <c r="AA396" s="61">
        <v>0.47439999999999999</v>
      </c>
      <c r="AB396" s="61">
        <v>0.49990000000000001</v>
      </c>
      <c r="AC396" s="61">
        <v>2.5700000000000001E-2</v>
      </c>
      <c r="AD396" s="61">
        <v>0.52559999999999996</v>
      </c>
      <c r="AE396" s="61">
        <v>95.93</v>
      </c>
      <c r="AF396" s="62">
        <v>4986.68</v>
      </c>
      <c r="AG396" s="61">
        <v>409.2</v>
      </c>
      <c r="AH396" s="62">
        <v>98730.62</v>
      </c>
      <c r="AI396" s="61">
        <v>168</v>
      </c>
      <c r="AJ396" s="62">
        <v>21896</v>
      </c>
      <c r="AK396" s="62">
        <v>30422</v>
      </c>
      <c r="AL396" s="61">
        <v>70.38</v>
      </c>
      <c r="AM396" s="61">
        <v>45.97</v>
      </c>
      <c r="AN396" s="61">
        <v>56.75</v>
      </c>
      <c r="AO396" s="61">
        <v>6.7</v>
      </c>
      <c r="AP396" s="61">
        <v>0</v>
      </c>
      <c r="AQ396" s="61">
        <v>1.3529</v>
      </c>
      <c r="AR396" s="62">
        <v>1633.93</v>
      </c>
      <c r="AS396" s="62">
        <v>2252.12</v>
      </c>
      <c r="AT396" s="62">
        <v>6013.13</v>
      </c>
      <c r="AU396" s="62">
        <v>1312.52</v>
      </c>
      <c r="AV396" s="61">
        <v>230.84</v>
      </c>
      <c r="AW396" s="62">
        <v>11442.53</v>
      </c>
      <c r="AX396" s="62">
        <v>5936.43</v>
      </c>
      <c r="AY396" s="61">
        <v>0.48370000000000002</v>
      </c>
      <c r="AZ396" s="62">
        <v>4831.03</v>
      </c>
      <c r="BA396" s="61">
        <v>0.39360000000000001</v>
      </c>
      <c r="BB396" s="62">
        <v>1505.2</v>
      </c>
      <c r="BC396" s="61">
        <v>0.1226</v>
      </c>
      <c r="BD396" s="62">
        <v>12272.66</v>
      </c>
      <c r="BE396" s="62">
        <v>4197.33</v>
      </c>
      <c r="BF396" s="61">
        <v>2.8519999999999999</v>
      </c>
      <c r="BG396" s="61">
        <v>0.52869999999999995</v>
      </c>
      <c r="BH396" s="61">
        <v>0.2029</v>
      </c>
      <c r="BI396" s="61">
        <v>0.2233</v>
      </c>
      <c r="BJ396" s="61">
        <v>3.3399999999999999E-2</v>
      </c>
      <c r="BK396" s="61">
        <v>1.1599999999999999E-2</v>
      </c>
    </row>
    <row r="397" spans="1:63" x14ac:dyDescent="0.25">
      <c r="A397" s="61" t="s">
        <v>428</v>
      </c>
      <c r="B397" s="61">
        <v>47365</v>
      </c>
      <c r="C397" s="61">
        <v>52</v>
      </c>
      <c r="D397" s="61">
        <v>185.27</v>
      </c>
      <c r="E397" s="62">
        <v>9633.85</v>
      </c>
      <c r="F397" s="62">
        <v>8931.4500000000007</v>
      </c>
      <c r="G397" s="61">
        <v>1.46E-2</v>
      </c>
      <c r="H397" s="61">
        <v>1.2999999999999999E-3</v>
      </c>
      <c r="I397" s="61">
        <v>0.2535</v>
      </c>
      <c r="J397" s="61">
        <v>4.0000000000000002E-4</v>
      </c>
      <c r="K397" s="61">
        <v>1.9800000000000002E-2</v>
      </c>
      <c r="L397" s="61">
        <v>0.63300000000000001</v>
      </c>
      <c r="M397" s="61">
        <v>7.7399999999999997E-2</v>
      </c>
      <c r="N397" s="61">
        <v>0.4778</v>
      </c>
      <c r="O397" s="61">
        <v>2.3800000000000002E-2</v>
      </c>
      <c r="P397" s="61">
        <v>0.13469999999999999</v>
      </c>
      <c r="Q397" s="61">
        <v>459.51</v>
      </c>
      <c r="R397" s="62">
        <v>55863.66</v>
      </c>
      <c r="S397" s="61">
        <v>8.4599999999999995E-2</v>
      </c>
      <c r="T397" s="61">
        <v>0.25380000000000003</v>
      </c>
      <c r="U397" s="61">
        <v>0.66149999999999998</v>
      </c>
      <c r="V397" s="61">
        <v>17.899999999999999</v>
      </c>
      <c r="W397" s="61">
        <v>45.3</v>
      </c>
      <c r="X397" s="62">
        <v>97650.49</v>
      </c>
      <c r="Y397" s="61">
        <v>202.35</v>
      </c>
      <c r="Z397" s="62">
        <v>153619.29</v>
      </c>
      <c r="AA397" s="61">
        <v>0.80069999999999997</v>
      </c>
      <c r="AB397" s="61">
        <v>0.17530000000000001</v>
      </c>
      <c r="AC397" s="61">
        <v>2.4E-2</v>
      </c>
      <c r="AD397" s="61">
        <v>0.1993</v>
      </c>
      <c r="AE397" s="61">
        <v>153.62</v>
      </c>
      <c r="AF397" s="62">
        <v>4770.71</v>
      </c>
      <c r="AG397" s="61">
        <v>591.65</v>
      </c>
      <c r="AH397" s="62">
        <v>182404.27</v>
      </c>
      <c r="AI397" s="61">
        <v>496</v>
      </c>
      <c r="AJ397" s="62">
        <v>34586</v>
      </c>
      <c r="AK397" s="62">
        <v>52217</v>
      </c>
      <c r="AL397" s="61">
        <v>52.85</v>
      </c>
      <c r="AM397" s="61">
        <v>29.63</v>
      </c>
      <c r="AN397" s="61">
        <v>34.56</v>
      </c>
      <c r="AO397" s="61">
        <v>4.33</v>
      </c>
      <c r="AP397" s="61">
        <v>0</v>
      </c>
      <c r="AQ397" s="61">
        <v>0.73380000000000001</v>
      </c>
      <c r="AR397" s="62">
        <v>1100.92</v>
      </c>
      <c r="AS397" s="62">
        <v>1727.71</v>
      </c>
      <c r="AT397" s="62">
        <v>4976.29</v>
      </c>
      <c r="AU397" s="62">
        <v>1011.15</v>
      </c>
      <c r="AV397" s="61">
        <v>565.14</v>
      </c>
      <c r="AW397" s="62">
        <v>9381.2000000000007</v>
      </c>
      <c r="AX397" s="62">
        <v>4007.94</v>
      </c>
      <c r="AY397" s="61">
        <v>0.4073</v>
      </c>
      <c r="AZ397" s="62">
        <v>4977.04</v>
      </c>
      <c r="BA397" s="61">
        <v>0.50580000000000003</v>
      </c>
      <c r="BB397" s="61">
        <v>854.9</v>
      </c>
      <c r="BC397" s="61">
        <v>8.6900000000000005E-2</v>
      </c>
      <c r="BD397" s="62">
        <v>9839.8799999999992</v>
      </c>
      <c r="BE397" s="62">
        <v>2401.96</v>
      </c>
      <c r="BF397" s="61">
        <v>0.40060000000000001</v>
      </c>
      <c r="BG397" s="61">
        <v>0.59750000000000003</v>
      </c>
      <c r="BH397" s="61">
        <v>0.21510000000000001</v>
      </c>
      <c r="BI397" s="61">
        <v>0.14599999999999999</v>
      </c>
      <c r="BJ397" s="61">
        <v>2.8000000000000001E-2</v>
      </c>
      <c r="BK397" s="61">
        <v>1.34E-2</v>
      </c>
    </row>
    <row r="398" spans="1:63" x14ac:dyDescent="0.25">
      <c r="A398" s="61" t="s">
        <v>429</v>
      </c>
      <c r="B398" s="61">
        <v>49635</v>
      </c>
      <c r="C398" s="61">
        <v>184</v>
      </c>
      <c r="D398" s="61">
        <v>9.6999999999999993</v>
      </c>
      <c r="E398" s="62">
        <v>1784.39</v>
      </c>
      <c r="F398" s="62">
        <v>1682.56</v>
      </c>
      <c r="G398" s="61">
        <v>5.9999999999999995E-4</v>
      </c>
      <c r="H398" s="61">
        <v>0</v>
      </c>
      <c r="I398" s="61">
        <v>4.3E-3</v>
      </c>
      <c r="J398" s="61">
        <v>5.9999999999999995E-4</v>
      </c>
      <c r="K398" s="61">
        <v>6.7999999999999996E-3</v>
      </c>
      <c r="L398" s="61">
        <v>0.98229999999999995</v>
      </c>
      <c r="M398" s="61">
        <v>5.4999999999999997E-3</v>
      </c>
      <c r="N398" s="61">
        <v>0.71</v>
      </c>
      <c r="O398" s="61">
        <v>0</v>
      </c>
      <c r="P398" s="61">
        <v>0.16</v>
      </c>
      <c r="Q398" s="61">
        <v>86</v>
      </c>
      <c r="R398" s="62">
        <v>52364.93</v>
      </c>
      <c r="S398" s="61">
        <v>8.4900000000000003E-2</v>
      </c>
      <c r="T398" s="61">
        <v>0.217</v>
      </c>
      <c r="U398" s="61">
        <v>0.69810000000000005</v>
      </c>
      <c r="V398" s="61">
        <v>15.09</v>
      </c>
      <c r="W398" s="61">
        <v>10</v>
      </c>
      <c r="X398" s="62">
        <v>65034.9</v>
      </c>
      <c r="Y398" s="61">
        <v>172.71</v>
      </c>
      <c r="Z398" s="62">
        <v>57065.64</v>
      </c>
      <c r="AA398" s="61">
        <v>0.87219999999999998</v>
      </c>
      <c r="AB398" s="61">
        <v>5.4800000000000001E-2</v>
      </c>
      <c r="AC398" s="61">
        <v>7.2900000000000006E-2</v>
      </c>
      <c r="AD398" s="61">
        <v>0.1278</v>
      </c>
      <c r="AE398" s="61">
        <v>57.07</v>
      </c>
      <c r="AF398" s="62">
        <v>1268.45</v>
      </c>
      <c r="AG398" s="61">
        <v>186.97</v>
      </c>
      <c r="AH398" s="62">
        <v>49565.72</v>
      </c>
      <c r="AI398" s="61">
        <v>8</v>
      </c>
      <c r="AJ398" s="62">
        <v>28017</v>
      </c>
      <c r="AK398" s="62">
        <v>40519</v>
      </c>
      <c r="AL398" s="61">
        <v>24.58</v>
      </c>
      <c r="AM398" s="61">
        <v>22.03</v>
      </c>
      <c r="AN398" s="61">
        <v>22.29</v>
      </c>
      <c r="AO398" s="61">
        <v>4.71</v>
      </c>
      <c r="AP398" s="61">
        <v>0</v>
      </c>
      <c r="AQ398" s="61">
        <v>0.65310000000000001</v>
      </c>
      <c r="AR398" s="61">
        <v>947.59</v>
      </c>
      <c r="AS398" s="62">
        <v>2677.9</v>
      </c>
      <c r="AT398" s="62">
        <v>5462.74</v>
      </c>
      <c r="AU398" s="61">
        <v>760.5</v>
      </c>
      <c r="AV398" s="61">
        <v>373.06</v>
      </c>
      <c r="AW398" s="62">
        <v>10221.790000000001</v>
      </c>
      <c r="AX398" s="62">
        <v>7636.25</v>
      </c>
      <c r="AY398" s="61">
        <v>0.76659999999999995</v>
      </c>
      <c r="AZ398" s="62">
        <v>1161.8699999999999</v>
      </c>
      <c r="BA398" s="61">
        <v>0.1166</v>
      </c>
      <c r="BB398" s="62">
        <v>1163.6400000000001</v>
      </c>
      <c r="BC398" s="61">
        <v>0.1168</v>
      </c>
      <c r="BD398" s="62">
        <v>9961.76</v>
      </c>
      <c r="BE398" s="62">
        <v>6398.57</v>
      </c>
      <c r="BF398" s="61">
        <v>3.2804000000000002</v>
      </c>
      <c r="BG398" s="61">
        <v>0.54249999999999998</v>
      </c>
      <c r="BH398" s="61">
        <v>0.25609999999999999</v>
      </c>
      <c r="BI398" s="61">
        <v>0.1409</v>
      </c>
      <c r="BJ398" s="61">
        <v>5.0700000000000002E-2</v>
      </c>
      <c r="BK398" s="61">
        <v>9.7000000000000003E-3</v>
      </c>
    </row>
    <row r="399" spans="1:63" x14ac:dyDescent="0.25">
      <c r="A399" s="61" t="s">
        <v>430</v>
      </c>
      <c r="B399" s="61">
        <v>49908</v>
      </c>
      <c r="C399" s="61">
        <v>32</v>
      </c>
      <c r="D399" s="61">
        <v>65.3</v>
      </c>
      <c r="E399" s="62">
        <v>2089.5700000000002</v>
      </c>
      <c r="F399" s="62">
        <v>2052.88</v>
      </c>
      <c r="G399" s="61">
        <v>8.0000000000000002E-3</v>
      </c>
      <c r="H399" s="61">
        <v>0</v>
      </c>
      <c r="I399" s="61">
        <v>1.43E-2</v>
      </c>
      <c r="J399" s="61">
        <v>0</v>
      </c>
      <c r="K399" s="61">
        <v>7.7000000000000002E-3</v>
      </c>
      <c r="L399" s="61">
        <v>0.96330000000000005</v>
      </c>
      <c r="M399" s="61">
        <v>6.7000000000000002E-3</v>
      </c>
      <c r="N399" s="61">
        <v>0.2858</v>
      </c>
      <c r="O399" s="61">
        <v>4.3E-3</v>
      </c>
      <c r="P399" s="61">
        <v>0.15190000000000001</v>
      </c>
      <c r="Q399" s="61">
        <v>99.2</v>
      </c>
      <c r="R399" s="62">
        <v>54938.68</v>
      </c>
      <c r="S399" s="61">
        <v>0.21709999999999999</v>
      </c>
      <c r="T399" s="61">
        <v>0.13950000000000001</v>
      </c>
      <c r="U399" s="61">
        <v>0.64339999999999997</v>
      </c>
      <c r="V399" s="61">
        <v>20.36</v>
      </c>
      <c r="W399" s="61">
        <v>14.35</v>
      </c>
      <c r="X399" s="62">
        <v>74446.06</v>
      </c>
      <c r="Y399" s="61">
        <v>142.49</v>
      </c>
      <c r="Z399" s="62">
        <v>127991.81</v>
      </c>
      <c r="AA399" s="61">
        <v>0.84770000000000001</v>
      </c>
      <c r="AB399" s="61">
        <v>0.11799999999999999</v>
      </c>
      <c r="AC399" s="61">
        <v>3.44E-2</v>
      </c>
      <c r="AD399" s="61">
        <v>0.15229999999999999</v>
      </c>
      <c r="AE399" s="61">
        <v>127.99</v>
      </c>
      <c r="AF399" s="62">
        <v>3677.89</v>
      </c>
      <c r="AG399" s="61">
        <v>544.24</v>
      </c>
      <c r="AH399" s="62">
        <v>131245.1</v>
      </c>
      <c r="AI399" s="61">
        <v>349</v>
      </c>
      <c r="AJ399" s="62">
        <v>35802</v>
      </c>
      <c r="AK399" s="62">
        <v>49023</v>
      </c>
      <c r="AL399" s="61">
        <v>50.5</v>
      </c>
      <c r="AM399" s="61">
        <v>27.94</v>
      </c>
      <c r="AN399" s="61">
        <v>28.08</v>
      </c>
      <c r="AO399" s="61">
        <v>4.7</v>
      </c>
      <c r="AP399" s="61">
        <v>641.85</v>
      </c>
      <c r="AQ399" s="61">
        <v>0.9325</v>
      </c>
      <c r="AR399" s="62">
        <v>1256.05</v>
      </c>
      <c r="AS399" s="62">
        <v>1306.77</v>
      </c>
      <c r="AT399" s="62">
        <v>4846.0200000000004</v>
      </c>
      <c r="AU399" s="61">
        <v>510.47</v>
      </c>
      <c r="AV399" s="61">
        <v>39.83</v>
      </c>
      <c r="AW399" s="62">
        <v>7959.15</v>
      </c>
      <c r="AX399" s="62">
        <v>4693.59</v>
      </c>
      <c r="AY399" s="61">
        <v>0.51749999999999996</v>
      </c>
      <c r="AZ399" s="62">
        <v>3913.96</v>
      </c>
      <c r="BA399" s="61">
        <v>0.43149999999999999</v>
      </c>
      <c r="BB399" s="61">
        <v>462.38</v>
      </c>
      <c r="BC399" s="61">
        <v>5.0999999999999997E-2</v>
      </c>
      <c r="BD399" s="62">
        <v>9069.93</v>
      </c>
      <c r="BE399" s="62">
        <v>4001.05</v>
      </c>
      <c r="BF399" s="61">
        <v>0.96970000000000001</v>
      </c>
      <c r="BG399" s="61">
        <v>0.59409999999999996</v>
      </c>
      <c r="BH399" s="61">
        <v>0.1988</v>
      </c>
      <c r="BI399" s="61">
        <v>0.15579999999999999</v>
      </c>
      <c r="BJ399" s="61">
        <v>3.4000000000000002E-2</v>
      </c>
      <c r="BK399" s="61">
        <v>1.7299999999999999E-2</v>
      </c>
    </row>
    <row r="400" spans="1:63" x14ac:dyDescent="0.25">
      <c r="A400" s="61" t="s">
        <v>431</v>
      </c>
      <c r="B400" s="61">
        <v>46268</v>
      </c>
      <c r="C400" s="61">
        <v>68</v>
      </c>
      <c r="D400" s="61">
        <v>25.1</v>
      </c>
      <c r="E400" s="62">
        <v>1706.92</v>
      </c>
      <c r="F400" s="62">
        <v>1746.04</v>
      </c>
      <c r="G400" s="61">
        <v>7.4999999999999997E-3</v>
      </c>
      <c r="H400" s="61">
        <v>2.3E-3</v>
      </c>
      <c r="I400" s="61">
        <v>8.5000000000000006E-3</v>
      </c>
      <c r="J400" s="61">
        <v>2.8999999999999998E-3</v>
      </c>
      <c r="K400" s="61">
        <v>1.72E-2</v>
      </c>
      <c r="L400" s="61">
        <v>0.93740000000000001</v>
      </c>
      <c r="M400" s="61">
        <v>2.4299999999999999E-2</v>
      </c>
      <c r="N400" s="61">
        <v>0.29149999999999998</v>
      </c>
      <c r="O400" s="61">
        <v>5.9999999999999995E-4</v>
      </c>
      <c r="P400" s="61">
        <v>0.1215</v>
      </c>
      <c r="Q400" s="61">
        <v>80.12</v>
      </c>
      <c r="R400" s="62">
        <v>52000.78</v>
      </c>
      <c r="S400" s="61">
        <v>0.2833</v>
      </c>
      <c r="T400" s="61">
        <v>0.10829999999999999</v>
      </c>
      <c r="U400" s="61">
        <v>0.60829999999999995</v>
      </c>
      <c r="V400" s="61">
        <v>19.11</v>
      </c>
      <c r="W400" s="61">
        <v>15.5</v>
      </c>
      <c r="X400" s="62">
        <v>77163.350000000006</v>
      </c>
      <c r="Y400" s="61">
        <v>104.45</v>
      </c>
      <c r="Z400" s="62">
        <v>123111.19</v>
      </c>
      <c r="AA400" s="61">
        <v>0.80879999999999996</v>
      </c>
      <c r="AB400" s="61">
        <v>0.16200000000000001</v>
      </c>
      <c r="AC400" s="61">
        <v>2.92E-2</v>
      </c>
      <c r="AD400" s="61">
        <v>0.19120000000000001</v>
      </c>
      <c r="AE400" s="61">
        <v>123.11</v>
      </c>
      <c r="AF400" s="62">
        <v>3872.82</v>
      </c>
      <c r="AG400" s="61">
        <v>571.41999999999996</v>
      </c>
      <c r="AH400" s="62">
        <v>131714.68</v>
      </c>
      <c r="AI400" s="61">
        <v>350</v>
      </c>
      <c r="AJ400" s="62">
        <v>33463</v>
      </c>
      <c r="AK400" s="62">
        <v>50795</v>
      </c>
      <c r="AL400" s="61">
        <v>34.43</v>
      </c>
      <c r="AM400" s="61">
        <v>31.27</v>
      </c>
      <c r="AN400" s="61">
        <v>31.84</v>
      </c>
      <c r="AO400" s="61">
        <v>5.6</v>
      </c>
      <c r="AP400" s="62">
        <v>1078.6600000000001</v>
      </c>
      <c r="AQ400" s="61">
        <v>1.1747000000000001</v>
      </c>
      <c r="AR400" s="61">
        <v>981.02</v>
      </c>
      <c r="AS400" s="62">
        <v>1735.39</v>
      </c>
      <c r="AT400" s="62">
        <v>4889.91</v>
      </c>
      <c r="AU400" s="61">
        <v>807.06</v>
      </c>
      <c r="AV400" s="61">
        <v>185.25</v>
      </c>
      <c r="AW400" s="62">
        <v>8598.6299999999992</v>
      </c>
      <c r="AX400" s="62">
        <v>3865.06</v>
      </c>
      <c r="AY400" s="61">
        <v>0.41049999999999998</v>
      </c>
      <c r="AZ400" s="62">
        <v>4955.1499999999996</v>
      </c>
      <c r="BA400" s="61">
        <v>0.52629999999999999</v>
      </c>
      <c r="BB400" s="61">
        <v>594.20000000000005</v>
      </c>
      <c r="BC400" s="61">
        <v>6.3100000000000003E-2</v>
      </c>
      <c r="BD400" s="62">
        <v>9414.4</v>
      </c>
      <c r="BE400" s="62">
        <v>3768.94</v>
      </c>
      <c r="BF400" s="61">
        <v>0.88539999999999996</v>
      </c>
      <c r="BG400" s="61">
        <v>0.56520000000000004</v>
      </c>
      <c r="BH400" s="61">
        <v>0.2172</v>
      </c>
      <c r="BI400" s="61">
        <v>0.1658</v>
      </c>
      <c r="BJ400" s="61">
        <v>3.5999999999999997E-2</v>
      </c>
      <c r="BK400" s="61">
        <v>1.5699999999999999E-2</v>
      </c>
    </row>
    <row r="401" spans="1:63" x14ac:dyDescent="0.25">
      <c r="A401" s="61" t="s">
        <v>432</v>
      </c>
      <c r="B401" s="61">
        <v>50575</v>
      </c>
      <c r="C401" s="61">
        <v>92</v>
      </c>
      <c r="D401" s="61">
        <v>14.36</v>
      </c>
      <c r="E401" s="62">
        <v>1320.75</v>
      </c>
      <c r="F401" s="62">
        <v>1411.91</v>
      </c>
      <c r="G401" s="61">
        <v>0</v>
      </c>
      <c r="H401" s="61">
        <v>0</v>
      </c>
      <c r="I401" s="61">
        <v>3.8999999999999998E-3</v>
      </c>
      <c r="J401" s="61">
        <v>6.9999999999999999E-4</v>
      </c>
      <c r="K401" s="61">
        <v>5.5999999999999999E-3</v>
      </c>
      <c r="L401" s="61">
        <v>0.98019999999999996</v>
      </c>
      <c r="M401" s="61">
        <v>9.5999999999999992E-3</v>
      </c>
      <c r="N401" s="61">
        <v>0.45290000000000002</v>
      </c>
      <c r="O401" s="61">
        <v>1.4E-3</v>
      </c>
      <c r="P401" s="61">
        <v>0.12570000000000001</v>
      </c>
      <c r="Q401" s="61">
        <v>63.24</v>
      </c>
      <c r="R401" s="62">
        <v>54756.12</v>
      </c>
      <c r="S401" s="61">
        <v>0.2389</v>
      </c>
      <c r="T401" s="61">
        <v>0.1239</v>
      </c>
      <c r="U401" s="61">
        <v>0.63719999999999999</v>
      </c>
      <c r="V401" s="61">
        <v>18.39</v>
      </c>
      <c r="W401" s="61">
        <v>10</v>
      </c>
      <c r="X401" s="62">
        <v>59634.400000000001</v>
      </c>
      <c r="Y401" s="61">
        <v>127.37</v>
      </c>
      <c r="Z401" s="62">
        <v>105660.54</v>
      </c>
      <c r="AA401" s="61">
        <v>0.8992</v>
      </c>
      <c r="AB401" s="61">
        <v>7.51E-2</v>
      </c>
      <c r="AC401" s="61">
        <v>2.5700000000000001E-2</v>
      </c>
      <c r="AD401" s="61">
        <v>0.1008</v>
      </c>
      <c r="AE401" s="61">
        <v>105.66</v>
      </c>
      <c r="AF401" s="62">
        <v>2347.9</v>
      </c>
      <c r="AG401" s="61">
        <v>374.56</v>
      </c>
      <c r="AH401" s="62">
        <v>100654.97</v>
      </c>
      <c r="AI401" s="61">
        <v>186</v>
      </c>
      <c r="AJ401" s="62">
        <v>30251</v>
      </c>
      <c r="AK401" s="62">
        <v>40439</v>
      </c>
      <c r="AL401" s="61">
        <v>27.7</v>
      </c>
      <c r="AM401" s="61">
        <v>22.05</v>
      </c>
      <c r="AN401" s="61">
        <v>22.34</v>
      </c>
      <c r="AO401" s="61">
        <v>4.7</v>
      </c>
      <c r="AP401" s="62">
        <v>1320.24</v>
      </c>
      <c r="AQ401" s="61">
        <v>1.5317000000000001</v>
      </c>
      <c r="AR401" s="61">
        <v>904.14</v>
      </c>
      <c r="AS401" s="62">
        <v>2026.91</v>
      </c>
      <c r="AT401" s="62">
        <v>5089.2</v>
      </c>
      <c r="AU401" s="61">
        <v>854.16</v>
      </c>
      <c r="AV401" s="61">
        <v>365.79</v>
      </c>
      <c r="AW401" s="62">
        <v>9240.19</v>
      </c>
      <c r="AX401" s="62">
        <v>5158.3500000000004</v>
      </c>
      <c r="AY401" s="61">
        <v>0.5454</v>
      </c>
      <c r="AZ401" s="62">
        <v>3644.01</v>
      </c>
      <c r="BA401" s="61">
        <v>0.38529999999999998</v>
      </c>
      <c r="BB401" s="61">
        <v>655.11</v>
      </c>
      <c r="BC401" s="61">
        <v>6.93E-2</v>
      </c>
      <c r="BD401" s="62">
        <v>9457.4699999999993</v>
      </c>
      <c r="BE401" s="62">
        <v>5634.7</v>
      </c>
      <c r="BF401" s="61">
        <v>2.1065999999999998</v>
      </c>
      <c r="BG401" s="61">
        <v>0.58740000000000003</v>
      </c>
      <c r="BH401" s="61">
        <v>0.2424</v>
      </c>
      <c r="BI401" s="61">
        <v>0.1045</v>
      </c>
      <c r="BJ401" s="61">
        <v>5.4399999999999997E-2</v>
      </c>
      <c r="BK401" s="61">
        <v>1.14E-2</v>
      </c>
    </row>
    <row r="402" spans="1:63" x14ac:dyDescent="0.25">
      <c r="A402" s="61" t="s">
        <v>433</v>
      </c>
      <c r="B402" s="61">
        <v>50716</v>
      </c>
      <c r="C402" s="61">
        <v>8</v>
      </c>
      <c r="D402" s="61">
        <v>112.73</v>
      </c>
      <c r="E402" s="61">
        <v>901.84</v>
      </c>
      <c r="F402" s="62">
        <v>1018.99</v>
      </c>
      <c r="G402" s="61">
        <v>1.26E-2</v>
      </c>
      <c r="H402" s="61">
        <v>1E-3</v>
      </c>
      <c r="I402" s="61">
        <v>5.7999999999999996E-3</v>
      </c>
      <c r="J402" s="61">
        <v>0</v>
      </c>
      <c r="K402" s="61">
        <v>8.9899999999999994E-2</v>
      </c>
      <c r="L402" s="61">
        <v>0.8478</v>
      </c>
      <c r="M402" s="61">
        <v>4.2900000000000001E-2</v>
      </c>
      <c r="N402" s="61">
        <v>0.49370000000000003</v>
      </c>
      <c r="O402" s="61">
        <v>2E-3</v>
      </c>
      <c r="P402" s="61">
        <v>0.14560000000000001</v>
      </c>
      <c r="Q402" s="61">
        <v>46.3</v>
      </c>
      <c r="R402" s="62">
        <v>58663.97</v>
      </c>
      <c r="S402" s="61">
        <v>0.2576</v>
      </c>
      <c r="T402" s="61">
        <v>0.13639999999999999</v>
      </c>
      <c r="U402" s="61">
        <v>0.60609999999999997</v>
      </c>
      <c r="V402" s="61">
        <v>16.11</v>
      </c>
      <c r="W402" s="61">
        <v>8.25</v>
      </c>
      <c r="X402" s="62">
        <v>47773.52</v>
      </c>
      <c r="Y402" s="61">
        <v>102.33</v>
      </c>
      <c r="Z402" s="62">
        <v>128088.23</v>
      </c>
      <c r="AA402" s="61">
        <v>0.61719999999999997</v>
      </c>
      <c r="AB402" s="61">
        <v>0.36509999999999998</v>
      </c>
      <c r="AC402" s="61">
        <v>1.77E-2</v>
      </c>
      <c r="AD402" s="61">
        <v>0.38279999999999997</v>
      </c>
      <c r="AE402" s="61">
        <v>128.09</v>
      </c>
      <c r="AF402" s="62">
        <v>6549.51</v>
      </c>
      <c r="AG402" s="61">
        <v>615.49</v>
      </c>
      <c r="AH402" s="62">
        <v>142728.29999999999</v>
      </c>
      <c r="AI402" s="61">
        <v>397</v>
      </c>
      <c r="AJ402" s="62">
        <v>34152</v>
      </c>
      <c r="AK402" s="62">
        <v>46134</v>
      </c>
      <c r="AL402" s="61">
        <v>77.599999999999994</v>
      </c>
      <c r="AM402" s="61">
        <v>46.18</v>
      </c>
      <c r="AN402" s="61">
        <v>58.22</v>
      </c>
      <c r="AO402" s="61">
        <v>6</v>
      </c>
      <c r="AP402" s="61">
        <v>0</v>
      </c>
      <c r="AQ402" s="61">
        <v>1.1587000000000001</v>
      </c>
      <c r="AR402" s="62">
        <v>1089.2</v>
      </c>
      <c r="AS402" s="62">
        <v>1550.6</v>
      </c>
      <c r="AT402" s="62">
        <v>5222.96</v>
      </c>
      <c r="AU402" s="62">
        <v>1094.6600000000001</v>
      </c>
      <c r="AV402" s="61">
        <v>281.08999999999997</v>
      </c>
      <c r="AW402" s="62">
        <v>9238.51</v>
      </c>
      <c r="AX402" s="62">
        <v>3501.87</v>
      </c>
      <c r="AY402" s="61">
        <v>0.3387</v>
      </c>
      <c r="AZ402" s="62">
        <v>6117.68</v>
      </c>
      <c r="BA402" s="61">
        <v>0.59179999999999999</v>
      </c>
      <c r="BB402" s="61">
        <v>718.19</v>
      </c>
      <c r="BC402" s="61">
        <v>6.9500000000000006E-2</v>
      </c>
      <c r="BD402" s="62">
        <v>10337.74</v>
      </c>
      <c r="BE402" s="62">
        <v>2411.25</v>
      </c>
      <c r="BF402" s="61">
        <v>0.66169999999999995</v>
      </c>
      <c r="BG402" s="61">
        <v>0.47970000000000002</v>
      </c>
      <c r="BH402" s="61">
        <v>0.1807</v>
      </c>
      <c r="BI402" s="61">
        <v>0.2114</v>
      </c>
      <c r="BJ402" s="61">
        <v>0.1105</v>
      </c>
      <c r="BK402" s="61">
        <v>1.78E-2</v>
      </c>
    </row>
    <row r="403" spans="1:63" x14ac:dyDescent="0.25">
      <c r="A403" s="61" t="s">
        <v>434</v>
      </c>
      <c r="B403" s="61">
        <v>44552</v>
      </c>
      <c r="C403" s="61">
        <v>25</v>
      </c>
      <c r="D403" s="61">
        <v>85.34</v>
      </c>
      <c r="E403" s="62">
        <v>2133.44</v>
      </c>
      <c r="F403" s="62">
        <v>2463.64</v>
      </c>
      <c r="G403" s="61">
        <v>1.15E-2</v>
      </c>
      <c r="H403" s="61">
        <v>0</v>
      </c>
      <c r="I403" s="61">
        <v>2.47E-2</v>
      </c>
      <c r="J403" s="61">
        <v>1.1999999999999999E-3</v>
      </c>
      <c r="K403" s="61">
        <v>1.1599999999999999E-2</v>
      </c>
      <c r="L403" s="61">
        <v>0.93100000000000005</v>
      </c>
      <c r="M403" s="61">
        <v>1.9900000000000001E-2</v>
      </c>
      <c r="N403" s="61">
        <v>0.30480000000000002</v>
      </c>
      <c r="O403" s="61">
        <v>5.7000000000000002E-3</v>
      </c>
      <c r="P403" s="61">
        <v>0.1207</v>
      </c>
      <c r="Q403" s="61">
        <v>109.45</v>
      </c>
      <c r="R403" s="62">
        <v>53914.45</v>
      </c>
      <c r="S403" s="61">
        <v>0.18629999999999999</v>
      </c>
      <c r="T403" s="61">
        <v>0.21740000000000001</v>
      </c>
      <c r="U403" s="61">
        <v>0.59630000000000005</v>
      </c>
      <c r="V403" s="61">
        <v>19.170000000000002</v>
      </c>
      <c r="W403" s="61">
        <v>24.6</v>
      </c>
      <c r="X403" s="62">
        <v>61178.01</v>
      </c>
      <c r="Y403" s="61">
        <v>86.73</v>
      </c>
      <c r="Z403" s="62">
        <v>131959.49</v>
      </c>
      <c r="AA403" s="61">
        <v>0.84830000000000005</v>
      </c>
      <c r="AB403" s="61">
        <v>0.12709999999999999</v>
      </c>
      <c r="AC403" s="61">
        <v>2.46E-2</v>
      </c>
      <c r="AD403" s="61">
        <v>0.1517</v>
      </c>
      <c r="AE403" s="61">
        <v>131.96</v>
      </c>
      <c r="AF403" s="62">
        <v>4100.76</v>
      </c>
      <c r="AG403" s="61">
        <v>565.38</v>
      </c>
      <c r="AH403" s="62">
        <v>121454.11</v>
      </c>
      <c r="AI403" s="61">
        <v>297</v>
      </c>
      <c r="AJ403" s="62">
        <v>35221</v>
      </c>
      <c r="AK403" s="62">
        <v>47157</v>
      </c>
      <c r="AL403" s="61">
        <v>56.9</v>
      </c>
      <c r="AM403" s="61">
        <v>29.04</v>
      </c>
      <c r="AN403" s="61">
        <v>39.67</v>
      </c>
      <c r="AO403" s="61">
        <v>5.9</v>
      </c>
      <c r="AP403" s="61">
        <v>0</v>
      </c>
      <c r="AQ403" s="61">
        <v>0.82809999999999995</v>
      </c>
      <c r="AR403" s="61">
        <v>983.19</v>
      </c>
      <c r="AS403" s="62">
        <v>1749.36</v>
      </c>
      <c r="AT403" s="62">
        <v>5049.0200000000004</v>
      </c>
      <c r="AU403" s="61">
        <v>485.09</v>
      </c>
      <c r="AV403" s="61">
        <v>504.55</v>
      </c>
      <c r="AW403" s="62">
        <v>8771.2000000000007</v>
      </c>
      <c r="AX403" s="62">
        <v>3322</v>
      </c>
      <c r="AY403" s="61">
        <v>0.38929999999999998</v>
      </c>
      <c r="AZ403" s="62">
        <v>4662.42</v>
      </c>
      <c r="BA403" s="61">
        <v>0.54630000000000001</v>
      </c>
      <c r="BB403" s="61">
        <v>549.74</v>
      </c>
      <c r="BC403" s="61">
        <v>6.4399999999999999E-2</v>
      </c>
      <c r="BD403" s="62">
        <v>8534.16</v>
      </c>
      <c r="BE403" s="62">
        <v>3937.75</v>
      </c>
      <c r="BF403" s="61">
        <v>1.0193000000000001</v>
      </c>
      <c r="BG403" s="61">
        <v>0.61519999999999997</v>
      </c>
      <c r="BH403" s="61">
        <v>0.22559999999999999</v>
      </c>
      <c r="BI403" s="61">
        <v>0.1148</v>
      </c>
      <c r="BJ403" s="61">
        <v>2.9499999999999998E-2</v>
      </c>
      <c r="BK403" s="61">
        <v>1.4999999999999999E-2</v>
      </c>
    </row>
    <row r="404" spans="1:63" x14ac:dyDescent="0.25">
      <c r="A404" s="61" t="s">
        <v>435</v>
      </c>
      <c r="B404" s="61">
        <v>44560</v>
      </c>
      <c r="C404" s="61">
        <v>32</v>
      </c>
      <c r="D404" s="61">
        <v>94.26</v>
      </c>
      <c r="E404" s="62">
        <v>3016.4</v>
      </c>
      <c r="F404" s="62">
        <v>2966.7</v>
      </c>
      <c r="G404" s="61">
        <v>4.4999999999999997E-3</v>
      </c>
      <c r="H404" s="61">
        <v>2.9999999999999997E-4</v>
      </c>
      <c r="I404" s="61">
        <v>1.72E-2</v>
      </c>
      <c r="J404" s="61">
        <v>1E-3</v>
      </c>
      <c r="K404" s="61">
        <v>9.5200000000000007E-2</v>
      </c>
      <c r="L404" s="61">
        <v>0.85040000000000004</v>
      </c>
      <c r="M404" s="61">
        <v>3.1399999999999997E-2</v>
      </c>
      <c r="N404" s="61">
        <v>0.4929</v>
      </c>
      <c r="O404" s="61">
        <v>3.6700000000000003E-2</v>
      </c>
      <c r="P404" s="61">
        <v>0.1118</v>
      </c>
      <c r="Q404" s="61">
        <v>120.96</v>
      </c>
      <c r="R404" s="62">
        <v>52491.76</v>
      </c>
      <c r="S404" s="61">
        <v>0.2324</v>
      </c>
      <c r="T404" s="61">
        <v>0.28110000000000002</v>
      </c>
      <c r="U404" s="61">
        <v>0.48649999999999999</v>
      </c>
      <c r="V404" s="61">
        <v>20.59</v>
      </c>
      <c r="W404" s="61">
        <v>15.97</v>
      </c>
      <c r="X404" s="62">
        <v>85446.09</v>
      </c>
      <c r="Y404" s="61">
        <v>183.49</v>
      </c>
      <c r="Z404" s="62">
        <v>111227.43</v>
      </c>
      <c r="AA404" s="61">
        <v>0.79290000000000005</v>
      </c>
      <c r="AB404" s="61">
        <v>0.17810000000000001</v>
      </c>
      <c r="AC404" s="61">
        <v>2.9000000000000001E-2</v>
      </c>
      <c r="AD404" s="61">
        <v>0.20710000000000001</v>
      </c>
      <c r="AE404" s="61">
        <v>111.23</v>
      </c>
      <c r="AF404" s="62">
        <v>2590.08</v>
      </c>
      <c r="AG404" s="61">
        <v>343.47</v>
      </c>
      <c r="AH404" s="62">
        <v>110247.92</v>
      </c>
      <c r="AI404" s="61">
        <v>233</v>
      </c>
      <c r="AJ404" s="62">
        <v>27100</v>
      </c>
      <c r="AK404" s="62">
        <v>43282</v>
      </c>
      <c r="AL404" s="61">
        <v>41.55</v>
      </c>
      <c r="AM404" s="61">
        <v>22.69</v>
      </c>
      <c r="AN404" s="61">
        <v>22.99</v>
      </c>
      <c r="AO404" s="61">
        <v>4.9000000000000004</v>
      </c>
      <c r="AP404" s="61">
        <v>604.38</v>
      </c>
      <c r="AQ404" s="61">
        <v>1.0150999999999999</v>
      </c>
      <c r="AR404" s="61">
        <v>866.43</v>
      </c>
      <c r="AS404" s="62">
        <v>1460.21</v>
      </c>
      <c r="AT404" s="62">
        <v>4848.7</v>
      </c>
      <c r="AU404" s="62">
        <v>1110.8499999999999</v>
      </c>
      <c r="AV404" s="61">
        <v>97.45</v>
      </c>
      <c r="AW404" s="62">
        <v>8383.6299999999992</v>
      </c>
      <c r="AX404" s="62">
        <v>4215.33</v>
      </c>
      <c r="AY404" s="61">
        <v>0.52459999999999996</v>
      </c>
      <c r="AZ404" s="62">
        <v>3083.89</v>
      </c>
      <c r="BA404" s="61">
        <v>0.38379999999999997</v>
      </c>
      <c r="BB404" s="61">
        <v>735.41</v>
      </c>
      <c r="BC404" s="61">
        <v>9.1499999999999998E-2</v>
      </c>
      <c r="BD404" s="62">
        <v>8034.62</v>
      </c>
      <c r="BE404" s="62">
        <v>3675.42</v>
      </c>
      <c r="BF404" s="61">
        <v>1.0490999999999999</v>
      </c>
      <c r="BG404" s="61">
        <v>0.58409999999999995</v>
      </c>
      <c r="BH404" s="61">
        <v>0.21679999999999999</v>
      </c>
      <c r="BI404" s="61">
        <v>0.14760000000000001</v>
      </c>
      <c r="BJ404" s="61">
        <v>3.2800000000000003E-2</v>
      </c>
      <c r="BK404" s="61">
        <v>1.8700000000000001E-2</v>
      </c>
    </row>
    <row r="405" spans="1:63" x14ac:dyDescent="0.25">
      <c r="A405" s="61" t="s">
        <v>436</v>
      </c>
      <c r="B405" s="61">
        <v>44578</v>
      </c>
      <c r="C405" s="61">
        <v>3</v>
      </c>
      <c r="D405" s="61">
        <v>734.81</v>
      </c>
      <c r="E405" s="62">
        <v>2204.42</v>
      </c>
      <c r="F405" s="62">
        <v>2056.17</v>
      </c>
      <c r="G405" s="61">
        <v>5.1000000000000004E-3</v>
      </c>
      <c r="H405" s="61">
        <v>0</v>
      </c>
      <c r="I405" s="61">
        <v>0.1024</v>
      </c>
      <c r="J405" s="61">
        <v>2.7000000000000001E-3</v>
      </c>
      <c r="K405" s="61">
        <v>8.0100000000000005E-2</v>
      </c>
      <c r="L405" s="61">
        <v>0.76670000000000005</v>
      </c>
      <c r="M405" s="61">
        <v>4.2999999999999997E-2</v>
      </c>
      <c r="N405" s="61">
        <v>0.60740000000000005</v>
      </c>
      <c r="O405" s="61">
        <v>5.0799999999999998E-2</v>
      </c>
      <c r="P405" s="61">
        <v>0.1452</v>
      </c>
      <c r="Q405" s="61">
        <v>121.9</v>
      </c>
      <c r="R405" s="62">
        <v>57381.11</v>
      </c>
      <c r="S405" s="61">
        <v>0.29709999999999998</v>
      </c>
      <c r="T405" s="61">
        <v>0.23430000000000001</v>
      </c>
      <c r="U405" s="61">
        <v>0.46860000000000002</v>
      </c>
      <c r="V405" s="61">
        <v>15.93</v>
      </c>
      <c r="W405" s="61">
        <v>14.7</v>
      </c>
      <c r="X405" s="62">
        <v>76106.820000000007</v>
      </c>
      <c r="Y405" s="61">
        <v>146.94</v>
      </c>
      <c r="Z405" s="62">
        <v>170725.23</v>
      </c>
      <c r="AA405" s="61">
        <v>0.56559999999999999</v>
      </c>
      <c r="AB405" s="61">
        <v>0.39760000000000001</v>
      </c>
      <c r="AC405" s="61">
        <v>3.6799999999999999E-2</v>
      </c>
      <c r="AD405" s="61">
        <v>0.43440000000000001</v>
      </c>
      <c r="AE405" s="61">
        <v>170.73</v>
      </c>
      <c r="AF405" s="62">
        <v>7617.07</v>
      </c>
      <c r="AG405" s="61">
        <v>520.82000000000005</v>
      </c>
      <c r="AH405" s="62">
        <v>182674.99</v>
      </c>
      <c r="AI405" s="61">
        <v>497</v>
      </c>
      <c r="AJ405" s="62">
        <v>26748</v>
      </c>
      <c r="AK405" s="62">
        <v>36739</v>
      </c>
      <c r="AL405" s="61">
        <v>61.79</v>
      </c>
      <c r="AM405" s="61">
        <v>43.14</v>
      </c>
      <c r="AN405" s="61">
        <v>45.12</v>
      </c>
      <c r="AO405" s="61">
        <v>4.3099999999999996</v>
      </c>
      <c r="AP405" s="61">
        <v>0</v>
      </c>
      <c r="AQ405" s="61">
        <v>1.1656</v>
      </c>
      <c r="AR405" s="62">
        <v>1117.8499999999999</v>
      </c>
      <c r="AS405" s="62">
        <v>1801.53</v>
      </c>
      <c r="AT405" s="62">
        <v>6941.03</v>
      </c>
      <c r="AU405" s="62">
        <v>1249.74</v>
      </c>
      <c r="AV405" s="61">
        <v>660.85</v>
      </c>
      <c r="AW405" s="62">
        <v>11770.99</v>
      </c>
      <c r="AX405" s="62">
        <v>4955.62</v>
      </c>
      <c r="AY405" s="61">
        <v>0.37609999999999999</v>
      </c>
      <c r="AZ405" s="62">
        <v>6569.67</v>
      </c>
      <c r="BA405" s="61">
        <v>0.49859999999999999</v>
      </c>
      <c r="BB405" s="62">
        <v>1650.03</v>
      </c>
      <c r="BC405" s="61">
        <v>0.12520000000000001</v>
      </c>
      <c r="BD405" s="62">
        <v>13175.32</v>
      </c>
      <c r="BE405" s="62">
        <v>2897.06</v>
      </c>
      <c r="BF405" s="61">
        <v>0.83679999999999999</v>
      </c>
      <c r="BG405" s="61">
        <v>0.55100000000000005</v>
      </c>
      <c r="BH405" s="61">
        <v>0.1991</v>
      </c>
      <c r="BI405" s="61">
        <v>0.21160000000000001</v>
      </c>
      <c r="BJ405" s="61">
        <v>2.3800000000000002E-2</v>
      </c>
      <c r="BK405" s="61">
        <v>1.4500000000000001E-2</v>
      </c>
    </row>
    <row r="406" spans="1:63" x14ac:dyDescent="0.25">
      <c r="A406" s="61" t="s">
        <v>437</v>
      </c>
      <c r="B406" s="61">
        <v>47761</v>
      </c>
      <c r="C406" s="61">
        <v>161</v>
      </c>
      <c r="D406" s="61">
        <v>8.61</v>
      </c>
      <c r="E406" s="62">
        <v>1385.92</v>
      </c>
      <c r="F406" s="62">
        <v>1328.68</v>
      </c>
      <c r="G406" s="61">
        <v>0</v>
      </c>
      <c r="H406" s="61">
        <v>0</v>
      </c>
      <c r="I406" s="61">
        <v>0</v>
      </c>
      <c r="J406" s="61">
        <v>8.0000000000000004E-4</v>
      </c>
      <c r="K406" s="61">
        <v>8.0000000000000004E-4</v>
      </c>
      <c r="L406" s="61">
        <v>0.98570000000000002</v>
      </c>
      <c r="M406" s="61">
        <v>1.2800000000000001E-2</v>
      </c>
      <c r="N406" s="61">
        <v>0.62719999999999998</v>
      </c>
      <c r="O406" s="61">
        <v>0</v>
      </c>
      <c r="P406" s="61">
        <v>0.13819999999999999</v>
      </c>
      <c r="Q406" s="61">
        <v>49</v>
      </c>
      <c r="R406" s="62">
        <v>48373.22</v>
      </c>
      <c r="S406" s="61">
        <v>0.2346</v>
      </c>
      <c r="T406" s="61">
        <v>0.1852</v>
      </c>
      <c r="U406" s="61">
        <v>0.58020000000000005</v>
      </c>
      <c r="V406" s="61">
        <v>21.41</v>
      </c>
      <c r="W406" s="61">
        <v>7</v>
      </c>
      <c r="X406" s="62">
        <v>81915.86</v>
      </c>
      <c r="Y406" s="61">
        <v>187.87</v>
      </c>
      <c r="Z406" s="62">
        <v>76528.37</v>
      </c>
      <c r="AA406" s="61">
        <v>0.67589999999999995</v>
      </c>
      <c r="AB406" s="61">
        <v>7.22E-2</v>
      </c>
      <c r="AC406" s="61">
        <v>0.25190000000000001</v>
      </c>
      <c r="AD406" s="61">
        <v>0.3241</v>
      </c>
      <c r="AE406" s="61">
        <v>76.53</v>
      </c>
      <c r="AF406" s="62">
        <v>1696.09</v>
      </c>
      <c r="AG406" s="61">
        <v>204.16</v>
      </c>
      <c r="AH406" s="62">
        <v>72861.33</v>
      </c>
      <c r="AI406" s="61">
        <v>50</v>
      </c>
      <c r="AJ406" s="62">
        <v>27561</v>
      </c>
      <c r="AK406" s="62">
        <v>37883</v>
      </c>
      <c r="AL406" s="61">
        <v>22.6</v>
      </c>
      <c r="AM406" s="61">
        <v>22</v>
      </c>
      <c r="AN406" s="61">
        <v>22.16</v>
      </c>
      <c r="AO406" s="61">
        <v>4</v>
      </c>
      <c r="AP406" s="61">
        <v>0</v>
      </c>
      <c r="AQ406" s="61">
        <v>0.67420000000000002</v>
      </c>
      <c r="AR406" s="62">
        <v>1076.1500000000001</v>
      </c>
      <c r="AS406" s="62">
        <v>2151.4299999999998</v>
      </c>
      <c r="AT406" s="62">
        <v>4567.33</v>
      </c>
      <c r="AU406" s="61">
        <v>718.44</v>
      </c>
      <c r="AV406" s="61">
        <v>224.03</v>
      </c>
      <c r="AW406" s="62">
        <v>8737.3700000000008</v>
      </c>
      <c r="AX406" s="62">
        <v>6178.64</v>
      </c>
      <c r="AY406" s="61">
        <v>0.65280000000000005</v>
      </c>
      <c r="AZ406" s="62">
        <v>2040.61</v>
      </c>
      <c r="BA406" s="61">
        <v>0.21560000000000001</v>
      </c>
      <c r="BB406" s="62">
        <v>1244.93</v>
      </c>
      <c r="BC406" s="61">
        <v>0.13150000000000001</v>
      </c>
      <c r="BD406" s="62">
        <v>9464.18</v>
      </c>
      <c r="BE406" s="62">
        <v>5889.77</v>
      </c>
      <c r="BF406" s="61">
        <v>3.1671999999999998</v>
      </c>
      <c r="BG406" s="61">
        <v>0.50529999999999997</v>
      </c>
      <c r="BH406" s="61">
        <v>0.22600000000000001</v>
      </c>
      <c r="BI406" s="61">
        <v>0.19589999999999999</v>
      </c>
      <c r="BJ406" s="61">
        <v>5.45E-2</v>
      </c>
      <c r="BK406" s="61">
        <v>1.83E-2</v>
      </c>
    </row>
    <row r="407" spans="1:63" x14ac:dyDescent="0.25">
      <c r="A407" s="61" t="s">
        <v>438</v>
      </c>
      <c r="B407" s="61">
        <v>47373</v>
      </c>
      <c r="C407" s="61">
        <v>28</v>
      </c>
      <c r="D407" s="61">
        <v>287.04000000000002</v>
      </c>
      <c r="E407" s="62">
        <v>8037.2</v>
      </c>
      <c r="F407" s="62">
        <v>7712.01</v>
      </c>
      <c r="G407" s="61">
        <v>1.3299999999999999E-2</v>
      </c>
      <c r="H407" s="61">
        <v>4.0000000000000002E-4</v>
      </c>
      <c r="I407" s="61">
        <v>1.5800000000000002E-2</v>
      </c>
      <c r="J407" s="61">
        <v>2.5000000000000001E-3</v>
      </c>
      <c r="K407" s="61">
        <v>1.14E-2</v>
      </c>
      <c r="L407" s="61">
        <v>0.92569999999999997</v>
      </c>
      <c r="M407" s="61">
        <v>3.0800000000000001E-2</v>
      </c>
      <c r="N407" s="61">
        <v>8.6999999999999994E-2</v>
      </c>
      <c r="O407" s="61">
        <v>8.0000000000000004E-4</v>
      </c>
      <c r="P407" s="61">
        <v>0.12820000000000001</v>
      </c>
      <c r="Q407" s="61">
        <v>308</v>
      </c>
      <c r="R407" s="62">
        <v>60558.21</v>
      </c>
      <c r="S407" s="61">
        <v>0.39319999999999999</v>
      </c>
      <c r="T407" s="61">
        <v>0.2727</v>
      </c>
      <c r="U407" s="61">
        <v>0.33400000000000002</v>
      </c>
      <c r="V407" s="61">
        <v>22.05</v>
      </c>
      <c r="W407" s="61">
        <v>38.799999999999997</v>
      </c>
      <c r="X407" s="62">
        <v>93367.66</v>
      </c>
      <c r="Y407" s="61">
        <v>203.9</v>
      </c>
      <c r="Z407" s="62">
        <v>136011.24</v>
      </c>
      <c r="AA407" s="61">
        <v>0.8851</v>
      </c>
      <c r="AB407" s="61">
        <v>8.5999999999999993E-2</v>
      </c>
      <c r="AC407" s="61">
        <v>2.8899999999999999E-2</v>
      </c>
      <c r="AD407" s="61">
        <v>0.1149</v>
      </c>
      <c r="AE407" s="61">
        <v>136.01</v>
      </c>
      <c r="AF407" s="62">
        <v>3415.17</v>
      </c>
      <c r="AG407" s="61">
        <v>574.98</v>
      </c>
      <c r="AH407" s="62">
        <v>159911.32</v>
      </c>
      <c r="AI407" s="61">
        <v>449</v>
      </c>
      <c r="AJ407" s="62">
        <v>38140</v>
      </c>
      <c r="AK407" s="62">
        <v>58845</v>
      </c>
      <c r="AL407" s="61">
        <v>41.34</v>
      </c>
      <c r="AM407" s="61">
        <v>24.6</v>
      </c>
      <c r="AN407" s="61">
        <v>24.88</v>
      </c>
      <c r="AO407" s="61">
        <v>2</v>
      </c>
      <c r="AP407" s="61">
        <v>0</v>
      </c>
      <c r="AQ407" s="61">
        <v>0.43340000000000001</v>
      </c>
      <c r="AR407" s="61">
        <v>997.64</v>
      </c>
      <c r="AS407" s="62">
        <v>1392.54</v>
      </c>
      <c r="AT407" s="62">
        <v>5372.75</v>
      </c>
      <c r="AU407" s="62">
        <v>1032.45</v>
      </c>
      <c r="AV407" s="61">
        <v>370.04</v>
      </c>
      <c r="AW407" s="62">
        <v>9165.42</v>
      </c>
      <c r="AX407" s="62">
        <v>3680.38</v>
      </c>
      <c r="AY407" s="61">
        <v>0.44800000000000001</v>
      </c>
      <c r="AZ407" s="62">
        <v>4152.1499999999996</v>
      </c>
      <c r="BA407" s="61">
        <v>0.50539999999999996</v>
      </c>
      <c r="BB407" s="61">
        <v>382.29</v>
      </c>
      <c r="BC407" s="61">
        <v>4.65E-2</v>
      </c>
      <c r="BD407" s="62">
        <v>8214.82</v>
      </c>
      <c r="BE407" s="62">
        <v>2822.59</v>
      </c>
      <c r="BF407" s="61">
        <v>0.39340000000000003</v>
      </c>
      <c r="BG407" s="61">
        <v>0.66349999999999998</v>
      </c>
      <c r="BH407" s="61">
        <v>0.21740000000000001</v>
      </c>
      <c r="BI407" s="61">
        <v>8.3900000000000002E-2</v>
      </c>
      <c r="BJ407" s="61">
        <v>2.47E-2</v>
      </c>
      <c r="BK407" s="61">
        <v>1.0500000000000001E-2</v>
      </c>
    </row>
    <row r="408" spans="1:63" x14ac:dyDescent="0.25">
      <c r="A408" s="61" t="s">
        <v>439</v>
      </c>
      <c r="B408" s="61">
        <v>44586</v>
      </c>
      <c r="C408" s="61">
        <v>2</v>
      </c>
      <c r="D408" s="62">
        <v>1042.8599999999999</v>
      </c>
      <c r="E408" s="62">
        <v>2085.71</v>
      </c>
      <c r="F408" s="62">
        <v>2055.4299999999998</v>
      </c>
      <c r="G408" s="61">
        <v>2.4899999999999999E-2</v>
      </c>
      <c r="H408" s="61">
        <v>5.0000000000000001E-4</v>
      </c>
      <c r="I408" s="61">
        <v>8.6E-3</v>
      </c>
      <c r="J408" s="61">
        <v>1E-4</v>
      </c>
      <c r="K408" s="61">
        <v>2.1000000000000001E-2</v>
      </c>
      <c r="L408" s="61">
        <v>0.92310000000000003</v>
      </c>
      <c r="M408" s="61">
        <v>2.18E-2</v>
      </c>
      <c r="N408" s="61">
        <v>4.6899999999999997E-2</v>
      </c>
      <c r="O408" s="61">
        <v>3.2000000000000002E-3</v>
      </c>
      <c r="P408" s="61">
        <v>9.8400000000000001E-2</v>
      </c>
      <c r="Q408" s="61">
        <v>116.48</v>
      </c>
      <c r="R408" s="62">
        <v>69924.55</v>
      </c>
      <c r="S408" s="61">
        <v>0.1275</v>
      </c>
      <c r="T408" s="61">
        <v>0.1678</v>
      </c>
      <c r="U408" s="61">
        <v>0.70469999999999999</v>
      </c>
      <c r="V408" s="61">
        <v>15.94</v>
      </c>
      <c r="W408" s="61">
        <v>10.92</v>
      </c>
      <c r="X408" s="62">
        <v>106698.99</v>
      </c>
      <c r="Y408" s="61">
        <v>191</v>
      </c>
      <c r="Z408" s="62">
        <v>143892.19</v>
      </c>
      <c r="AA408" s="61">
        <v>0.95030000000000003</v>
      </c>
      <c r="AB408" s="61">
        <v>4.41E-2</v>
      </c>
      <c r="AC408" s="61">
        <v>5.5999999999999999E-3</v>
      </c>
      <c r="AD408" s="61">
        <v>4.9700000000000001E-2</v>
      </c>
      <c r="AE408" s="61">
        <v>143.88999999999999</v>
      </c>
      <c r="AF408" s="62">
        <v>8369.64</v>
      </c>
      <c r="AG408" s="62">
        <v>1174.4000000000001</v>
      </c>
      <c r="AH408" s="62">
        <v>175874.94</v>
      </c>
      <c r="AI408" s="61">
        <v>485</v>
      </c>
      <c r="AJ408" s="62">
        <v>60044</v>
      </c>
      <c r="AK408" s="62">
        <v>127494</v>
      </c>
      <c r="AL408" s="61">
        <v>117.52</v>
      </c>
      <c r="AM408" s="61">
        <v>56.21</v>
      </c>
      <c r="AN408" s="61">
        <v>92.89</v>
      </c>
      <c r="AO408" s="61">
        <v>4.72</v>
      </c>
      <c r="AP408" s="61">
        <v>0</v>
      </c>
      <c r="AQ408" s="61">
        <v>0.68159999999999998</v>
      </c>
      <c r="AR408" s="62">
        <v>1597.92</v>
      </c>
      <c r="AS408" s="62">
        <v>1288.51</v>
      </c>
      <c r="AT408" s="62">
        <v>7432.55</v>
      </c>
      <c r="AU408" s="62">
        <v>1197.55</v>
      </c>
      <c r="AV408" s="61">
        <v>72.48</v>
      </c>
      <c r="AW408" s="62">
        <v>11589.01</v>
      </c>
      <c r="AX408" s="62">
        <v>3598.61</v>
      </c>
      <c r="AY408" s="61">
        <v>0.32279999999999998</v>
      </c>
      <c r="AZ408" s="62">
        <v>7198.77</v>
      </c>
      <c r="BA408" s="61">
        <v>0.64580000000000004</v>
      </c>
      <c r="BB408" s="61">
        <v>349.39</v>
      </c>
      <c r="BC408" s="61">
        <v>3.1300000000000001E-2</v>
      </c>
      <c r="BD408" s="62">
        <v>11146.77</v>
      </c>
      <c r="BE408" s="62">
        <v>2233.9699999999998</v>
      </c>
      <c r="BF408" s="61">
        <v>0.2021</v>
      </c>
      <c r="BG408" s="61">
        <v>0.65880000000000005</v>
      </c>
      <c r="BH408" s="61">
        <v>0.21460000000000001</v>
      </c>
      <c r="BI408" s="61">
        <v>7.9399999999999998E-2</v>
      </c>
      <c r="BJ408" s="61">
        <v>2.7E-2</v>
      </c>
      <c r="BK408" s="61">
        <v>2.0199999999999999E-2</v>
      </c>
    </row>
    <row r="409" spans="1:63" x14ac:dyDescent="0.25">
      <c r="A409" s="61" t="s">
        <v>440</v>
      </c>
      <c r="B409" s="61">
        <v>44594</v>
      </c>
      <c r="C409" s="61">
        <v>36</v>
      </c>
      <c r="D409" s="61">
        <v>32.159999999999997</v>
      </c>
      <c r="E409" s="62">
        <v>1157.79</v>
      </c>
      <c r="F409" s="62">
        <v>1095.93</v>
      </c>
      <c r="G409" s="61">
        <v>2.98E-2</v>
      </c>
      <c r="H409" s="61">
        <v>0</v>
      </c>
      <c r="I409" s="61">
        <v>0.21149999999999999</v>
      </c>
      <c r="J409" s="61">
        <v>4.5999999999999999E-3</v>
      </c>
      <c r="K409" s="61">
        <v>6.0900000000000003E-2</v>
      </c>
      <c r="L409" s="61">
        <v>0.49990000000000001</v>
      </c>
      <c r="M409" s="61">
        <v>0.1933</v>
      </c>
      <c r="N409" s="61">
        <v>0.50670000000000004</v>
      </c>
      <c r="O409" s="61">
        <v>1.54E-2</v>
      </c>
      <c r="P409" s="61">
        <v>0.1278</v>
      </c>
      <c r="Q409" s="61">
        <v>52.18</v>
      </c>
      <c r="R409" s="62">
        <v>54448.55</v>
      </c>
      <c r="S409" s="61">
        <v>0.31519999999999998</v>
      </c>
      <c r="T409" s="61">
        <v>0.16300000000000001</v>
      </c>
      <c r="U409" s="61">
        <v>0.52170000000000005</v>
      </c>
      <c r="V409" s="61">
        <v>17.46</v>
      </c>
      <c r="W409" s="61">
        <v>10.199999999999999</v>
      </c>
      <c r="X409" s="62">
        <v>82435.94</v>
      </c>
      <c r="Y409" s="61">
        <v>107.69</v>
      </c>
      <c r="Z409" s="62">
        <v>165568.60999999999</v>
      </c>
      <c r="AA409" s="61">
        <v>0.75249999999999995</v>
      </c>
      <c r="AB409" s="61">
        <v>0.22500000000000001</v>
      </c>
      <c r="AC409" s="61">
        <v>2.24E-2</v>
      </c>
      <c r="AD409" s="61">
        <v>0.2475</v>
      </c>
      <c r="AE409" s="61">
        <v>165.57</v>
      </c>
      <c r="AF409" s="62">
        <v>4712.84</v>
      </c>
      <c r="AG409" s="61">
        <v>494.87</v>
      </c>
      <c r="AH409" s="62">
        <v>174315.13</v>
      </c>
      <c r="AI409" s="61">
        <v>482</v>
      </c>
      <c r="AJ409" s="62">
        <v>31409</v>
      </c>
      <c r="AK409" s="62">
        <v>50071</v>
      </c>
      <c r="AL409" s="61">
        <v>59.45</v>
      </c>
      <c r="AM409" s="61">
        <v>27.83</v>
      </c>
      <c r="AN409" s="61">
        <v>27.51</v>
      </c>
      <c r="AO409" s="61">
        <v>5.37</v>
      </c>
      <c r="AP409" s="62">
        <v>3172.36</v>
      </c>
      <c r="AQ409" s="61">
        <v>1.6261000000000001</v>
      </c>
      <c r="AR409" s="62">
        <v>1627.85</v>
      </c>
      <c r="AS409" s="62">
        <v>2099.48</v>
      </c>
      <c r="AT409" s="62">
        <v>6612.02</v>
      </c>
      <c r="AU409" s="62">
        <v>1408.57</v>
      </c>
      <c r="AV409" s="61">
        <v>533.64</v>
      </c>
      <c r="AW409" s="62">
        <v>12281.56</v>
      </c>
      <c r="AX409" s="62">
        <v>3764.51</v>
      </c>
      <c r="AY409" s="61">
        <v>0.29680000000000001</v>
      </c>
      <c r="AZ409" s="62">
        <v>7834.78</v>
      </c>
      <c r="BA409" s="61">
        <v>0.61770000000000003</v>
      </c>
      <c r="BB409" s="62">
        <v>1084.82</v>
      </c>
      <c r="BC409" s="61">
        <v>8.5500000000000007E-2</v>
      </c>
      <c r="BD409" s="62">
        <v>12684.11</v>
      </c>
      <c r="BE409" s="62">
        <v>2752.72</v>
      </c>
      <c r="BF409" s="61">
        <v>0.58179999999999998</v>
      </c>
      <c r="BG409" s="61">
        <v>0.56679999999999997</v>
      </c>
      <c r="BH409" s="61">
        <v>0.23400000000000001</v>
      </c>
      <c r="BI409" s="61">
        <v>0.1545</v>
      </c>
      <c r="BJ409" s="61">
        <v>2.8299999999999999E-2</v>
      </c>
      <c r="BK409" s="61">
        <v>1.6299999999999999E-2</v>
      </c>
    </row>
    <row r="410" spans="1:63" x14ac:dyDescent="0.25">
      <c r="A410" s="61" t="s">
        <v>441</v>
      </c>
      <c r="B410" s="61">
        <v>61903</v>
      </c>
      <c r="C410" s="61">
        <v>487</v>
      </c>
      <c r="D410" s="61">
        <v>8.2899999999999991</v>
      </c>
      <c r="E410" s="62">
        <v>4036.4</v>
      </c>
      <c r="F410" s="62">
        <v>3955.6</v>
      </c>
      <c r="G410" s="61">
        <v>1.6999999999999999E-3</v>
      </c>
      <c r="H410" s="61">
        <v>5.0000000000000001E-4</v>
      </c>
      <c r="I410" s="61">
        <v>4.7000000000000002E-3</v>
      </c>
      <c r="J410" s="61">
        <v>5.0000000000000001E-4</v>
      </c>
      <c r="K410" s="61">
        <v>6.7999999999999996E-3</v>
      </c>
      <c r="L410" s="61">
        <v>0.97929999999999995</v>
      </c>
      <c r="M410" s="61">
        <v>6.4000000000000003E-3</v>
      </c>
      <c r="N410" s="61">
        <v>0.65090000000000003</v>
      </c>
      <c r="O410" s="61">
        <v>0</v>
      </c>
      <c r="P410" s="61">
        <v>0.16470000000000001</v>
      </c>
      <c r="Q410" s="61">
        <v>194.75</v>
      </c>
      <c r="R410" s="62">
        <v>50095.87</v>
      </c>
      <c r="S410" s="61">
        <v>0.11360000000000001</v>
      </c>
      <c r="T410" s="61">
        <v>0.2271</v>
      </c>
      <c r="U410" s="61">
        <v>0.6593</v>
      </c>
      <c r="V410" s="61">
        <v>15.49</v>
      </c>
      <c r="W410" s="61">
        <v>27.15</v>
      </c>
      <c r="X410" s="62">
        <v>67232.3</v>
      </c>
      <c r="Y410" s="61">
        <v>148.66999999999999</v>
      </c>
      <c r="Z410" s="62">
        <v>78801.02</v>
      </c>
      <c r="AA410" s="61">
        <v>0.77559999999999996</v>
      </c>
      <c r="AB410" s="61">
        <v>0.12809999999999999</v>
      </c>
      <c r="AC410" s="61">
        <v>9.6299999999999997E-2</v>
      </c>
      <c r="AD410" s="61">
        <v>0.22439999999999999</v>
      </c>
      <c r="AE410" s="61">
        <v>78.8</v>
      </c>
      <c r="AF410" s="62">
        <v>1685.34</v>
      </c>
      <c r="AG410" s="61">
        <v>289.13</v>
      </c>
      <c r="AH410" s="62">
        <v>73396.929999999993</v>
      </c>
      <c r="AI410" s="61">
        <v>51</v>
      </c>
      <c r="AJ410" s="62">
        <v>25268</v>
      </c>
      <c r="AK410" s="62">
        <v>37617</v>
      </c>
      <c r="AL410" s="61">
        <v>26</v>
      </c>
      <c r="AM410" s="61">
        <v>20.18</v>
      </c>
      <c r="AN410" s="61">
        <v>25.23</v>
      </c>
      <c r="AO410" s="61">
        <v>3.3</v>
      </c>
      <c r="AP410" s="61">
        <v>0</v>
      </c>
      <c r="AQ410" s="61">
        <v>0.68069999999999997</v>
      </c>
      <c r="AR410" s="61">
        <v>870.43</v>
      </c>
      <c r="AS410" s="62">
        <v>1825.1</v>
      </c>
      <c r="AT410" s="62">
        <v>5363.02</v>
      </c>
      <c r="AU410" s="61">
        <v>860.86</v>
      </c>
      <c r="AV410" s="61">
        <v>233.66</v>
      </c>
      <c r="AW410" s="62">
        <v>9153.08</v>
      </c>
      <c r="AX410" s="62">
        <v>6700.54</v>
      </c>
      <c r="AY410" s="61">
        <v>0.67869999999999997</v>
      </c>
      <c r="AZ410" s="62">
        <v>1975.93</v>
      </c>
      <c r="BA410" s="61">
        <v>0.20019999999999999</v>
      </c>
      <c r="BB410" s="62">
        <v>1195.7</v>
      </c>
      <c r="BC410" s="61">
        <v>0.1211</v>
      </c>
      <c r="BD410" s="62">
        <v>9872.17</v>
      </c>
      <c r="BE410" s="62">
        <v>6131.18</v>
      </c>
      <c r="BF410" s="61">
        <v>3.0785999999999998</v>
      </c>
      <c r="BG410" s="61">
        <v>0.5514</v>
      </c>
      <c r="BH410" s="61">
        <v>0.25640000000000002</v>
      </c>
      <c r="BI410" s="61">
        <v>0.1338</v>
      </c>
      <c r="BJ410" s="61">
        <v>3.6499999999999998E-2</v>
      </c>
      <c r="BK410" s="61">
        <v>2.18E-2</v>
      </c>
    </row>
    <row r="411" spans="1:63" x14ac:dyDescent="0.25">
      <c r="A411" s="61" t="s">
        <v>442</v>
      </c>
      <c r="B411" s="61">
        <v>49726</v>
      </c>
      <c r="C411" s="61">
        <v>47</v>
      </c>
      <c r="D411" s="61">
        <v>8.14</v>
      </c>
      <c r="E411" s="61">
        <v>382.69</v>
      </c>
      <c r="F411" s="61">
        <v>460.53</v>
      </c>
      <c r="G411" s="61">
        <v>4.3E-3</v>
      </c>
      <c r="H411" s="61">
        <v>0</v>
      </c>
      <c r="I411" s="61">
        <v>4.3E-3</v>
      </c>
      <c r="J411" s="61">
        <v>0</v>
      </c>
      <c r="K411" s="61">
        <v>5.3800000000000001E-2</v>
      </c>
      <c r="L411" s="61">
        <v>0.91579999999999995</v>
      </c>
      <c r="M411" s="61">
        <v>2.1700000000000001E-2</v>
      </c>
      <c r="N411" s="61">
        <v>0.2949</v>
      </c>
      <c r="O411" s="61">
        <v>8.3999999999999995E-3</v>
      </c>
      <c r="P411" s="61">
        <v>0.1459</v>
      </c>
      <c r="Q411" s="61">
        <v>26.33</v>
      </c>
      <c r="R411" s="62">
        <v>47763.5</v>
      </c>
      <c r="S411" s="61">
        <v>0.26319999999999999</v>
      </c>
      <c r="T411" s="61">
        <v>2.63E-2</v>
      </c>
      <c r="U411" s="61">
        <v>0.71050000000000002</v>
      </c>
      <c r="V411" s="61">
        <v>15.42</v>
      </c>
      <c r="W411" s="61">
        <v>8.26</v>
      </c>
      <c r="X411" s="62">
        <v>66169.3</v>
      </c>
      <c r="Y411" s="61">
        <v>44.33</v>
      </c>
      <c r="Z411" s="62">
        <v>130150.98</v>
      </c>
      <c r="AA411" s="61">
        <v>0.89449999999999996</v>
      </c>
      <c r="AB411" s="61">
        <v>4.4200000000000003E-2</v>
      </c>
      <c r="AC411" s="61">
        <v>6.1199999999999997E-2</v>
      </c>
      <c r="AD411" s="61">
        <v>0.1055</v>
      </c>
      <c r="AE411" s="61">
        <v>130.15</v>
      </c>
      <c r="AF411" s="62">
        <v>3231.19</v>
      </c>
      <c r="AG411" s="61">
        <v>365.97</v>
      </c>
      <c r="AH411" s="62">
        <v>96069.58</v>
      </c>
      <c r="AI411" s="61">
        <v>153</v>
      </c>
      <c r="AJ411" s="62">
        <v>33647</v>
      </c>
      <c r="AK411" s="62">
        <v>44636</v>
      </c>
      <c r="AL411" s="61">
        <v>45.9</v>
      </c>
      <c r="AM411" s="61">
        <v>22.34</v>
      </c>
      <c r="AN411" s="61">
        <v>45.9</v>
      </c>
      <c r="AO411" s="61">
        <v>4.9000000000000004</v>
      </c>
      <c r="AP411" s="62">
        <v>1125.5899999999999</v>
      </c>
      <c r="AQ411" s="61">
        <v>1.2714000000000001</v>
      </c>
      <c r="AR411" s="62">
        <v>1522.19</v>
      </c>
      <c r="AS411" s="62">
        <v>1926.23</v>
      </c>
      <c r="AT411" s="62">
        <v>4972.78</v>
      </c>
      <c r="AU411" s="61">
        <v>726.8</v>
      </c>
      <c r="AV411" s="61">
        <v>207.19</v>
      </c>
      <c r="AW411" s="62">
        <v>9355.2000000000007</v>
      </c>
      <c r="AX411" s="62">
        <v>4334.5600000000004</v>
      </c>
      <c r="AY411" s="61">
        <v>0.4214</v>
      </c>
      <c r="AZ411" s="62">
        <v>5376.82</v>
      </c>
      <c r="BA411" s="61">
        <v>0.52270000000000005</v>
      </c>
      <c r="BB411" s="61">
        <v>574.41</v>
      </c>
      <c r="BC411" s="61">
        <v>5.5800000000000002E-2</v>
      </c>
      <c r="BD411" s="62">
        <v>10285.790000000001</v>
      </c>
      <c r="BE411" s="62">
        <v>5330.05</v>
      </c>
      <c r="BF411" s="61">
        <v>1.6633</v>
      </c>
      <c r="BG411" s="61">
        <v>0.51939999999999997</v>
      </c>
      <c r="BH411" s="61">
        <v>0.19750000000000001</v>
      </c>
      <c r="BI411" s="61">
        <v>0.24</v>
      </c>
      <c r="BJ411" s="61">
        <v>3.2199999999999999E-2</v>
      </c>
      <c r="BK411" s="61">
        <v>1.0999999999999999E-2</v>
      </c>
    </row>
    <row r="412" spans="1:63" x14ac:dyDescent="0.25">
      <c r="A412" s="61" t="s">
        <v>443</v>
      </c>
      <c r="B412" s="61">
        <v>46763</v>
      </c>
      <c r="C412" s="61">
        <v>95</v>
      </c>
      <c r="D412" s="61">
        <v>177.16</v>
      </c>
      <c r="E412" s="62">
        <v>16830.189999999999</v>
      </c>
      <c r="F412" s="62">
        <v>16761.310000000001</v>
      </c>
      <c r="G412" s="61">
        <v>7.7200000000000005E-2</v>
      </c>
      <c r="H412" s="61">
        <v>2.9999999999999997E-4</v>
      </c>
      <c r="I412" s="61">
        <v>3.9300000000000002E-2</v>
      </c>
      <c r="J412" s="61">
        <v>8.9999999999999998E-4</v>
      </c>
      <c r="K412" s="61">
        <v>2.3599999999999999E-2</v>
      </c>
      <c r="L412" s="61">
        <v>0.82179999999999997</v>
      </c>
      <c r="M412" s="61">
        <v>3.6799999999999999E-2</v>
      </c>
      <c r="N412" s="61">
        <v>8.0399999999999999E-2</v>
      </c>
      <c r="O412" s="61">
        <v>1.9599999999999999E-2</v>
      </c>
      <c r="P412" s="61">
        <v>9.3299999999999994E-2</v>
      </c>
      <c r="Q412" s="61">
        <v>619.78</v>
      </c>
      <c r="R412" s="62">
        <v>63051.07</v>
      </c>
      <c r="S412" s="61">
        <v>0.21049999999999999</v>
      </c>
      <c r="T412" s="61">
        <v>0.33489999999999998</v>
      </c>
      <c r="U412" s="61">
        <v>0.45450000000000002</v>
      </c>
      <c r="V412" s="61">
        <v>18.32</v>
      </c>
      <c r="W412" s="61">
        <v>66.5</v>
      </c>
      <c r="X412" s="62">
        <v>81353.649999999994</v>
      </c>
      <c r="Y412" s="61">
        <v>252.36</v>
      </c>
      <c r="Z412" s="62">
        <v>181362.35</v>
      </c>
      <c r="AA412" s="61">
        <v>0.83630000000000004</v>
      </c>
      <c r="AB412" s="61">
        <v>0.13669999999999999</v>
      </c>
      <c r="AC412" s="61">
        <v>2.7E-2</v>
      </c>
      <c r="AD412" s="61">
        <v>0.16370000000000001</v>
      </c>
      <c r="AE412" s="61">
        <v>181.36</v>
      </c>
      <c r="AF412" s="62">
        <v>8635.7199999999993</v>
      </c>
      <c r="AG412" s="61">
        <v>980.21</v>
      </c>
      <c r="AH412" s="62">
        <v>236212.72</v>
      </c>
      <c r="AI412" s="61">
        <v>573</v>
      </c>
      <c r="AJ412" s="62">
        <v>73125</v>
      </c>
      <c r="AK412" s="62">
        <v>111779</v>
      </c>
      <c r="AL412" s="61">
        <v>72.7</v>
      </c>
      <c r="AM412" s="61">
        <v>47.09</v>
      </c>
      <c r="AN412" s="61">
        <v>45.9</v>
      </c>
      <c r="AO412" s="61">
        <v>5</v>
      </c>
      <c r="AP412" s="61">
        <v>0</v>
      </c>
      <c r="AQ412" s="61">
        <v>0.51759999999999995</v>
      </c>
      <c r="AR412" s="61">
        <v>865.22</v>
      </c>
      <c r="AS412" s="62">
        <v>1748.73</v>
      </c>
      <c r="AT412" s="62">
        <v>5797.25</v>
      </c>
      <c r="AU412" s="61">
        <v>960.64</v>
      </c>
      <c r="AV412" s="61">
        <v>226.8</v>
      </c>
      <c r="AW412" s="62">
        <v>9598.65</v>
      </c>
      <c r="AX412" s="62">
        <v>1474.39</v>
      </c>
      <c r="AY412" s="61">
        <v>0.15559999999999999</v>
      </c>
      <c r="AZ412" s="62">
        <v>7790.34</v>
      </c>
      <c r="BA412" s="61">
        <v>0.82220000000000004</v>
      </c>
      <c r="BB412" s="61">
        <v>209.89</v>
      </c>
      <c r="BC412" s="61">
        <v>2.2200000000000001E-2</v>
      </c>
      <c r="BD412" s="62">
        <v>9474.61</v>
      </c>
      <c r="BE412" s="61">
        <v>335.72</v>
      </c>
      <c r="BF412" s="61">
        <v>3.9699999999999999E-2</v>
      </c>
      <c r="BG412" s="61">
        <v>0.621</v>
      </c>
      <c r="BH412" s="61">
        <v>0.2303</v>
      </c>
      <c r="BI412" s="61">
        <v>7.22E-2</v>
      </c>
      <c r="BJ412" s="61">
        <v>2.7199999999999998E-2</v>
      </c>
      <c r="BK412" s="61">
        <v>4.9200000000000001E-2</v>
      </c>
    </row>
    <row r="413" spans="1:63" x14ac:dyDescent="0.25">
      <c r="A413" s="61" t="s">
        <v>444</v>
      </c>
      <c r="B413" s="61">
        <v>46573</v>
      </c>
      <c r="C413" s="61">
        <v>16</v>
      </c>
      <c r="D413" s="61">
        <v>238.23</v>
      </c>
      <c r="E413" s="62">
        <v>3811.68</v>
      </c>
      <c r="F413" s="62">
        <v>3776.62</v>
      </c>
      <c r="G413" s="61">
        <v>1.55E-2</v>
      </c>
      <c r="H413" s="61">
        <v>2.2000000000000001E-3</v>
      </c>
      <c r="I413" s="61">
        <v>1.7999999999999999E-2</v>
      </c>
      <c r="J413" s="61">
        <v>1.9E-3</v>
      </c>
      <c r="K413" s="61">
        <v>2.2100000000000002E-2</v>
      </c>
      <c r="L413" s="61">
        <v>0.92200000000000004</v>
      </c>
      <c r="M413" s="61">
        <v>1.83E-2</v>
      </c>
      <c r="N413" s="61">
        <v>0.17280000000000001</v>
      </c>
      <c r="O413" s="61">
        <v>4.7000000000000002E-3</v>
      </c>
      <c r="P413" s="61">
        <v>0.1153</v>
      </c>
      <c r="Q413" s="61">
        <v>144.5</v>
      </c>
      <c r="R413" s="62">
        <v>64948.29</v>
      </c>
      <c r="S413" s="61">
        <v>0.23530000000000001</v>
      </c>
      <c r="T413" s="61">
        <v>0.23530000000000001</v>
      </c>
      <c r="U413" s="61">
        <v>0.52939999999999998</v>
      </c>
      <c r="V413" s="61">
        <v>20.94</v>
      </c>
      <c r="W413" s="61">
        <v>22</v>
      </c>
      <c r="X413" s="62">
        <v>84597.09</v>
      </c>
      <c r="Y413" s="61">
        <v>169.42</v>
      </c>
      <c r="Z413" s="62">
        <v>136874.43</v>
      </c>
      <c r="AA413" s="61">
        <v>0.79220000000000002</v>
      </c>
      <c r="AB413" s="61">
        <v>0.18820000000000001</v>
      </c>
      <c r="AC413" s="61">
        <v>1.9699999999999999E-2</v>
      </c>
      <c r="AD413" s="61">
        <v>0.20780000000000001</v>
      </c>
      <c r="AE413" s="61">
        <v>136.87</v>
      </c>
      <c r="AF413" s="62">
        <v>6918.34</v>
      </c>
      <c r="AG413" s="61">
        <v>842.24</v>
      </c>
      <c r="AH413" s="62">
        <v>152982.71</v>
      </c>
      <c r="AI413" s="61">
        <v>433</v>
      </c>
      <c r="AJ413" s="62">
        <v>40906</v>
      </c>
      <c r="AK413" s="62">
        <v>57221</v>
      </c>
      <c r="AL413" s="61">
        <v>97</v>
      </c>
      <c r="AM413" s="61">
        <v>49.42</v>
      </c>
      <c r="AN413" s="61">
        <v>50.41</v>
      </c>
      <c r="AO413" s="61">
        <v>5</v>
      </c>
      <c r="AP413" s="61">
        <v>0</v>
      </c>
      <c r="AQ413" s="61">
        <v>0.99960000000000004</v>
      </c>
      <c r="AR413" s="62">
        <v>1232.98</v>
      </c>
      <c r="AS413" s="62">
        <v>1651.36</v>
      </c>
      <c r="AT413" s="62">
        <v>5771.77</v>
      </c>
      <c r="AU413" s="62">
        <v>1031.49</v>
      </c>
      <c r="AV413" s="61">
        <v>45.87</v>
      </c>
      <c r="AW413" s="62">
        <v>9733.4599999999991</v>
      </c>
      <c r="AX413" s="62">
        <v>3916.98</v>
      </c>
      <c r="AY413" s="61">
        <v>0.379</v>
      </c>
      <c r="AZ413" s="62">
        <v>6078.46</v>
      </c>
      <c r="BA413" s="61">
        <v>0.58819999999999995</v>
      </c>
      <c r="BB413" s="61">
        <v>338.52</v>
      </c>
      <c r="BC413" s="61">
        <v>3.2800000000000003E-2</v>
      </c>
      <c r="BD413" s="62">
        <v>10333.950000000001</v>
      </c>
      <c r="BE413" s="62">
        <v>2726.66</v>
      </c>
      <c r="BF413" s="61">
        <v>0.50670000000000004</v>
      </c>
      <c r="BG413" s="61">
        <v>0.60950000000000004</v>
      </c>
      <c r="BH413" s="61">
        <v>0.2177</v>
      </c>
      <c r="BI413" s="61">
        <v>0.11899999999999999</v>
      </c>
      <c r="BJ413" s="61">
        <v>3.3000000000000002E-2</v>
      </c>
      <c r="BK413" s="61">
        <v>2.0799999999999999E-2</v>
      </c>
    </row>
    <row r="414" spans="1:63" x14ac:dyDescent="0.25">
      <c r="A414" s="61" t="s">
        <v>445</v>
      </c>
      <c r="B414" s="61">
        <v>49478</v>
      </c>
      <c r="C414" s="61">
        <v>40</v>
      </c>
      <c r="D414" s="61">
        <v>44.46</v>
      </c>
      <c r="E414" s="62">
        <v>1778.3</v>
      </c>
      <c r="F414" s="62">
        <v>1870.16</v>
      </c>
      <c r="G414" s="61">
        <v>2.4500000000000001E-2</v>
      </c>
      <c r="H414" s="61">
        <v>1.6000000000000001E-3</v>
      </c>
      <c r="I414" s="61">
        <v>3.8600000000000002E-2</v>
      </c>
      <c r="J414" s="61">
        <v>2.7000000000000001E-3</v>
      </c>
      <c r="K414" s="61">
        <v>1.23E-2</v>
      </c>
      <c r="L414" s="61">
        <v>0.87109999999999999</v>
      </c>
      <c r="M414" s="61">
        <v>4.9200000000000001E-2</v>
      </c>
      <c r="N414" s="61">
        <v>0.32829999999999998</v>
      </c>
      <c r="O414" s="61">
        <v>8.3999999999999995E-3</v>
      </c>
      <c r="P414" s="61">
        <v>9.4899999999999998E-2</v>
      </c>
      <c r="Q414" s="61">
        <v>69.540000000000006</v>
      </c>
      <c r="R414" s="62">
        <v>54647.64</v>
      </c>
      <c r="S414" s="61">
        <v>0.13789999999999999</v>
      </c>
      <c r="T414" s="61">
        <v>0.1638</v>
      </c>
      <c r="U414" s="61">
        <v>0.69830000000000003</v>
      </c>
      <c r="V414" s="61">
        <v>21.5</v>
      </c>
      <c r="W414" s="61">
        <v>10.199999999999999</v>
      </c>
      <c r="X414" s="62">
        <v>97053.63</v>
      </c>
      <c r="Y414" s="61">
        <v>168.42</v>
      </c>
      <c r="Z414" s="62">
        <v>160546.20000000001</v>
      </c>
      <c r="AA414" s="61">
        <v>0.69</v>
      </c>
      <c r="AB414" s="61">
        <v>0.28549999999999998</v>
      </c>
      <c r="AC414" s="61">
        <v>2.4500000000000001E-2</v>
      </c>
      <c r="AD414" s="61">
        <v>0.31</v>
      </c>
      <c r="AE414" s="61">
        <v>160.55000000000001</v>
      </c>
      <c r="AF414" s="62">
        <v>5800.62</v>
      </c>
      <c r="AG414" s="61">
        <v>675.01</v>
      </c>
      <c r="AH414" s="62">
        <v>191496.94</v>
      </c>
      <c r="AI414" s="61">
        <v>511</v>
      </c>
      <c r="AJ414" s="62">
        <v>33887</v>
      </c>
      <c r="AK414" s="62">
        <v>52994</v>
      </c>
      <c r="AL414" s="61">
        <v>49</v>
      </c>
      <c r="AM414" s="61">
        <v>34.44</v>
      </c>
      <c r="AN414" s="61">
        <v>39.11</v>
      </c>
      <c r="AO414" s="61">
        <v>5.4</v>
      </c>
      <c r="AP414" s="61">
        <v>0</v>
      </c>
      <c r="AQ414" s="61">
        <v>0.95579999999999998</v>
      </c>
      <c r="AR414" s="62">
        <v>1068.8900000000001</v>
      </c>
      <c r="AS414" s="62">
        <v>1812.26</v>
      </c>
      <c r="AT414" s="62">
        <v>4471.43</v>
      </c>
      <c r="AU414" s="61">
        <v>998.15</v>
      </c>
      <c r="AV414" s="61">
        <v>236.08</v>
      </c>
      <c r="AW414" s="62">
        <v>8586.81</v>
      </c>
      <c r="AX414" s="62">
        <v>2596.98</v>
      </c>
      <c r="AY414" s="61">
        <v>0.3165</v>
      </c>
      <c r="AZ414" s="62">
        <v>5185.3100000000004</v>
      </c>
      <c r="BA414" s="61">
        <v>0.63190000000000002</v>
      </c>
      <c r="BB414" s="61">
        <v>423.49</v>
      </c>
      <c r="BC414" s="61">
        <v>5.16E-2</v>
      </c>
      <c r="BD414" s="62">
        <v>8205.7800000000007</v>
      </c>
      <c r="BE414" s="62">
        <v>1212.9100000000001</v>
      </c>
      <c r="BF414" s="61">
        <v>0.25369999999999998</v>
      </c>
      <c r="BG414" s="61">
        <v>0.53149999999999997</v>
      </c>
      <c r="BH414" s="61">
        <v>0.25169999999999998</v>
      </c>
      <c r="BI414" s="61">
        <v>0.1444</v>
      </c>
      <c r="BJ414" s="61">
        <v>3.9300000000000002E-2</v>
      </c>
      <c r="BK414" s="61">
        <v>3.32E-2</v>
      </c>
    </row>
    <row r="415" spans="1:63" x14ac:dyDescent="0.25">
      <c r="A415" s="61" t="s">
        <v>446</v>
      </c>
      <c r="B415" s="61">
        <v>46581</v>
      </c>
      <c r="C415" s="61">
        <v>25</v>
      </c>
      <c r="D415" s="61">
        <v>86.63</v>
      </c>
      <c r="E415" s="62">
        <v>2165.7399999999998</v>
      </c>
      <c r="F415" s="62">
        <v>2138.7199999999998</v>
      </c>
      <c r="G415" s="61">
        <v>4.6899999999999997E-2</v>
      </c>
      <c r="H415" s="61">
        <v>4.1000000000000003E-3</v>
      </c>
      <c r="I415" s="61">
        <v>0.23569999999999999</v>
      </c>
      <c r="J415" s="61">
        <v>2.5000000000000001E-3</v>
      </c>
      <c r="K415" s="61">
        <v>1.3599999999999999E-2</v>
      </c>
      <c r="L415" s="61">
        <v>0.6472</v>
      </c>
      <c r="M415" s="61">
        <v>5.0099999999999999E-2</v>
      </c>
      <c r="N415" s="61">
        <v>0.15029999999999999</v>
      </c>
      <c r="O415" s="61">
        <v>9.2999999999999992E-3</v>
      </c>
      <c r="P415" s="61">
        <v>0.1525</v>
      </c>
      <c r="Q415" s="61">
        <v>126.3</v>
      </c>
      <c r="R415" s="62">
        <v>81667.55</v>
      </c>
      <c r="S415" s="61">
        <v>0.22109999999999999</v>
      </c>
      <c r="T415" s="61">
        <v>0.28420000000000001</v>
      </c>
      <c r="U415" s="61">
        <v>0.49469999999999997</v>
      </c>
      <c r="V415" s="61">
        <v>14.94</v>
      </c>
      <c r="W415" s="61">
        <v>26</v>
      </c>
      <c r="X415" s="62">
        <v>95587.04</v>
      </c>
      <c r="Y415" s="61">
        <v>83.3</v>
      </c>
      <c r="Z415" s="62">
        <v>464258.9</v>
      </c>
      <c r="AA415" s="61">
        <v>0.83779999999999999</v>
      </c>
      <c r="AB415" s="61">
        <v>0.15379999999999999</v>
      </c>
      <c r="AC415" s="61">
        <v>8.5000000000000006E-3</v>
      </c>
      <c r="AD415" s="61">
        <v>0.16220000000000001</v>
      </c>
      <c r="AE415" s="61">
        <v>464.26</v>
      </c>
      <c r="AF415" s="62">
        <v>20828.689999999999</v>
      </c>
      <c r="AG415" s="62">
        <v>2238.8200000000002</v>
      </c>
      <c r="AH415" s="62">
        <v>503301.05</v>
      </c>
      <c r="AI415" s="61">
        <v>607</v>
      </c>
      <c r="AJ415" s="62">
        <v>65754</v>
      </c>
      <c r="AK415" s="62">
        <v>224370</v>
      </c>
      <c r="AL415" s="61">
        <v>87.7</v>
      </c>
      <c r="AM415" s="61">
        <v>43.72</v>
      </c>
      <c r="AN415" s="61">
        <v>48.75</v>
      </c>
      <c r="AO415" s="61">
        <v>5.2</v>
      </c>
      <c r="AP415" s="61">
        <v>0</v>
      </c>
      <c r="AQ415" s="61">
        <v>0.4597</v>
      </c>
      <c r="AR415" s="62">
        <v>2512.33</v>
      </c>
      <c r="AS415" s="62">
        <v>3970.16</v>
      </c>
      <c r="AT415" s="62">
        <v>11371.62</v>
      </c>
      <c r="AU415" s="62">
        <v>2851.08</v>
      </c>
      <c r="AV415" s="62">
        <v>1070.8900000000001</v>
      </c>
      <c r="AW415" s="62">
        <v>21776.080000000002</v>
      </c>
      <c r="AX415" s="62">
        <v>4128.97</v>
      </c>
      <c r="AY415" s="61">
        <v>0.17979999999999999</v>
      </c>
      <c r="AZ415" s="62">
        <v>18383.7</v>
      </c>
      <c r="BA415" s="61">
        <v>0.8004</v>
      </c>
      <c r="BB415" s="61">
        <v>455.19</v>
      </c>
      <c r="BC415" s="61">
        <v>1.9800000000000002E-2</v>
      </c>
      <c r="BD415" s="62">
        <v>22967.85</v>
      </c>
      <c r="BE415" s="61">
        <v>579.63</v>
      </c>
      <c r="BF415" s="61">
        <v>1.9599999999999999E-2</v>
      </c>
      <c r="BG415" s="61">
        <v>0.62739999999999996</v>
      </c>
      <c r="BH415" s="61">
        <v>0.23680000000000001</v>
      </c>
      <c r="BI415" s="61">
        <v>8.5699999999999998E-2</v>
      </c>
      <c r="BJ415" s="61">
        <v>2.6800000000000001E-2</v>
      </c>
      <c r="BK415" s="61">
        <v>2.3300000000000001E-2</v>
      </c>
    </row>
    <row r="416" spans="1:63" x14ac:dyDescent="0.25">
      <c r="A416" s="61" t="s">
        <v>447</v>
      </c>
      <c r="B416" s="61">
        <v>44602</v>
      </c>
      <c r="C416" s="61">
        <v>61</v>
      </c>
      <c r="D416" s="61">
        <v>62.65</v>
      </c>
      <c r="E416" s="62">
        <v>3821.79</v>
      </c>
      <c r="F416" s="62">
        <v>4029.86</v>
      </c>
      <c r="G416" s="61">
        <v>1.2E-2</v>
      </c>
      <c r="H416" s="61">
        <v>5.0000000000000001E-4</v>
      </c>
      <c r="I416" s="61">
        <v>1.8100000000000002E-2</v>
      </c>
      <c r="J416" s="61">
        <v>1.1000000000000001E-3</v>
      </c>
      <c r="K416" s="61">
        <v>9.7900000000000001E-2</v>
      </c>
      <c r="L416" s="61">
        <v>0.83579999999999999</v>
      </c>
      <c r="M416" s="61">
        <v>3.4500000000000003E-2</v>
      </c>
      <c r="N416" s="61">
        <v>0.44059999999999999</v>
      </c>
      <c r="O416" s="61">
        <v>5.0000000000000001E-3</v>
      </c>
      <c r="P416" s="61">
        <v>0.1229</v>
      </c>
      <c r="Q416" s="61">
        <v>166.1</v>
      </c>
      <c r="R416" s="62">
        <v>61907.14</v>
      </c>
      <c r="S416" s="61">
        <v>0.17080000000000001</v>
      </c>
      <c r="T416" s="61">
        <v>0.2208</v>
      </c>
      <c r="U416" s="61">
        <v>0.60829999999999995</v>
      </c>
      <c r="V416" s="61">
        <v>17.920000000000002</v>
      </c>
      <c r="W416" s="61">
        <v>26</v>
      </c>
      <c r="X416" s="62">
        <v>87263.38</v>
      </c>
      <c r="Y416" s="61">
        <v>146.9</v>
      </c>
      <c r="Z416" s="62">
        <v>145546.76</v>
      </c>
      <c r="AA416" s="61">
        <v>0.71350000000000002</v>
      </c>
      <c r="AB416" s="61">
        <v>0.21540000000000001</v>
      </c>
      <c r="AC416" s="61">
        <v>7.1099999999999997E-2</v>
      </c>
      <c r="AD416" s="61">
        <v>0.28649999999999998</v>
      </c>
      <c r="AE416" s="61">
        <v>145.55000000000001</v>
      </c>
      <c r="AF416" s="62">
        <v>5658.74</v>
      </c>
      <c r="AG416" s="61">
        <v>677.62</v>
      </c>
      <c r="AH416" s="62">
        <v>168701.91</v>
      </c>
      <c r="AI416" s="61">
        <v>467</v>
      </c>
      <c r="AJ416" s="62">
        <v>34409</v>
      </c>
      <c r="AK416" s="62">
        <v>49231</v>
      </c>
      <c r="AL416" s="61">
        <v>59</v>
      </c>
      <c r="AM416" s="61">
        <v>34.11</v>
      </c>
      <c r="AN416" s="61">
        <v>48.02</v>
      </c>
      <c r="AO416" s="61">
        <v>6</v>
      </c>
      <c r="AP416" s="61">
        <v>0</v>
      </c>
      <c r="AQ416" s="61">
        <v>0.94450000000000001</v>
      </c>
      <c r="AR416" s="62">
        <v>1006.64</v>
      </c>
      <c r="AS416" s="62">
        <v>1865.62</v>
      </c>
      <c r="AT416" s="62">
        <v>5745.61</v>
      </c>
      <c r="AU416" s="62">
        <v>1070.54</v>
      </c>
      <c r="AV416" s="61">
        <v>183.69</v>
      </c>
      <c r="AW416" s="62">
        <v>9872.11</v>
      </c>
      <c r="AX416" s="62">
        <v>3965.67</v>
      </c>
      <c r="AY416" s="61">
        <v>0.39179999999999998</v>
      </c>
      <c r="AZ416" s="62">
        <v>5257.39</v>
      </c>
      <c r="BA416" s="61">
        <v>0.51939999999999997</v>
      </c>
      <c r="BB416" s="61">
        <v>899.59</v>
      </c>
      <c r="BC416" s="61">
        <v>8.8900000000000007E-2</v>
      </c>
      <c r="BD416" s="62">
        <v>10122.64</v>
      </c>
      <c r="BE416" s="62">
        <v>2188.1999999999998</v>
      </c>
      <c r="BF416" s="61">
        <v>0.57820000000000005</v>
      </c>
      <c r="BG416" s="61">
        <v>0.57799999999999996</v>
      </c>
      <c r="BH416" s="61">
        <v>0.2366</v>
      </c>
      <c r="BI416" s="61">
        <v>0.12809999999999999</v>
      </c>
      <c r="BJ416" s="61">
        <v>4.2900000000000001E-2</v>
      </c>
      <c r="BK416" s="61">
        <v>1.44E-2</v>
      </c>
    </row>
    <row r="417" spans="1:63" x14ac:dyDescent="0.25">
      <c r="A417" s="61" t="s">
        <v>448</v>
      </c>
      <c r="B417" s="61">
        <v>44610</v>
      </c>
      <c r="C417" s="61">
        <v>25</v>
      </c>
      <c r="D417" s="61">
        <v>69.239999999999995</v>
      </c>
      <c r="E417" s="62">
        <v>1731.12</v>
      </c>
      <c r="F417" s="62">
        <v>1656.51</v>
      </c>
      <c r="G417" s="61">
        <v>1.6799999999999999E-2</v>
      </c>
      <c r="H417" s="61">
        <v>0</v>
      </c>
      <c r="I417" s="61">
        <v>4.6100000000000002E-2</v>
      </c>
      <c r="J417" s="61">
        <v>1.1999999999999999E-3</v>
      </c>
      <c r="K417" s="61">
        <v>3.9800000000000002E-2</v>
      </c>
      <c r="L417" s="61">
        <v>0.82330000000000003</v>
      </c>
      <c r="M417" s="61">
        <v>7.2700000000000001E-2</v>
      </c>
      <c r="N417" s="61">
        <v>0.48980000000000001</v>
      </c>
      <c r="O417" s="61">
        <v>3.0800000000000001E-2</v>
      </c>
      <c r="P417" s="61">
        <v>0.15509999999999999</v>
      </c>
      <c r="Q417" s="61">
        <v>76.86</v>
      </c>
      <c r="R417" s="62">
        <v>56973.65</v>
      </c>
      <c r="S417" s="61">
        <v>0.16</v>
      </c>
      <c r="T417" s="61">
        <v>0.13</v>
      </c>
      <c r="U417" s="61">
        <v>0.71</v>
      </c>
      <c r="V417" s="61">
        <v>17.62</v>
      </c>
      <c r="W417" s="61">
        <v>10.14</v>
      </c>
      <c r="X417" s="62">
        <v>74053.61</v>
      </c>
      <c r="Y417" s="61">
        <v>162.97</v>
      </c>
      <c r="Z417" s="62">
        <v>124930.53</v>
      </c>
      <c r="AA417" s="61">
        <v>0.67810000000000004</v>
      </c>
      <c r="AB417" s="61">
        <v>0.314</v>
      </c>
      <c r="AC417" s="61">
        <v>7.7999999999999996E-3</v>
      </c>
      <c r="AD417" s="61">
        <v>0.32190000000000002</v>
      </c>
      <c r="AE417" s="61">
        <v>124.93</v>
      </c>
      <c r="AF417" s="62">
        <v>4861.8</v>
      </c>
      <c r="AG417" s="61">
        <v>558.5</v>
      </c>
      <c r="AH417" s="62">
        <v>130254.98</v>
      </c>
      <c r="AI417" s="61">
        <v>342</v>
      </c>
      <c r="AJ417" s="62">
        <v>30044</v>
      </c>
      <c r="AK417" s="62">
        <v>43485</v>
      </c>
      <c r="AL417" s="61">
        <v>56.85</v>
      </c>
      <c r="AM417" s="61">
        <v>34.78</v>
      </c>
      <c r="AN417" s="61">
        <v>47.4</v>
      </c>
      <c r="AO417" s="61">
        <v>4.8</v>
      </c>
      <c r="AP417" s="61">
        <v>0</v>
      </c>
      <c r="AQ417" s="61">
        <v>1.0326</v>
      </c>
      <c r="AR417" s="62">
        <v>1128.9000000000001</v>
      </c>
      <c r="AS417" s="62">
        <v>1454.6</v>
      </c>
      <c r="AT417" s="62">
        <v>5440.24</v>
      </c>
      <c r="AU417" s="62">
        <v>1123.94</v>
      </c>
      <c r="AV417" s="61">
        <v>76.63</v>
      </c>
      <c r="AW417" s="62">
        <v>9224.32</v>
      </c>
      <c r="AX417" s="62">
        <v>4503.74</v>
      </c>
      <c r="AY417" s="61">
        <v>0.45829999999999999</v>
      </c>
      <c r="AZ417" s="62">
        <v>4485.0600000000004</v>
      </c>
      <c r="BA417" s="61">
        <v>0.45639999999999997</v>
      </c>
      <c r="BB417" s="61">
        <v>837.37</v>
      </c>
      <c r="BC417" s="61">
        <v>8.5199999999999998E-2</v>
      </c>
      <c r="BD417" s="62">
        <v>9826.17</v>
      </c>
      <c r="BE417" s="62">
        <v>3063.9</v>
      </c>
      <c r="BF417" s="61">
        <v>0.873</v>
      </c>
      <c r="BG417" s="61">
        <v>0.58940000000000003</v>
      </c>
      <c r="BH417" s="61">
        <v>0.20760000000000001</v>
      </c>
      <c r="BI417" s="61">
        <v>0.15210000000000001</v>
      </c>
      <c r="BJ417" s="61">
        <v>3.3399999999999999E-2</v>
      </c>
      <c r="BK417" s="61">
        <v>1.7600000000000001E-2</v>
      </c>
    </row>
    <row r="418" spans="1:63" x14ac:dyDescent="0.25">
      <c r="A418" s="61" t="s">
        <v>449</v>
      </c>
      <c r="B418" s="61">
        <v>49916</v>
      </c>
      <c r="C418" s="61">
        <v>35</v>
      </c>
      <c r="D418" s="61">
        <v>23.61</v>
      </c>
      <c r="E418" s="61">
        <v>826.37</v>
      </c>
      <c r="F418" s="61">
        <v>843.16</v>
      </c>
      <c r="G418" s="61">
        <v>1.1999999999999999E-3</v>
      </c>
      <c r="H418" s="61">
        <v>0</v>
      </c>
      <c r="I418" s="61">
        <v>1.9900000000000001E-2</v>
      </c>
      <c r="J418" s="61">
        <v>7.1000000000000004E-3</v>
      </c>
      <c r="K418" s="61">
        <v>9.4000000000000004E-3</v>
      </c>
      <c r="L418" s="61">
        <v>0.9365</v>
      </c>
      <c r="M418" s="61">
        <v>2.5899999999999999E-2</v>
      </c>
      <c r="N418" s="61">
        <v>0.45</v>
      </c>
      <c r="O418" s="61">
        <v>1.1999999999999999E-3</v>
      </c>
      <c r="P418" s="61">
        <v>0.13170000000000001</v>
      </c>
      <c r="Q418" s="61">
        <v>36.56</v>
      </c>
      <c r="R418" s="62">
        <v>47536.94</v>
      </c>
      <c r="S418" s="61">
        <v>0.28789999999999999</v>
      </c>
      <c r="T418" s="61">
        <v>0.16669999999999999</v>
      </c>
      <c r="U418" s="61">
        <v>0.54549999999999998</v>
      </c>
      <c r="V418" s="61">
        <v>20.51</v>
      </c>
      <c r="W418" s="61">
        <v>6.89</v>
      </c>
      <c r="X418" s="62">
        <v>70443.5</v>
      </c>
      <c r="Y418" s="61">
        <v>119.94</v>
      </c>
      <c r="Z418" s="62">
        <v>117849.38</v>
      </c>
      <c r="AA418" s="61">
        <v>0.85760000000000003</v>
      </c>
      <c r="AB418" s="61">
        <v>0.1079</v>
      </c>
      <c r="AC418" s="61">
        <v>3.4500000000000003E-2</v>
      </c>
      <c r="AD418" s="61">
        <v>0.1424</v>
      </c>
      <c r="AE418" s="61">
        <v>117.85</v>
      </c>
      <c r="AF418" s="62">
        <v>3125.14</v>
      </c>
      <c r="AG418" s="61">
        <v>526.05999999999995</v>
      </c>
      <c r="AH418" s="62">
        <v>111493.8</v>
      </c>
      <c r="AI418" s="61">
        <v>240</v>
      </c>
      <c r="AJ418" s="62">
        <v>29225</v>
      </c>
      <c r="AK418" s="62">
        <v>40559</v>
      </c>
      <c r="AL418" s="61">
        <v>57.18</v>
      </c>
      <c r="AM418" s="61">
        <v>24.66</v>
      </c>
      <c r="AN418" s="61">
        <v>31.46</v>
      </c>
      <c r="AO418" s="61">
        <v>5.0999999999999996</v>
      </c>
      <c r="AP418" s="61">
        <v>0</v>
      </c>
      <c r="AQ418" s="61">
        <v>0.81330000000000002</v>
      </c>
      <c r="AR418" s="62">
        <v>1253.25</v>
      </c>
      <c r="AS418" s="62">
        <v>2082.7199999999998</v>
      </c>
      <c r="AT418" s="62">
        <v>4908.21</v>
      </c>
      <c r="AU418" s="62">
        <v>1094.17</v>
      </c>
      <c r="AV418" s="61">
        <v>23.04</v>
      </c>
      <c r="AW418" s="62">
        <v>9361.3799999999992</v>
      </c>
      <c r="AX418" s="62">
        <v>4834.8100000000004</v>
      </c>
      <c r="AY418" s="61">
        <v>0.5161</v>
      </c>
      <c r="AZ418" s="62">
        <v>3789.93</v>
      </c>
      <c r="BA418" s="61">
        <v>0.40460000000000002</v>
      </c>
      <c r="BB418" s="61">
        <v>742.77</v>
      </c>
      <c r="BC418" s="61">
        <v>7.9299999999999995E-2</v>
      </c>
      <c r="BD418" s="62">
        <v>9367.52</v>
      </c>
      <c r="BE418" s="62">
        <v>4062.74</v>
      </c>
      <c r="BF418" s="61">
        <v>1.3109</v>
      </c>
      <c r="BG418" s="61">
        <v>0.51800000000000002</v>
      </c>
      <c r="BH418" s="61">
        <v>0.2535</v>
      </c>
      <c r="BI418" s="61">
        <v>0.18329999999999999</v>
      </c>
      <c r="BJ418" s="61">
        <v>2.98E-2</v>
      </c>
      <c r="BK418" s="61">
        <v>1.54E-2</v>
      </c>
    </row>
    <row r="419" spans="1:63" x14ac:dyDescent="0.25">
      <c r="A419" s="61" t="s">
        <v>450</v>
      </c>
      <c r="B419" s="61">
        <v>50724</v>
      </c>
      <c r="C419" s="61">
        <v>102</v>
      </c>
      <c r="D419" s="61">
        <v>15.52</v>
      </c>
      <c r="E419" s="62">
        <v>1583.21</v>
      </c>
      <c r="F419" s="62">
        <v>1460.09</v>
      </c>
      <c r="G419" s="61">
        <v>6.9999999999999999E-4</v>
      </c>
      <c r="H419" s="61">
        <v>0</v>
      </c>
      <c r="I419" s="61">
        <v>4.4999999999999997E-3</v>
      </c>
      <c r="J419" s="61">
        <v>6.9999999999999999E-4</v>
      </c>
      <c r="K419" s="61">
        <v>6.25E-2</v>
      </c>
      <c r="L419" s="61">
        <v>0.91759999999999997</v>
      </c>
      <c r="M419" s="61">
        <v>1.41E-2</v>
      </c>
      <c r="N419" s="61">
        <v>0.27010000000000001</v>
      </c>
      <c r="O419" s="61">
        <v>0</v>
      </c>
      <c r="P419" s="61">
        <v>0.1308</v>
      </c>
      <c r="Q419" s="61">
        <v>71.53</v>
      </c>
      <c r="R419" s="62">
        <v>54495.25</v>
      </c>
      <c r="S419" s="61">
        <v>0.22620000000000001</v>
      </c>
      <c r="T419" s="61">
        <v>0.2024</v>
      </c>
      <c r="U419" s="61">
        <v>0.57140000000000002</v>
      </c>
      <c r="V419" s="61">
        <v>17.87</v>
      </c>
      <c r="W419" s="61">
        <v>6</v>
      </c>
      <c r="X419" s="62">
        <v>84239.67</v>
      </c>
      <c r="Y419" s="61">
        <v>246.09</v>
      </c>
      <c r="Z419" s="62">
        <v>136203.67000000001</v>
      </c>
      <c r="AA419" s="61">
        <v>0.9002</v>
      </c>
      <c r="AB419" s="61">
        <v>6.7599999999999993E-2</v>
      </c>
      <c r="AC419" s="61">
        <v>3.2199999999999999E-2</v>
      </c>
      <c r="AD419" s="61">
        <v>9.98E-2</v>
      </c>
      <c r="AE419" s="61">
        <v>136.19999999999999</v>
      </c>
      <c r="AF419" s="62">
        <v>3154.46</v>
      </c>
      <c r="AG419" s="61">
        <v>455.34</v>
      </c>
      <c r="AH419" s="62">
        <v>147819</v>
      </c>
      <c r="AI419" s="61">
        <v>418</v>
      </c>
      <c r="AJ419" s="62">
        <v>38815</v>
      </c>
      <c r="AK419" s="62">
        <v>55783</v>
      </c>
      <c r="AL419" s="61">
        <v>43.4</v>
      </c>
      <c r="AM419" s="61">
        <v>22.43</v>
      </c>
      <c r="AN419" s="61">
        <v>23.29</v>
      </c>
      <c r="AO419" s="61">
        <v>4.2</v>
      </c>
      <c r="AP419" s="62">
        <v>1509.35</v>
      </c>
      <c r="AQ419" s="61">
        <v>1.0021</v>
      </c>
      <c r="AR419" s="61">
        <v>945.25</v>
      </c>
      <c r="AS419" s="62">
        <v>1679.66</v>
      </c>
      <c r="AT419" s="62">
        <v>5081.1400000000003</v>
      </c>
      <c r="AU419" s="61">
        <v>746.21</v>
      </c>
      <c r="AV419" s="61">
        <v>77.459999999999994</v>
      </c>
      <c r="AW419" s="62">
        <v>8529.7000000000007</v>
      </c>
      <c r="AX419" s="62">
        <v>3966.47</v>
      </c>
      <c r="AY419" s="61">
        <v>0.4234</v>
      </c>
      <c r="AZ419" s="62">
        <v>4832.66</v>
      </c>
      <c r="BA419" s="61">
        <v>0.51580000000000004</v>
      </c>
      <c r="BB419" s="61">
        <v>569.36</v>
      </c>
      <c r="BC419" s="61">
        <v>6.08E-2</v>
      </c>
      <c r="BD419" s="62">
        <v>9368.49</v>
      </c>
      <c r="BE419" s="62">
        <v>3190.89</v>
      </c>
      <c r="BF419" s="61">
        <v>0.66779999999999995</v>
      </c>
      <c r="BG419" s="61">
        <v>0.58420000000000005</v>
      </c>
      <c r="BH419" s="61">
        <v>0.2205</v>
      </c>
      <c r="BI419" s="61">
        <v>0.13170000000000001</v>
      </c>
      <c r="BJ419" s="61">
        <v>4.4999999999999998E-2</v>
      </c>
      <c r="BK419" s="61">
        <v>1.8599999999999998E-2</v>
      </c>
    </row>
    <row r="420" spans="1:63" x14ac:dyDescent="0.25">
      <c r="A420" s="61" t="s">
        <v>451</v>
      </c>
      <c r="B420" s="61">
        <v>48215</v>
      </c>
      <c r="C420" s="61">
        <v>2</v>
      </c>
      <c r="D420" s="61">
        <v>499.03</v>
      </c>
      <c r="E420" s="61">
        <v>998.05</v>
      </c>
      <c r="F420" s="61">
        <v>987.43</v>
      </c>
      <c r="G420" s="61">
        <v>8.77E-2</v>
      </c>
      <c r="H420" s="61">
        <v>0</v>
      </c>
      <c r="I420" s="61">
        <v>3.2399999999999998E-2</v>
      </c>
      <c r="J420" s="61">
        <v>0</v>
      </c>
      <c r="K420" s="61">
        <v>1.95E-2</v>
      </c>
      <c r="L420" s="61">
        <v>0.83299999999999996</v>
      </c>
      <c r="M420" s="61">
        <v>2.7400000000000001E-2</v>
      </c>
      <c r="N420" s="61">
        <v>0</v>
      </c>
      <c r="O420" s="61">
        <v>1.17E-2</v>
      </c>
      <c r="P420" s="61">
        <v>6.1199999999999997E-2</v>
      </c>
      <c r="Q420" s="61">
        <v>56.63</v>
      </c>
      <c r="R420" s="62">
        <v>72874.44</v>
      </c>
      <c r="S420" s="61">
        <v>0.16880000000000001</v>
      </c>
      <c r="T420" s="61">
        <v>9.0899999999999995E-2</v>
      </c>
      <c r="U420" s="61">
        <v>0.74029999999999996</v>
      </c>
      <c r="V420" s="61">
        <v>15.57</v>
      </c>
      <c r="W420" s="61">
        <v>7</v>
      </c>
      <c r="X420" s="62">
        <v>103257.14</v>
      </c>
      <c r="Y420" s="61">
        <v>142.58000000000001</v>
      </c>
      <c r="Z420" s="62">
        <v>162233.28</v>
      </c>
      <c r="AA420" s="61">
        <v>0.97130000000000005</v>
      </c>
      <c r="AB420" s="61">
        <v>2.18E-2</v>
      </c>
      <c r="AC420" s="61">
        <v>6.8999999999999999E-3</v>
      </c>
      <c r="AD420" s="61">
        <v>2.87E-2</v>
      </c>
      <c r="AE420" s="61">
        <v>162.22999999999999</v>
      </c>
      <c r="AF420" s="62">
        <v>11359.59</v>
      </c>
      <c r="AG420" s="62">
        <v>1651.39</v>
      </c>
      <c r="AH420" s="62">
        <v>209470.42</v>
      </c>
      <c r="AI420" s="61">
        <v>535</v>
      </c>
      <c r="AJ420" s="62">
        <v>66317</v>
      </c>
      <c r="AK420" s="62">
        <v>165282</v>
      </c>
      <c r="AL420" s="61">
        <v>128.15</v>
      </c>
      <c r="AM420" s="61">
        <v>69.14</v>
      </c>
      <c r="AN420" s="61">
        <v>90.67</v>
      </c>
      <c r="AO420" s="61">
        <v>3.9</v>
      </c>
      <c r="AP420" s="61">
        <v>0</v>
      </c>
      <c r="AQ420" s="61">
        <v>0.62639999999999996</v>
      </c>
      <c r="AR420" s="62">
        <v>1466.8</v>
      </c>
      <c r="AS420" s="62">
        <v>1139.29</v>
      </c>
      <c r="AT420" s="62">
        <v>9176.5300000000007</v>
      </c>
      <c r="AU420" s="62">
        <v>1287.94</v>
      </c>
      <c r="AV420" s="61">
        <v>430.18</v>
      </c>
      <c r="AW420" s="62">
        <v>13500.74</v>
      </c>
      <c r="AX420" s="62">
        <v>3096.08</v>
      </c>
      <c r="AY420" s="61">
        <v>0.23130000000000001</v>
      </c>
      <c r="AZ420" s="62">
        <v>10040.51</v>
      </c>
      <c r="BA420" s="61">
        <v>0.75</v>
      </c>
      <c r="BB420" s="61">
        <v>250.94</v>
      </c>
      <c r="BC420" s="61">
        <v>1.8700000000000001E-2</v>
      </c>
      <c r="BD420" s="62">
        <v>13387.53</v>
      </c>
      <c r="BE420" s="62">
        <v>1453.93</v>
      </c>
      <c r="BF420" s="61">
        <v>8.7300000000000003E-2</v>
      </c>
      <c r="BG420" s="61">
        <v>0.5756</v>
      </c>
      <c r="BH420" s="61">
        <v>0.2064</v>
      </c>
      <c r="BI420" s="61">
        <v>0.1741</v>
      </c>
      <c r="BJ420" s="61">
        <v>2.6700000000000002E-2</v>
      </c>
      <c r="BK420" s="61">
        <v>1.72E-2</v>
      </c>
    </row>
    <row r="421" spans="1:63" x14ac:dyDescent="0.25">
      <c r="A421" s="61" t="s">
        <v>452</v>
      </c>
      <c r="B421" s="61">
        <v>49379</v>
      </c>
      <c r="C421" s="61">
        <v>61</v>
      </c>
      <c r="D421" s="61">
        <v>23.14</v>
      </c>
      <c r="E421" s="62">
        <v>1411.51</v>
      </c>
      <c r="F421" s="62">
        <v>1369.81</v>
      </c>
      <c r="G421" s="61">
        <v>5.0000000000000001E-3</v>
      </c>
      <c r="H421" s="61">
        <v>0</v>
      </c>
      <c r="I421" s="61">
        <v>1.4E-3</v>
      </c>
      <c r="J421" s="61">
        <v>0</v>
      </c>
      <c r="K421" s="61">
        <v>7.9299999999999995E-2</v>
      </c>
      <c r="L421" s="61">
        <v>0.8861</v>
      </c>
      <c r="M421" s="61">
        <v>2.81E-2</v>
      </c>
      <c r="N421" s="61">
        <v>0.22600000000000001</v>
      </c>
      <c r="O421" s="61">
        <v>1.0200000000000001E-2</v>
      </c>
      <c r="P421" s="61">
        <v>0.113</v>
      </c>
      <c r="Q421" s="61">
        <v>66.290000000000006</v>
      </c>
      <c r="R421" s="62">
        <v>54199.33</v>
      </c>
      <c r="S421" s="61">
        <v>0.22919999999999999</v>
      </c>
      <c r="T421" s="61">
        <v>6.25E-2</v>
      </c>
      <c r="U421" s="61">
        <v>0.70830000000000004</v>
      </c>
      <c r="V421" s="61">
        <v>19.41</v>
      </c>
      <c r="W421" s="61">
        <v>6.2</v>
      </c>
      <c r="X421" s="62">
        <v>80650.100000000006</v>
      </c>
      <c r="Y421" s="61">
        <v>227.66</v>
      </c>
      <c r="Z421" s="62">
        <v>137023.12</v>
      </c>
      <c r="AA421" s="61">
        <v>0.84160000000000001</v>
      </c>
      <c r="AB421" s="61">
        <v>0.124</v>
      </c>
      <c r="AC421" s="61">
        <v>3.44E-2</v>
      </c>
      <c r="AD421" s="61">
        <v>0.15840000000000001</v>
      </c>
      <c r="AE421" s="61">
        <v>137.02000000000001</v>
      </c>
      <c r="AF421" s="62">
        <v>3065.21</v>
      </c>
      <c r="AG421" s="61">
        <v>496.68</v>
      </c>
      <c r="AH421" s="62">
        <v>125247.7</v>
      </c>
      <c r="AI421" s="61">
        <v>320</v>
      </c>
      <c r="AJ421" s="62">
        <v>33496</v>
      </c>
      <c r="AK421" s="62">
        <v>47924</v>
      </c>
      <c r="AL421" s="61">
        <v>22.37</v>
      </c>
      <c r="AM421" s="61">
        <v>22.37</v>
      </c>
      <c r="AN421" s="61">
        <v>22.37</v>
      </c>
      <c r="AO421" s="61">
        <v>4</v>
      </c>
      <c r="AP421" s="61">
        <v>723.4</v>
      </c>
      <c r="AQ421" s="61">
        <v>0.84560000000000002</v>
      </c>
      <c r="AR421" s="62">
        <v>1016.95</v>
      </c>
      <c r="AS421" s="62">
        <v>1828.29</v>
      </c>
      <c r="AT421" s="62">
        <v>5452.94</v>
      </c>
      <c r="AU421" s="61">
        <v>729.9</v>
      </c>
      <c r="AV421" s="61">
        <v>81.81</v>
      </c>
      <c r="AW421" s="62">
        <v>9109.9</v>
      </c>
      <c r="AX421" s="62">
        <v>4581.76</v>
      </c>
      <c r="AY421" s="61">
        <v>0.50700000000000001</v>
      </c>
      <c r="AZ421" s="62">
        <v>3986.18</v>
      </c>
      <c r="BA421" s="61">
        <v>0.44109999999999999</v>
      </c>
      <c r="BB421" s="61">
        <v>469.65</v>
      </c>
      <c r="BC421" s="61">
        <v>5.1999999999999998E-2</v>
      </c>
      <c r="BD421" s="62">
        <v>9037.58</v>
      </c>
      <c r="BE421" s="62">
        <v>3189.76</v>
      </c>
      <c r="BF421" s="61">
        <v>0.76729999999999998</v>
      </c>
      <c r="BG421" s="61">
        <v>0.56520000000000004</v>
      </c>
      <c r="BH421" s="61">
        <v>0.21590000000000001</v>
      </c>
      <c r="BI421" s="61">
        <v>0.15440000000000001</v>
      </c>
      <c r="BJ421" s="61">
        <v>4.65E-2</v>
      </c>
      <c r="BK421" s="61">
        <v>1.7999999999999999E-2</v>
      </c>
    </row>
    <row r="422" spans="1:63" x14ac:dyDescent="0.25">
      <c r="A422" s="61" t="s">
        <v>453</v>
      </c>
      <c r="B422" s="61">
        <v>49387</v>
      </c>
      <c r="C422" s="61">
        <v>43</v>
      </c>
      <c r="D422" s="61">
        <v>10.81</v>
      </c>
      <c r="E422" s="61">
        <v>465</v>
      </c>
      <c r="F422" s="61">
        <v>464.35</v>
      </c>
      <c r="G422" s="61">
        <v>4.3E-3</v>
      </c>
      <c r="H422" s="61">
        <v>0</v>
      </c>
      <c r="I422" s="61">
        <v>4.3E-3</v>
      </c>
      <c r="J422" s="61">
        <v>0</v>
      </c>
      <c r="K422" s="61">
        <v>0</v>
      </c>
      <c r="L422" s="61">
        <v>0.99139999999999995</v>
      </c>
      <c r="M422" s="61">
        <v>0</v>
      </c>
      <c r="N422" s="61">
        <v>0.13150000000000001</v>
      </c>
      <c r="O422" s="61">
        <v>0</v>
      </c>
      <c r="P422" s="61">
        <v>0.13120000000000001</v>
      </c>
      <c r="Q422" s="61">
        <v>29.41</v>
      </c>
      <c r="R422" s="62">
        <v>51651.51</v>
      </c>
      <c r="S422" s="61">
        <v>0.186</v>
      </c>
      <c r="T422" s="61">
        <v>4.65E-2</v>
      </c>
      <c r="U422" s="61">
        <v>0.76739999999999997</v>
      </c>
      <c r="V422" s="61">
        <v>15.1</v>
      </c>
      <c r="W422" s="61">
        <v>4.2</v>
      </c>
      <c r="X422" s="62">
        <v>72059.899999999994</v>
      </c>
      <c r="Y422" s="61">
        <v>106.52</v>
      </c>
      <c r="Z422" s="62">
        <v>136873.35</v>
      </c>
      <c r="AA422" s="61">
        <v>0.88900000000000001</v>
      </c>
      <c r="AB422" s="61">
        <v>8.1699999999999995E-2</v>
      </c>
      <c r="AC422" s="61">
        <v>2.93E-2</v>
      </c>
      <c r="AD422" s="61">
        <v>0.111</v>
      </c>
      <c r="AE422" s="61">
        <v>136.87</v>
      </c>
      <c r="AF422" s="62">
        <v>3485.42</v>
      </c>
      <c r="AG422" s="61">
        <v>478.75</v>
      </c>
      <c r="AH422" s="62">
        <v>120129.06</v>
      </c>
      <c r="AI422" s="61">
        <v>286</v>
      </c>
      <c r="AJ422" s="62">
        <v>37282</v>
      </c>
      <c r="AK422" s="62">
        <v>52109</v>
      </c>
      <c r="AL422" s="61">
        <v>28.6</v>
      </c>
      <c r="AM422" s="61">
        <v>25.07</v>
      </c>
      <c r="AN422" s="61">
        <v>28.6</v>
      </c>
      <c r="AO422" s="61">
        <v>4.7</v>
      </c>
      <c r="AP422" s="62">
        <v>1188.22</v>
      </c>
      <c r="AQ422" s="61">
        <v>0.93189999999999995</v>
      </c>
      <c r="AR422" s="62">
        <v>1218.1500000000001</v>
      </c>
      <c r="AS422" s="62">
        <v>1973.53</v>
      </c>
      <c r="AT422" s="62">
        <v>5416.25</v>
      </c>
      <c r="AU422" s="61">
        <v>711.91</v>
      </c>
      <c r="AV422" s="61">
        <v>60.47</v>
      </c>
      <c r="AW422" s="62">
        <v>9380.31</v>
      </c>
      <c r="AX422" s="62">
        <v>5736.95</v>
      </c>
      <c r="AY422" s="61">
        <v>0.5444</v>
      </c>
      <c r="AZ422" s="62">
        <v>4433.3900000000003</v>
      </c>
      <c r="BA422" s="61">
        <v>0.42070000000000002</v>
      </c>
      <c r="BB422" s="61">
        <v>367.05</v>
      </c>
      <c r="BC422" s="61">
        <v>3.4799999999999998E-2</v>
      </c>
      <c r="BD422" s="62">
        <v>10537.39</v>
      </c>
      <c r="BE422" s="62">
        <v>5428.93</v>
      </c>
      <c r="BF422" s="61">
        <v>1.1236999999999999</v>
      </c>
      <c r="BG422" s="61">
        <v>0.61760000000000004</v>
      </c>
      <c r="BH422" s="61">
        <v>0.21</v>
      </c>
      <c r="BI422" s="61">
        <v>0.1069</v>
      </c>
      <c r="BJ422" s="61">
        <v>4.1799999999999997E-2</v>
      </c>
      <c r="BK422" s="61">
        <v>2.3800000000000002E-2</v>
      </c>
    </row>
    <row r="423" spans="1:63" x14ac:dyDescent="0.25">
      <c r="A423" s="61" t="s">
        <v>454</v>
      </c>
      <c r="B423" s="61">
        <v>44628</v>
      </c>
      <c r="C423" s="61">
        <v>5</v>
      </c>
      <c r="D423" s="61">
        <v>641.54999999999995</v>
      </c>
      <c r="E423" s="62">
        <v>3207.77</v>
      </c>
      <c r="F423" s="62">
        <v>3028.77</v>
      </c>
      <c r="G423" s="61">
        <v>4.0000000000000001E-3</v>
      </c>
      <c r="H423" s="61">
        <v>2.9999999999999997E-4</v>
      </c>
      <c r="I423" s="61">
        <v>0.16789999999999999</v>
      </c>
      <c r="J423" s="61">
        <v>6.9999999999999999E-4</v>
      </c>
      <c r="K423" s="61">
        <v>0.42709999999999998</v>
      </c>
      <c r="L423" s="61">
        <v>0.29339999999999999</v>
      </c>
      <c r="M423" s="61">
        <v>0.1067</v>
      </c>
      <c r="N423" s="61">
        <v>0.88529999999999998</v>
      </c>
      <c r="O423" s="61">
        <v>0.3972</v>
      </c>
      <c r="P423" s="61">
        <v>0.1424</v>
      </c>
      <c r="Q423" s="61">
        <v>125</v>
      </c>
      <c r="R423" s="62">
        <v>58057.74</v>
      </c>
      <c r="S423" s="61">
        <v>0.29580000000000001</v>
      </c>
      <c r="T423" s="61">
        <v>0.27700000000000002</v>
      </c>
      <c r="U423" s="61">
        <v>0.42720000000000002</v>
      </c>
      <c r="V423" s="61">
        <v>18.399999999999999</v>
      </c>
      <c r="W423" s="61">
        <v>15</v>
      </c>
      <c r="X423" s="62">
        <v>91242.67</v>
      </c>
      <c r="Y423" s="61">
        <v>212.43</v>
      </c>
      <c r="Z423" s="62">
        <v>66443.98</v>
      </c>
      <c r="AA423" s="61">
        <v>0.71809999999999996</v>
      </c>
      <c r="AB423" s="61">
        <v>0.27429999999999999</v>
      </c>
      <c r="AC423" s="61">
        <v>7.6E-3</v>
      </c>
      <c r="AD423" s="61">
        <v>0.28189999999999998</v>
      </c>
      <c r="AE423" s="61">
        <v>66.44</v>
      </c>
      <c r="AF423" s="62">
        <v>2375</v>
      </c>
      <c r="AG423" s="61">
        <v>284.64999999999998</v>
      </c>
      <c r="AH423" s="62">
        <v>69672.12</v>
      </c>
      <c r="AI423" s="61">
        <v>43</v>
      </c>
      <c r="AJ423" s="62">
        <v>24601</v>
      </c>
      <c r="AK423" s="62">
        <v>33889</v>
      </c>
      <c r="AL423" s="61">
        <v>76.88</v>
      </c>
      <c r="AM423" s="61">
        <v>30.16</v>
      </c>
      <c r="AN423" s="61">
        <v>49.23</v>
      </c>
      <c r="AO423" s="61">
        <v>4.72</v>
      </c>
      <c r="AP423" s="61">
        <v>0</v>
      </c>
      <c r="AQ423" s="61">
        <v>1.0364</v>
      </c>
      <c r="AR423" s="62">
        <v>1316.11</v>
      </c>
      <c r="AS423" s="62">
        <v>1887.51</v>
      </c>
      <c r="AT423" s="62">
        <v>5863.55</v>
      </c>
      <c r="AU423" s="62">
        <v>1059.94</v>
      </c>
      <c r="AV423" s="61">
        <v>424.94</v>
      </c>
      <c r="AW423" s="62">
        <v>10552.04</v>
      </c>
      <c r="AX423" s="62">
        <v>6801.72</v>
      </c>
      <c r="AY423" s="61">
        <v>0.61229999999999996</v>
      </c>
      <c r="AZ423" s="62">
        <v>2958.91</v>
      </c>
      <c r="BA423" s="61">
        <v>0.26640000000000003</v>
      </c>
      <c r="BB423" s="62">
        <v>1348.38</v>
      </c>
      <c r="BC423" s="61">
        <v>0.12139999999999999</v>
      </c>
      <c r="BD423" s="62">
        <v>11109.02</v>
      </c>
      <c r="BE423" s="62">
        <v>5587.88</v>
      </c>
      <c r="BF423" s="61">
        <v>3.4819</v>
      </c>
      <c r="BG423" s="61">
        <v>0.55110000000000003</v>
      </c>
      <c r="BH423" s="61">
        <v>0.22550000000000001</v>
      </c>
      <c r="BI423" s="61">
        <v>0.18729999999999999</v>
      </c>
      <c r="BJ423" s="61">
        <v>2.1700000000000001E-2</v>
      </c>
      <c r="BK423" s="61">
        <v>1.43E-2</v>
      </c>
    </row>
    <row r="424" spans="1:63" x14ac:dyDescent="0.25">
      <c r="A424" s="61" t="s">
        <v>455</v>
      </c>
      <c r="B424" s="61">
        <v>49510</v>
      </c>
      <c r="C424" s="61">
        <v>109</v>
      </c>
      <c r="D424" s="61">
        <v>9.89</v>
      </c>
      <c r="E424" s="62">
        <v>1078.23</v>
      </c>
      <c r="F424" s="62">
        <v>1004.66</v>
      </c>
      <c r="G424" s="61">
        <v>0</v>
      </c>
      <c r="H424" s="61">
        <v>0</v>
      </c>
      <c r="I424" s="61">
        <v>6.4999999999999997E-3</v>
      </c>
      <c r="J424" s="61">
        <v>4.0000000000000001E-3</v>
      </c>
      <c r="K424" s="61">
        <v>7.0000000000000001E-3</v>
      </c>
      <c r="L424" s="61">
        <v>0.97089999999999999</v>
      </c>
      <c r="M424" s="61">
        <v>1.17E-2</v>
      </c>
      <c r="N424" s="61">
        <v>0.52569999999999995</v>
      </c>
      <c r="O424" s="61">
        <v>0</v>
      </c>
      <c r="P424" s="61">
        <v>0.1237</v>
      </c>
      <c r="Q424" s="61">
        <v>52.78</v>
      </c>
      <c r="R424" s="62">
        <v>53542.3</v>
      </c>
      <c r="S424" s="61">
        <v>0.21740000000000001</v>
      </c>
      <c r="T424" s="61">
        <v>0.1159</v>
      </c>
      <c r="U424" s="61">
        <v>0.66669999999999996</v>
      </c>
      <c r="V424" s="61">
        <v>17.170000000000002</v>
      </c>
      <c r="W424" s="61">
        <v>5</v>
      </c>
      <c r="X424" s="62">
        <v>68116.2</v>
      </c>
      <c r="Y424" s="61">
        <v>205.07</v>
      </c>
      <c r="Z424" s="62">
        <v>78913.149999999994</v>
      </c>
      <c r="AA424" s="61">
        <v>0.90980000000000005</v>
      </c>
      <c r="AB424" s="61">
        <v>3.8899999999999997E-2</v>
      </c>
      <c r="AC424" s="61">
        <v>5.1299999999999998E-2</v>
      </c>
      <c r="AD424" s="61">
        <v>9.0200000000000002E-2</v>
      </c>
      <c r="AE424" s="61">
        <v>78.91</v>
      </c>
      <c r="AF424" s="62">
        <v>1835.55</v>
      </c>
      <c r="AG424" s="61">
        <v>271.20999999999998</v>
      </c>
      <c r="AH424" s="62">
        <v>75963.94</v>
      </c>
      <c r="AI424" s="61">
        <v>59</v>
      </c>
      <c r="AJ424" s="62">
        <v>30212</v>
      </c>
      <c r="AK424" s="62">
        <v>42092</v>
      </c>
      <c r="AL424" s="61">
        <v>34.200000000000003</v>
      </c>
      <c r="AM424" s="61">
        <v>22.65</v>
      </c>
      <c r="AN424" s="61">
        <v>23.14</v>
      </c>
      <c r="AO424" s="61">
        <v>4.3</v>
      </c>
      <c r="AP424" s="61">
        <v>0</v>
      </c>
      <c r="AQ424" s="61">
        <v>0.77649999999999997</v>
      </c>
      <c r="AR424" s="62">
        <v>1234.82</v>
      </c>
      <c r="AS424" s="62">
        <v>1945.79</v>
      </c>
      <c r="AT424" s="62">
        <v>6027.43</v>
      </c>
      <c r="AU424" s="61">
        <v>636.79999999999995</v>
      </c>
      <c r="AV424" s="61">
        <v>9.23</v>
      </c>
      <c r="AW424" s="62">
        <v>9854.08</v>
      </c>
      <c r="AX424" s="62">
        <v>6948.11</v>
      </c>
      <c r="AY424" s="61">
        <v>0.68049999999999999</v>
      </c>
      <c r="AZ424" s="62">
        <v>2272.34</v>
      </c>
      <c r="BA424" s="61">
        <v>0.22259999999999999</v>
      </c>
      <c r="BB424" s="61">
        <v>989.48</v>
      </c>
      <c r="BC424" s="61">
        <v>9.69E-2</v>
      </c>
      <c r="BD424" s="62">
        <v>10209.92</v>
      </c>
      <c r="BE424" s="62">
        <v>5899.98</v>
      </c>
      <c r="BF424" s="61">
        <v>2.4066000000000001</v>
      </c>
      <c r="BG424" s="61">
        <v>0.53100000000000003</v>
      </c>
      <c r="BH424" s="61">
        <v>0.21240000000000001</v>
      </c>
      <c r="BI424" s="61">
        <v>0.21340000000000001</v>
      </c>
      <c r="BJ424" s="61">
        <v>2.8199999999999999E-2</v>
      </c>
      <c r="BK424" s="61">
        <v>1.4999999999999999E-2</v>
      </c>
    </row>
    <row r="425" spans="1:63" x14ac:dyDescent="0.25">
      <c r="A425" s="61" t="s">
        <v>456</v>
      </c>
      <c r="B425" s="61">
        <v>49395</v>
      </c>
      <c r="C425" s="61">
        <v>68</v>
      </c>
      <c r="D425" s="61">
        <v>8.69</v>
      </c>
      <c r="E425" s="61">
        <v>591.12</v>
      </c>
      <c r="F425" s="61">
        <v>514.07000000000005</v>
      </c>
      <c r="G425" s="61">
        <v>3.0999999999999999E-3</v>
      </c>
      <c r="H425" s="61">
        <v>0</v>
      </c>
      <c r="I425" s="61">
        <v>2.5000000000000001E-3</v>
      </c>
      <c r="J425" s="61">
        <v>1.9E-3</v>
      </c>
      <c r="K425" s="61">
        <v>6.7299999999999999E-2</v>
      </c>
      <c r="L425" s="61">
        <v>0.9093</v>
      </c>
      <c r="M425" s="61">
        <v>1.5900000000000001E-2</v>
      </c>
      <c r="N425" s="61">
        <v>0.2429</v>
      </c>
      <c r="O425" s="61">
        <v>1.0999999999999999E-2</v>
      </c>
      <c r="P425" s="61">
        <v>9.5399999999999999E-2</v>
      </c>
      <c r="Q425" s="61">
        <v>29.77</v>
      </c>
      <c r="R425" s="62">
        <v>50033.78</v>
      </c>
      <c r="S425" s="61">
        <v>0.42859999999999998</v>
      </c>
      <c r="T425" s="61">
        <v>0.1</v>
      </c>
      <c r="U425" s="61">
        <v>0.47139999999999999</v>
      </c>
      <c r="V425" s="61">
        <v>16.53</v>
      </c>
      <c r="W425" s="61">
        <v>4.2</v>
      </c>
      <c r="X425" s="62">
        <v>71289.899999999994</v>
      </c>
      <c r="Y425" s="61">
        <v>140.74</v>
      </c>
      <c r="Z425" s="62">
        <v>132179.07999999999</v>
      </c>
      <c r="AA425" s="61">
        <v>0.93510000000000004</v>
      </c>
      <c r="AB425" s="61">
        <v>4.1700000000000001E-2</v>
      </c>
      <c r="AC425" s="61">
        <v>2.3199999999999998E-2</v>
      </c>
      <c r="AD425" s="61">
        <v>6.4899999999999999E-2</v>
      </c>
      <c r="AE425" s="61">
        <v>132.18</v>
      </c>
      <c r="AF425" s="62">
        <v>2739.69</v>
      </c>
      <c r="AG425" s="61">
        <v>417.19</v>
      </c>
      <c r="AH425" s="62">
        <v>111127.85</v>
      </c>
      <c r="AI425" s="61">
        <v>236</v>
      </c>
      <c r="AJ425" s="62">
        <v>34344</v>
      </c>
      <c r="AK425" s="62">
        <v>48606</v>
      </c>
      <c r="AL425" s="61">
        <v>36.85</v>
      </c>
      <c r="AM425" s="61">
        <v>20</v>
      </c>
      <c r="AN425" s="61">
        <v>28.06</v>
      </c>
      <c r="AO425" s="61">
        <v>4.6500000000000004</v>
      </c>
      <c r="AP425" s="62">
        <v>2153.98</v>
      </c>
      <c r="AQ425" s="61">
        <v>1.3193999999999999</v>
      </c>
      <c r="AR425" s="62">
        <v>1452.5</v>
      </c>
      <c r="AS425" s="62">
        <v>2191.11</v>
      </c>
      <c r="AT425" s="62">
        <v>6049.49</v>
      </c>
      <c r="AU425" s="62">
        <v>1241.6199999999999</v>
      </c>
      <c r="AV425" s="61">
        <v>117.12</v>
      </c>
      <c r="AW425" s="62">
        <v>11051.85</v>
      </c>
      <c r="AX425" s="62">
        <v>5866.76</v>
      </c>
      <c r="AY425" s="61">
        <v>0.5</v>
      </c>
      <c r="AZ425" s="62">
        <v>5525.32</v>
      </c>
      <c r="BA425" s="61">
        <v>0.47089999999999999</v>
      </c>
      <c r="BB425" s="61">
        <v>342.47</v>
      </c>
      <c r="BC425" s="61">
        <v>2.92E-2</v>
      </c>
      <c r="BD425" s="62">
        <v>11734.55</v>
      </c>
      <c r="BE425" s="62">
        <v>3685.7</v>
      </c>
      <c r="BF425" s="61">
        <v>0.97040000000000004</v>
      </c>
      <c r="BG425" s="61">
        <v>0.5272</v>
      </c>
      <c r="BH425" s="61">
        <v>0.23680000000000001</v>
      </c>
      <c r="BI425" s="61">
        <v>0.1832</v>
      </c>
      <c r="BJ425" s="61">
        <v>3.7400000000000003E-2</v>
      </c>
      <c r="BK425" s="61">
        <v>1.5299999999999999E-2</v>
      </c>
    </row>
    <row r="426" spans="1:63" x14ac:dyDescent="0.25">
      <c r="A426" s="61" t="s">
        <v>457</v>
      </c>
      <c r="B426" s="61">
        <v>48579</v>
      </c>
      <c r="C426" s="61">
        <v>161</v>
      </c>
      <c r="D426" s="61">
        <v>6.27</v>
      </c>
      <c r="E426" s="62">
        <v>1010.11</v>
      </c>
      <c r="F426" s="62">
        <v>1047.17</v>
      </c>
      <c r="G426" s="61">
        <v>1E-3</v>
      </c>
      <c r="H426" s="61">
        <v>0</v>
      </c>
      <c r="I426" s="61">
        <v>4.7999999999999996E-3</v>
      </c>
      <c r="J426" s="61">
        <v>1.9E-3</v>
      </c>
      <c r="K426" s="61">
        <v>4.4999999999999997E-3</v>
      </c>
      <c r="L426" s="61">
        <v>0.9859</v>
      </c>
      <c r="M426" s="61">
        <v>1.9E-3</v>
      </c>
      <c r="N426" s="61">
        <v>0.3392</v>
      </c>
      <c r="O426" s="61">
        <v>1E-3</v>
      </c>
      <c r="P426" s="61">
        <v>0.13589999999999999</v>
      </c>
      <c r="Q426" s="61">
        <v>51.77</v>
      </c>
      <c r="R426" s="62">
        <v>51293.27</v>
      </c>
      <c r="S426" s="61">
        <v>0.27710000000000001</v>
      </c>
      <c r="T426" s="61">
        <v>0.13250000000000001</v>
      </c>
      <c r="U426" s="61">
        <v>0.59040000000000004</v>
      </c>
      <c r="V426" s="61">
        <v>16.899999999999999</v>
      </c>
      <c r="W426" s="61">
        <v>5</v>
      </c>
      <c r="X426" s="62">
        <v>78017.8</v>
      </c>
      <c r="Y426" s="61">
        <v>196.58</v>
      </c>
      <c r="Z426" s="62">
        <v>129111.01</v>
      </c>
      <c r="AA426" s="61">
        <v>0.92559999999999998</v>
      </c>
      <c r="AB426" s="61">
        <v>4.5100000000000001E-2</v>
      </c>
      <c r="AC426" s="61">
        <v>2.93E-2</v>
      </c>
      <c r="AD426" s="61">
        <v>7.4399999999999994E-2</v>
      </c>
      <c r="AE426" s="61">
        <v>129.11000000000001</v>
      </c>
      <c r="AF426" s="62">
        <v>2981.53</v>
      </c>
      <c r="AG426" s="61">
        <v>471.38</v>
      </c>
      <c r="AH426" s="62">
        <v>98909.02</v>
      </c>
      <c r="AI426" s="61">
        <v>169</v>
      </c>
      <c r="AJ426" s="62">
        <v>30255</v>
      </c>
      <c r="AK426" s="62">
        <v>39906</v>
      </c>
      <c r="AL426" s="61">
        <v>33.47</v>
      </c>
      <c r="AM426" s="61">
        <v>22.37</v>
      </c>
      <c r="AN426" s="61">
        <v>31.12</v>
      </c>
      <c r="AO426" s="61">
        <v>5.2</v>
      </c>
      <c r="AP426" s="62">
        <v>1221.3699999999999</v>
      </c>
      <c r="AQ426" s="61">
        <v>1.3946000000000001</v>
      </c>
      <c r="AR426" s="62">
        <v>1155.47</v>
      </c>
      <c r="AS426" s="62">
        <v>1766.83</v>
      </c>
      <c r="AT426" s="62">
        <v>6271.98</v>
      </c>
      <c r="AU426" s="61">
        <v>982</v>
      </c>
      <c r="AV426" s="61">
        <v>20.22</v>
      </c>
      <c r="AW426" s="62">
        <v>10196.5</v>
      </c>
      <c r="AX426" s="62">
        <v>5522.98</v>
      </c>
      <c r="AY426" s="61">
        <v>0.55640000000000001</v>
      </c>
      <c r="AZ426" s="62">
        <v>3812.72</v>
      </c>
      <c r="BA426" s="61">
        <v>0.3841</v>
      </c>
      <c r="BB426" s="61">
        <v>591.39</v>
      </c>
      <c r="BC426" s="61">
        <v>5.96E-2</v>
      </c>
      <c r="BD426" s="62">
        <v>9927.1</v>
      </c>
      <c r="BE426" s="62">
        <v>4984.6400000000003</v>
      </c>
      <c r="BF426" s="61">
        <v>1.8499000000000001</v>
      </c>
      <c r="BG426" s="61">
        <v>0.5302</v>
      </c>
      <c r="BH426" s="61">
        <v>0.22270000000000001</v>
      </c>
      <c r="BI426" s="61">
        <v>9.8400000000000001E-2</v>
      </c>
      <c r="BJ426" s="61">
        <v>6.2199999999999998E-2</v>
      </c>
      <c r="BK426" s="61">
        <v>8.6400000000000005E-2</v>
      </c>
    </row>
    <row r="427" spans="1:63" x14ac:dyDescent="0.25">
      <c r="A427" s="61" t="s">
        <v>458</v>
      </c>
      <c r="B427" s="61">
        <v>44636</v>
      </c>
      <c r="C427" s="61">
        <v>29</v>
      </c>
      <c r="D427" s="61">
        <v>431.75</v>
      </c>
      <c r="E427" s="62">
        <v>12520.69</v>
      </c>
      <c r="F427" s="62">
        <v>11339.95</v>
      </c>
      <c r="G427" s="61">
        <v>2.1999999999999999E-2</v>
      </c>
      <c r="H427" s="61">
        <v>0</v>
      </c>
      <c r="I427" s="61">
        <v>3.7100000000000001E-2</v>
      </c>
      <c r="J427" s="61">
        <v>1E-3</v>
      </c>
      <c r="K427" s="61">
        <v>4.7E-2</v>
      </c>
      <c r="L427" s="61">
        <v>0.8669</v>
      </c>
      <c r="M427" s="61">
        <v>2.5899999999999999E-2</v>
      </c>
      <c r="N427" s="61">
        <v>0.45500000000000002</v>
      </c>
      <c r="O427" s="61">
        <v>1.9800000000000002E-2</v>
      </c>
      <c r="P427" s="61">
        <v>0.1719</v>
      </c>
      <c r="Q427" s="61">
        <v>534.63</v>
      </c>
      <c r="R427" s="62">
        <v>61362.04</v>
      </c>
      <c r="S427" s="61">
        <v>0.1799</v>
      </c>
      <c r="T427" s="61">
        <v>0.248</v>
      </c>
      <c r="U427" s="61">
        <v>0.57210000000000005</v>
      </c>
      <c r="V427" s="61">
        <v>18.14</v>
      </c>
      <c r="W427" s="61">
        <v>65.59</v>
      </c>
      <c r="X427" s="62">
        <v>86144.5</v>
      </c>
      <c r="Y427" s="61">
        <v>190.89</v>
      </c>
      <c r="Z427" s="62">
        <v>180275.20000000001</v>
      </c>
      <c r="AA427" s="61">
        <v>0.79959999999999998</v>
      </c>
      <c r="AB427" s="61">
        <v>0.18509999999999999</v>
      </c>
      <c r="AC427" s="61">
        <v>1.5299999999999999E-2</v>
      </c>
      <c r="AD427" s="61">
        <v>0.20039999999999999</v>
      </c>
      <c r="AE427" s="61">
        <v>180.28</v>
      </c>
      <c r="AF427" s="62">
        <v>8568.7800000000007</v>
      </c>
      <c r="AG427" s="62">
        <v>1142.8499999999999</v>
      </c>
      <c r="AH427" s="62">
        <v>188717.28</v>
      </c>
      <c r="AI427" s="61">
        <v>503</v>
      </c>
      <c r="AJ427" s="62">
        <v>31268</v>
      </c>
      <c r="AK427" s="62">
        <v>42133</v>
      </c>
      <c r="AL427" s="61">
        <v>70</v>
      </c>
      <c r="AM427" s="61">
        <v>46.68</v>
      </c>
      <c r="AN427" s="61">
        <v>49.37</v>
      </c>
      <c r="AO427" s="61">
        <v>5.0999999999999996</v>
      </c>
      <c r="AP427" s="61">
        <v>0</v>
      </c>
      <c r="AQ427" s="61">
        <v>1.2111000000000001</v>
      </c>
      <c r="AR427" s="62">
        <v>1435.16</v>
      </c>
      <c r="AS427" s="62">
        <v>1667.3</v>
      </c>
      <c r="AT427" s="62">
        <v>6341.04</v>
      </c>
      <c r="AU427" s="62">
        <v>1508.91</v>
      </c>
      <c r="AV427" s="61">
        <v>568.14</v>
      </c>
      <c r="AW427" s="62">
        <v>11520.55</v>
      </c>
      <c r="AX427" s="62">
        <v>3276.31</v>
      </c>
      <c r="AY427" s="61">
        <v>0.26569999999999999</v>
      </c>
      <c r="AZ427" s="62">
        <v>8261.7800000000007</v>
      </c>
      <c r="BA427" s="61">
        <v>0.67</v>
      </c>
      <c r="BB427" s="61">
        <v>792.83</v>
      </c>
      <c r="BC427" s="61">
        <v>6.4299999999999996E-2</v>
      </c>
      <c r="BD427" s="62">
        <v>12330.93</v>
      </c>
      <c r="BE427" s="62">
        <v>1414.9</v>
      </c>
      <c r="BF427" s="61">
        <v>0.29680000000000001</v>
      </c>
      <c r="BG427" s="61">
        <v>0.58140000000000003</v>
      </c>
      <c r="BH427" s="61">
        <v>0.22070000000000001</v>
      </c>
      <c r="BI427" s="61">
        <v>0.15609999999999999</v>
      </c>
      <c r="BJ427" s="61">
        <v>2.6499999999999999E-2</v>
      </c>
      <c r="BK427" s="61">
        <v>1.5299999999999999E-2</v>
      </c>
    </row>
    <row r="428" spans="1:63" x14ac:dyDescent="0.25">
      <c r="A428" s="61" t="s">
        <v>459</v>
      </c>
      <c r="B428" s="61">
        <v>47597</v>
      </c>
      <c r="C428" s="61">
        <v>146</v>
      </c>
      <c r="D428" s="61">
        <v>6.68</v>
      </c>
      <c r="E428" s="61">
        <v>975.34</v>
      </c>
      <c r="F428" s="61">
        <v>984.53</v>
      </c>
      <c r="G428" s="61">
        <v>5.4000000000000003E-3</v>
      </c>
      <c r="H428" s="61">
        <v>0</v>
      </c>
      <c r="I428" s="61">
        <v>3.0000000000000001E-3</v>
      </c>
      <c r="J428" s="61">
        <v>0</v>
      </c>
      <c r="K428" s="61">
        <v>8.7300000000000003E-2</v>
      </c>
      <c r="L428" s="61">
        <v>0.89639999999999997</v>
      </c>
      <c r="M428" s="61">
        <v>7.9000000000000008E-3</v>
      </c>
      <c r="N428" s="61">
        <v>0.4103</v>
      </c>
      <c r="O428" s="61">
        <v>6.1999999999999998E-3</v>
      </c>
      <c r="P428" s="61">
        <v>0.151</v>
      </c>
      <c r="Q428" s="61">
        <v>47.14</v>
      </c>
      <c r="R428" s="62">
        <v>52170.400000000001</v>
      </c>
      <c r="S428" s="61">
        <v>0.53849999999999998</v>
      </c>
      <c r="T428" s="61">
        <v>7.6899999999999996E-2</v>
      </c>
      <c r="U428" s="61">
        <v>0.3846</v>
      </c>
      <c r="V428" s="61">
        <v>18.940000000000001</v>
      </c>
      <c r="W428" s="61">
        <v>10.199999999999999</v>
      </c>
      <c r="X428" s="62">
        <v>76157.47</v>
      </c>
      <c r="Y428" s="61">
        <v>91.25</v>
      </c>
      <c r="Z428" s="62">
        <v>139586.5</v>
      </c>
      <c r="AA428" s="61">
        <v>0.91700000000000004</v>
      </c>
      <c r="AB428" s="61">
        <v>6.13E-2</v>
      </c>
      <c r="AC428" s="61">
        <v>2.18E-2</v>
      </c>
      <c r="AD428" s="61">
        <v>8.3000000000000004E-2</v>
      </c>
      <c r="AE428" s="61">
        <v>139.59</v>
      </c>
      <c r="AF428" s="62">
        <v>3212.1</v>
      </c>
      <c r="AG428" s="61">
        <v>435.91</v>
      </c>
      <c r="AH428" s="62">
        <v>107399.91</v>
      </c>
      <c r="AI428" s="61">
        <v>222</v>
      </c>
      <c r="AJ428" s="62">
        <v>32312</v>
      </c>
      <c r="AK428" s="62">
        <v>43946</v>
      </c>
      <c r="AL428" s="61">
        <v>38.35</v>
      </c>
      <c r="AM428" s="61">
        <v>22</v>
      </c>
      <c r="AN428" s="61">
        <v>32.700000000000003</v>
      </c>
      <c r="AO428" s="61">
        <v>4</v>
      </c>
      <c r="AP428" s="62">
        <v>1838.89</v>
      </c>
      <c r="AQ428" s="61">
        <v>1.7008000000000001</v>
      </c>
      <c r="AR428" s="62">
        <v>1438.64</v>
      </c>
      <c r="AS428" s="62">
        <v>2016.49</v>
      </c>
      <c r="AT428" s="62">
        <v>5173.38</v>
      </c>
      <c r="AU428" s="62">
        <v>1262.5899999999999</v>
      </c>
      <c r="AV428" s="61">
        <v>314.49</v>
      </c>
      <c r="AW428" s="62">
        <v>10205.6</v>
      </c>
      <c r="AX428" s="62">
        <v>4972.91</v>
      </c>
      <c r="AY428" s="61">
        <v>0.46450000000000002</v>
      </c>
      <c r="AZ428" s="62">
        <v>4972.4399999999996</v>
      </c>
      <c r="BA428" s="61">
        <v>0.46450000000000002</v>
      </c>
      <c r="BB428" s="61">
        <v>760.06</v>
      </c>
      <c r="BC428" s="61">
        <v>7.0999999999999994E-2</v>
      </c>
      <c r="BD428" s="62">
        <v>10705.42</v>
      </c>
      <c r="BE428" s="62">
        <v>4278.45</v>
      </c>
      <c r="BF428" s="61">
        <v>1.4288000000000001</v>
      </c>
      <c r="BG428" s="61">
        <v>0.53380000000000005</v>
      </c>
      <c r="BH428" s="61">
        <v>0.20039999999999999</v>
      </c>
      <c r="BI428" s="61">
        <v>0.13469999999999999</v>
      </c>
      <c r="BJ428" s="61">
        <v>3.39E-2</v>
      </c>
      <c r="BK428" s="61">
        <v>9.7199999999999995E-2</v>
      </c>
    </row>
    <row r="429" spans="1:63" x14ac:dyDescent="0.25">
      <c r="A429" s="61" t="s">
        <v>460</v>
      </c>
      <c r="B429" s="61">
        <v>45575</v>
      </c>
      <c r="C429" s="61">
        <v>178</v>
      </c>
      <c r="D429" s="61">
        <v>9.24</v>
      </c>
      <c r="E429" s="62">
        <v>1645</v>
      </c>
      <c r="F429" s="62">
        <v>1471.28</v>
      </c>
      <c r="G429" s="61">
        <v>2E-3</v>
      </c>
      <c r="H429" s="61">
        <v>1.5E-3</v>
      </c>
      <c r="I429" s="61">
        <v>1.03E-2</v>
      </c>
      <c r="J429" s="61">
        <v>1E-3</v>
      </c>
      <c r="K429" s="61">
        <v>5.7099999999999998E-2</v>
      </c>
      <c r="L429" s="61">
        <v>0.90549999999999997</v>
      </c>
      <c r="M429" s="61">
        <v>2.2599999999999999E-2</v>
      </c>
      <c r="N429" s="61">
        <v>0.43919999999999998</v>
      </c>
      <c r="O429" s="61">
        <v>0</v>
      </c>
      <c r="P429" s="61">
        <v>0.1789</v>
      </c>
      <c r="Q429" s="61">
        <v>77</v>
      </c>
      <c r="R429" s="62">
        <v>51309.11</v>
      </c>
      <c r="S429" s="61">
        <v>0.2162</v>
      </c>
      <c r="T429" s="61">
        <v>8.1100000000000005E-2</v>
      </c>
      <c r="U429" s="61">
        <v>0.70269999999999999</v>
      </c>
      <c r="V429" s="61">
        <v>16.45</v>
      </c>
      <c r="W429" s="61">
        <v>14.8</v>
      </c>
      <c r="X429" s="62">
        <v>66228.58</v>
      </c>
      <c r="Y429" s="61">
        <v>104.72</v>
      </c>
      <c r="Z429" s="62">
        <v>102184.28</v>
      </c>
      <c r="AA429" s="61">
        <v>0.80920000000000003</v>
      </c>
      <c r="AB429" s="61">
        <v>0.11700000000000001</v>
      </c>
      <c r="AC429" s="61">
        <v>7.3700000000000002E-2</v>
      </c>
      <c r="AD429" s="61">
        <v>0.1908</v>
      </c>
      <c r="AE429" s="61">
        <v>102.18</v>
      </c>
      <c r="AF429" s="62">
        <v>2603.71</v>
      </c>
      <c r="AG429" s="61">
        <v>391.85</v>
      </c>
      <c r="AH429" s="62">
        <v>93290.44</v>
      </c>
      <c r="AI429" s="61">
        <v>140</v>
      </c>
      <c r="AJ429" s="62">
        <v>28393</v>
      </c>
      <c r="AK429" s="62">
        <v>39724</v>
      </c>
      <c r="AL429" s="61">
        <v>28.25</v>
      </c>
      <c r="AM429" s="61">
        <v>25.12</v>
      </c>
      <c r="AN429" s="61">
        <v>26.21</v>
      </c>
      <c r="AO429" s="61">
        <v>2.6</v>
      </c>
      <c r="AP429" s="62">
        <v>1005.92</v>
      </c>
      <c r="AQ429" s="61">
        <v>1.3832</v>
      </c>
      <c r="AR429" s="62">
        <v>1111.9000000000001</v>
      </c>
      <c r="AS429" s="62">
        <v>1979.84</v>
      </c>
      <c r="AT429" s="62">
        <v>5370.62</v>
      </c>
      <c r="AU429" s="61">
        <v>942.97</v>
      </c>
      <c r="AV429" s="61">
        <v>445.97</v>
      </c>
      <c r="AW429" s="62">
        <v>9851.2999999999993</v>
      </c>
      <c r="AX429" s="62">
        <v>6301.35</v>
      </c>
      <c r="AY429" s="61">
        <v>0.58099999999999996</v>
      </c>
      <c r="AZ429" s="62">
        <v>3684.65</v>
      </c>
      <c r="BA429" s="61">
        <v>0.3397</v>
      </c>
      <c r="BB429" s="61">
        <v>859.35</v>
      </c>
      <c r="BC429" s="61">
        <v>7.9200000000000007E-2</v>
      </c>
      <c r="BD429" s="62">
        <v>10845.35</v>
      </c>
      <c r="BE429" s="62">
        <v>4754.4799999999996</v>
      </c>
      <c r="BF429" s="61">
        <v>1.6922999999999999</v>
      </c>
      <c r="BG429" s="61">
        <v>0.55200000000000005</v>
      </c>
      <c r="BH429" s="61">
        <v>0.21809999999999999</v>
      </c>
      <c r="BI429" s="61">
        <v>0.18229999999999999</v>
      </c>
      <c r="BJ429" s="61">
        <v>3.2300000000000002E-2</v>
      </c>
      <c r="BK429" s="61">
        <v>1.5299999999999999E-2</v>
      </c>
    </row>
    <row r="430" spans="1:63" x14ac:dyDescent="0.25">
      <c r="A430" s="61" t="s">
        <v>461</v>
      </c>
      <c r="B430" s="61">
        <v>46813</v>
      </c>
      <c r="C430" s="61">
        <v>49</v>
      </c>
      <c r="D430" s="61">
        <v>41.45</v>
      </c>
      <c r="E430" s="62">
        <v>2030.96</v>
      </c>
      <c r="F430" s="62">
        <v>2393.39</v>
      </c>
      <c r="G430" s="61">
        <v>1.5599999999999999E-2</v>
      </c>
      <c r="H430" s="61">
        <v>5.9999999999999995E-4</v>
      </c>
      <c r="I430" s="61">
        <v>6.2700000000000006E-2</v>
      </c>
      <c r="J430" s="61">
        <v>3.5999999999999999E-3</v>
      </c>
      <c r="K430" s="61">
        <v>1.1900000000000001E-2</v>
      </c>
      <c r="L430" s="61">
        <v>0.86009999999999998</v>
      </c>
      <c r="M430" s="61">
        <v>4.5400000000000003E-2</v>
      </c>
      <c r="N430" s="61">
        <v>0.32750000000000001</v>
      </c>
      <c r="O430" s="61">
        <v>5.1000000000000004E-3</v>
      </c>
      <c r="P430" s="61">
        <v>0.1265</v>
      </c>
      <c r="Q430" s="61">
        <v>95.5</v>
      </c>
      <c r="R430" s="62">
        <v>60209.06</v>
      </c>
      <c r="S430" s="61">
        <v>0.56169999999999998</v>
      </c>
      <c r="T430" s="61">
        <v>0.14810000000000001</v>
      </c>
      <c r="U430" s="61">
        <v>0.29010000000000002</v>
      </c>
      <c r="V430" s="61">
        <v>18.010000000000002</v>
      </c>
      <c r="W430" s="61">
        <v>16.899999999999999</v>
      </c>
      <c r="X430" s="62">
        <v>71035.44</v>
      </c>
      <c r="Y430" s="61">
        <v>116.89</v>
      </c>
      <c r="Z430" s="62">
        <v>223177.65</v>
      </c>
      <c r="AA430" s="61">
        <v>0.59650000000000003</v>
      </c>
      <c r="AB430" s="61">
        <v>0.37890000000000001</v>
      </c>
      <c r="AC430" s="61">
        <v>2.46E-2</v>
      </c>
      <c r="AD430" s="61">
        <v>0.40350000000000003</v>
      </c>
      <c r="AE430" s="61">
        <v>223.18</v>
      </c>
      <c r="AF430" s="62">
        <v>6007.35</v>
      </c>
      <c r="AG430" s="61">
        <v>593.96</v>
      </c>
      <c r="AH430" s="62">
        <v>198849.46</v>
      </c>
      <c r="AI430" s="61">
        <v>517</v>
      </c>
      <c r="AJ430" s="62">
        <v>33214</v>
      </c>
      <c r="AK430" s="62">
        <v>52205</v>
      </c>
      <c r="AL430" s="61">
        <v>59.15</v>
      </c>
      <c r="AM430" s="61">
        <v>24.06</v>
      </c>
      <c r="AN430" s="61">
        <v>29.32</v>
      </c>
      <c r="AO430" s="61">
        <v>5.2</v>
      </c>
      <c r="AP430" s="61">
        <v>0</v>
      </c>
      <c r="AQ430" s="61">
        <v>0.88329999999999997</v>
      </c>
      <c r="AR430" s="62">
        <v>1053.0899999999999</v>
      </c>
      <c r="AS430" s="62">
        <v>1664.34</v>
      </c>
      <c r="AT430" s="62">
        <v>5649.37</v>
      </c>
      <c r="AU430" s="61">
        <v>911.48</v>
      </c>
      <c r="AV430" s="61">
        <v>579.42999999999995</v>
      </c>
      <c r="AW430" s="62">
        <v>9857.7099999999991</v>
      </c>
      <c r="AX430" s="62">
        <v>2973.15</v>
      </c>
      <c r="AY430" s="61">
        <v>0.32219999999999999</v>
      </c>
      <c r="AZ430" s="62">
        <v>5738.97</v>
      </c>
      <c r="BA430" s="61">
        <v>0.62190000000000001</v>
      </c>
      <c r="BB430" s="61">
        <v>515.61</v>
      </c>
      <c r="BC430" s="61">
        <v>5.5899999999999998E-2</v>
      </c>
      <c r="BD430" s="62">
        <v>9227.73</v>
      </c>
      <c r="BE430" s="62">
        <v>2728.44</v>
      </c>
      <c r="BF430" s="61">
        <v>0.5161</v>
      </c>
      <c r="BG430" s="61">
        <v>0.61839999999999995</v>
      </c>
      <c r="BH430" s="61">
        <v>0.19139999999999999</v>
      </c>
      <c r="BI430" s="61">
        <v>0.14419999999999999</v>
      </c>
      <c r="BJ430" s="61">
        <v>3.3500000000000002E-2</v>
      </c>
      <c r="BK430" s="61">
        <v>1.2500000000000001E-2</v>
      </c>
    </row>
    <row r="431" spans="1:63" x14ac:dyDescent="0.25">
      <c r="A431" s="61" t="s">
        <v>462</v>
      </c>
      <c r="B431" s="61">
        <v>45781</v>
      </c>
      <c r="C431" s="61">
        <v>34</v>
      </c>
      <c r="D431" s="61">
        <v>17.11</v>
      </c>
      <c r="E431" s="61">
        <v>581.62</v>
      </c>
      <c r="F431" s="61">
        <v>851.02</v>
      </c>
      <c r="G431" s="61">
        <v>0</v>
      </c>
      <c r="H431" s="61">
        <v>0</v>
      </c>
      <c r="I431" s="61">
        <v>0.2586</v>
      </c>
      <c r="J431" s="61">
        <v>0</v>
      </c>
      <c r="K431" s="61">
        <v>1.6799999999999999E-2</v>
      </c>
      <c r="L431" s="61">
        <v>0.61890000000000001</v>
      </c>
      <c r="M431" s="61">
        <v>0.1057</v>
      </c>
      <c r="N431" s="61">
        <v>0.77310000000000001</v>
      </c>
      <c r="O431" s="61">
        <v>0</v>
      </c>
      <c r="P431" s="61">
        <v>0.13730000000000001</v>
      </c>
      <c r="Q431" s="61">
        <v>33.299999999999997</v>
      </c>
      <c r="R431" s="62">
        <v>50145.71</v>
      </c>
      <c r="S431" s="61">
        <v>0.36509999999999998</v>
      </c>
      <c r="T431" s="61">
        <v>0.15870000000000001</v>
      </c>
      <c r="U431" s="61">
        <v>0.47620000000000001</v>
      </c>
      <c r="V431" s="61">
        <v>20.239999999999998</v>
      </c>
      <c r="W431" s="61">
        <v>7</v>
      </c>
      <c r="X431" s="62">
        <v>47473.14</v>
      </c>
      <c r="Y431" s="61">
        <v>76.28</v>
      </c>
      <c r="Z431" s="62">
        <v>183250.51</v>
      </c>
      <c r="AA431" s="61">
        <v>0.38569999999999999</v>
      </c>
      <c r="AB431" s="61">
        <v>0.56740000000000002</v>
      </c>
      <c r="AC431" s="61">
        <v>4.7E-2</v>
      </c>
      <c r="AD431" s="61">
        <v>0.61429999999999996</v>
      </c>
      <c r="AE431" s="61">
        <v>183.25</v>
      </c>
      <c r="AF431" s="62">
        <v>5055.08</v>
      </c>
      <c r="AG431" s="61">
        <v>334.65</v>
      </c>
      <c r="AH431" s="62">
        <v>120430.59</v>
      </c>
      <c r="AI431" s="61">
        <v>288</v>
      </c>
      <c r="AJ431" s="62">
        <v>25994</v>
      </c>
      <c r="AK431" s="62">
        <v>37939</v>
      </c>
      <c r="AL431" s="61">
        <v>41.59</v>
      </c>
      <c r="AM431" s="61">
        <v>26</v>
      </c>
      <c r="AN431" s="61">
        <v>27.5</v>
      </c>
      <c r="AO431" s="61">
        <v>6</v>
      </c>
      <c r="AP431" s="61">
        <v>0</v>
      </c>
      <c r="AQ431" s="61">
        <v>0.8649</v>
      </c>
      <c r="AR431" s="62">
        <v>1040.07</v>
      </c>
      <c r="AS431" s="62">
        <v>1940.95</v>
      </c>
      <c r="AT431" s="62">
        <v>5035.2299999999996</v>
      </c>
      <c r="AU431" s="61">
        <v>921.64</v>
      </c>
      <c r="AV431" s="61">
        <v>38.78</v>
      </c>
      <c r="AW431" s="62">
        <v>8976.68</v>
      </c>
      <c r="AX431" s="62">
        <v>2662.85</v>
      </c>
      <c r="AY431" s="61">
        <v>0.27589999999999998</v>
      </c>
      <c r="AZ431" s="62">
        <v>6046.72</v>
      </c>
      <c r="BA431" s="61">
        <v>0.62639999999999996</v>
      </c>
      <c r="BB431" s="61">
        <v>943.02</v>
      </c>
      <c r="BC431" s="61">
        <v>9.7699999999999995E-2</v>
      </c>
      <c r="BD431" s="62">
        <v>9652.59</v>
      </c>
      <c r="BE431" s="62">
        <v>4654.32</v>
      </c>
      <c r="BF431" s="61">
        <v>1.7542</v>
      </c>
      <c r="BG431" s="61">
        <v>0.53469999999999995</v>
      </c>
      <c r="BH431" s="61">
        <v>0.22109999999999999</v>
      </c>
      <c r="BI431" s="61">
        <v>0.19170000000000001</v>
      </c>
      <c r="BJ431" s="61">
        <v>3.4500000000000003E-2</v>
      </c>
      <c r="BK431" s="61">
        <v>1.7999999999999999E-2</v>
      </c>
    </row>
    <row r="432" spans="1:63" x14ac:dyDescent="0.25">
      <c r="A432" s="61" t="s">
        <v>463</v>
      </c>
      <c r="B432" s="61">
        <v>47902</v>
      </c>
      <c r="C432" s="61">
        <v>24</v>
      </c>
      <c r="D432" s="61">
        <v>74.239999999999995</v>
      </c>
      <c r="E432" s="62">
        <v>1781.8</v>
      </c>
      <c r="F432" s="62">
        <v>1780.35</v>
      </c>
      <c r="G432" s="61">
        <v>6.7000000000000002E-3</v>
      </c>
      <c r="H432" s="61">
        <v>0</v>
      </c>
      <c r="I432" s="61">
        <v>7.4999999999999997E-3</v>
      </c>
      <c r="J432" s="61">
        <v>5.9999999999999995E-4</v>
      </c>
      <c r="K432" s="61">
        <v>5.8200000000000002E-2</v>
      </c>
      <c r="L432" s="61">
        <v>0.89429999999999998</v>
      </c>
      <c r="M432" s="61">
        <v>3.27E-2</v>
      </c>
      <c r="N432" s="61">
        <v>0.25030000000000002</v>
      </c>
      <c r="O432" s="61">
        <v>3.3099999999999997E-2</v>
      </c>
      <c r="P432" s="61">
        <v>9.7699999999999995E-2</v>
      </c>
      <c r="Q432" s="61">
        <v>103</v>
      </c>
      <c r="R432" s="62">
        <v>65926.12</v>
      </c>
      <c r="S432" s="61">
        <v>0.28210000000000002</v>
      </c>
      <c r="T432" s="61">
        <v>0.188</v>
      </c>
      <c r="U432" s="61">
        <v>0.52990000000000004</v>
      </c>
      <c r="V432" s="61">
        <v>16.36</v>
      </c>
      <c r="W432" s="61">
        <v>11</v>
      </c>
      <c r="X432" s="62">
        <v>111676</v>
      </c>
      <c r="Y432" s="61">
        <v>160.55000000000001</v>
      </c>
      <c r="Z432" s="62">
        <v>248300.68</v>
      </c>
      <c r="AA432" s="61">
        <v>0.44009999999999999</v>
      </c>
      <c r="AB432" s="61">
        <v>0.19900000000000001</v>
      </c>
      <c r="AC432" s="61">
        <v>0.3609</v>
      </c>
      <c r="AD432" s="61">
        <v>0.55989999999999995</v>
      </c>
      <c r="AE432" s="61">
        <v>248.3</v>
      </c>
      <c r="AF432" s="62">
        <v>8299.58</v>
      </c>
      <c r="AG432" s="61">
        <v>304.37</v>
      </c>
      <c r="AH432" s="62">
        <v>258414.63</v>
      </c>
      <c r="AI432" s="61">
        <v>588</v>
      </c>
      <c r="AJ432" s="62">
        <v>37767</v>
      </c>
      <c r="AK432" s="62">
        <v>53891</v>
      </c>
      <c r="AL432" s="61">
        <v>45.7</v>
      </c>
      <c r="AM432" s="61">
        <v>23.03</v>
      </c>
      <c r="AN432" s="61">
        <v>34.17</v>
      </c>
      <c r="AO432" s="61">
        <v>4.2</v>
      </c>
      <c r="AP432" s="61">
        <v>0</v>
      </c>
      <c r="AQ432" s="61">
        <v>0.72819999999999996</v>
      </c>
      <c r="AR432" s="62">
        <v>1356.97</v>
      </c>
      <c r="AS432" s="62">
        <v>3242.03</v>
      </c>
      <c r="AT432" s="62">
        <v>6688.74</v>
      </c>
      <c r="AU432" s="62">
        <v>2098.44</v>
      </c>
      <c r="AV432" s="61">
        <v>260.16000000000003</v>
      </c>
      <c r="AW432" s="62">
        <v>13646.34</v>
      </c>
      <c r="AX432" s="62">
        <v>6253.69</v>
      </c>
      <c r="AY432" s="61">
        <v>0.4163</v>
      </c>
      <c r="AZ432" s="62">
        <v>8574.6</v>
      </c>
      <c r="BA432" s="61">
        <v>0.57079999999999997</v>
      </c>
      <c r="BB432" s="61">
        <v>193.83</v>
      </c>
      <c r="BC432" s="61">
        <v>1.29E-2</v>
      </c>
      <c r="BD432" s="62">
        <v>15022.13</v>
      </c>
      <c r="BE432" s="61">
        <v>370.97</v>
      </c>
      <c r="BF432" s="61">
        <v>9.9500000000000005E-2</v>
      </c>
      <c r="BG432" s="61">
        <v>0.55940000000000001</v>
      </c>
      <c r="BH432" s="61">
        <v>0.20780000000000001</v>
      </c>
      <c r="BI432" s="61">
        <v>0.17399999999999999</v>
      </c>
      <c r="BJ432" s="61">
        <v>4.5600000000000002E-2</v>
      </c>
      <c r="BK432" s="61">
        <v>1.3299999999999999E-2</v>
      </c>
    </row>
    <row r="433" spans="1:63" x14ac:dyDescent="0.25">
      <c r="A433" s="61" t="s">
        <v>464</v>
      </c>
      <c r="B433" s="61">
        <v>49924</v>
      </c>
      <c r="C433" s="61">
        <v>24</v>
      </c>
      <c r="D433" s="61">
        <v>193.39</v>
      </c>
      <c r="E433" s="62">
        <v>4641.3500000000004</v>
      </c>
      <c r="F433" s="62">
        <v>4772.01</v>
      </c>
      <c r="G433" s="61">
        <v>6.4999999999999997E-3</v>
      </c>
      <c r="H433" s="61">
        <v>2.0000000000000001E-4</v>
      </c>
      <c r="I433" s="61">
        <v>3.0300000000000001E-2</v>
      </c>
      <c r="J433" s="61">
        <v>1.1000000000000001E-3</v>
      </c>
      <c r="K433" s="61">
        <v>2.0500000000000001E-2</v>
      </c>
      <c r="L433" s="61">
        <v>0.89500000000000002</v>
      </c>
      <c r="M433" s="61">
        <v>4.6399999999999997E-2</v>
      </c>
      <c r="N433" s="61">
        <v>0.3962</v>
      </c>
      <c r="O433" s="61">
        <v>7.7000000000000002E-3</v>
      </c>
      <c r="P433" s="61">
        <v>0.10390000000000001</v>
      </c>
      <c r="Q433" s="61">
        <v>185.16</v>
      </c>
      <c r="R433" s="62">
        <v>58824.58</v>
      </c>
      <c r="S433" s="61">
        <v>0.25430000000000003</v>
      </c>
      <c r="T433" s="61">
        <v>0.2165</v>
      </c>
      <c r="U433" s="61">
        <v>0.5292</v>
      </c>
      <c r="V433" s="61">
        <v>20.18</v>
      </c>
      <c r="W433" s="61">
        <v>27.74</v>
      </c>
      <c r="X433" s="62">
        <v>83600.47</v>
      </c>
      <c r="Y433" s="61">
        <v>167.32</v>
      </c>
      <c r="Z433" s="62">
        <v>129116.24</v>
      </c>
      <c r="AA433" s="61">
        <v>0.74250000000000005</v>
      </c>
      <c r="AB433" s="61">
        <v>0.2112</v>
      </c>
      <c r="AC433" s="61">
        <v>4.6300000000000001E-2</v>
      </c>
      <c r="AD433" s="61">
        <v>0.25750000000000001</v>
      </c>
      <c r="AE433" s="61">
        <v>129.12</v>
      </c>
      <c r="AF433" s="62">
        <v>4462.7</v>
      </c>
      <c r="AG433" s="61">
        <v>575.05999999999995</v>
      </c>
      <c r="AH433" s="62">
        <v>138434.03</v>
      </c>
      <c r="AI433" s="61">
        <v>382</v>
      </c>
      <c r="AJ433" s="62">
        <v>31578</v>
      </c>
      <c r="AK433" s="62">
        <v>44398</v>
      </c>
      <c r="AL433" s="61">
        <v>46.9</v>
      </c>
      <c r="AM433" s="61">
        <v>33.43</v>
      </c>
      <c r="AN433" s="61">
        <v>35.840000000000003</v>
      </c>
      <c r="AO433" s="61">
        <v>4.7</v>
      </c>
      <c r="AP433" s="61">
        <v>0</v>
      </c>
      <c r="AQ433" s="61">
        <v>0.95269999999999999</v>
      </c>
      <c r="AR433" s="62">
        <v>1017.61</v>
      </c>
      <c r="AS433" s="62">
        <v>1751.54</v>
      </c>
      <c r="AT433" s="62">
        <v>5022.04</v>
      </c>
      <c r="AU433" s="62">
        <v>1114.42</v>
      </c>
      <c r="AV433" s="61">
        <v>84.7</v>
      </c>
      <c r="AW433" s="62">
        <v>8990.2999999999993</v>
      </c>
      <c r="AX433" s="62">
        <v>4014.58</v>
      </c>
      <c r="AY433" s="61">
        <v>0.44929999999999998</v>
      </c>
      <c r="AZ433" s="62">
        <v>4286.88</v>
      </c>
      <c r="BA433" s="61">
        <v>0.4798</v>
      </c>
      <c r="BB433" s="61">
        <v>633.54999999999995</v>
      </c>
      <c r="BC433" s="61">
        <v>7.0900000000000005E-2</v>
      </c>
      <c r="BD433" s="62">
        <v>8935</v>
      </c>
      <c r="BE433" s="62">
        <v>3204.41</v>
      </c>
      <c r="BF433" s="61">
        <v>0.88519999999999999</v>
      </c>
      <c r="BG433" s="61">
        <v>0.627</v>
      </c>
      <c r="BH433" s="61">
        <v>0.22559999999999999</v>
      </c>
      <c r="BI433" s="61">
        <v>8.72E-2</v>
      </c>
      <c r="BJ433" s="61">
        <v>4.5600000000000002E-2</v>
      </c>
      <c r="BK433" s="61">
        <v>1.4500000000000001E-2</v>
      </c>
    </row>
    <row r="434" spans="1:63" x14ac:dyDescent="0.25">
      <c r="A434" s="61" t="s">
        <v>465</v>
      </c>
      <c r="B434" s="61">
        <v>45583</v>
      </c>
      <c r="C434" s="61">
        <v>28</v>
      </c>
      <c r="D434" s="61">
        <v>170.37</v>
      </c>
      <c r="E434" s="62">
        <v>4770.32</v>
      </c>
      <c r="F434" s="62">
        <v>4578.63</v>
      </c>
      <c r="G434" s="61">
        <v>3.4599999999999999E-2</v>
      </c>
      <c r="H434" s="61">
        <v>0</v>
      </c>
      <c r="I434" s="61">
        <v>2.07E-2</v>
      </c>
      <c r="J434" s="61">
        <v>4.0000000000000002E-4</v>
      </c>
      <c r="K434" s="61">
        <v>6.1199999999999997E-2</v>
      </c>
      <c r="L434" s="61">
        <v>0.85580000000000001</v>
      </c>
      <c r="M434" s="61">
        <v>2.7300000000000001E-2</v>
      </c>
      <c r="N434" s="61">
        <v>0.12720000000000001</v>
      </c>
      <c r="O434" s="61">
        <v>9.1999999999999998E-3</v>
      </c>
      <c r="P434" s="61">
        <v>8.6800000000000002E-2</v>
      </c>
      <c r="Q434" s="61">
        <v>237.82</v>
      </c>
      <c r="R434" s="62">
        <v>62265.15</v>
      </c>
      <c r="S434" s="61">
        <v>0.36080000000000001</v>
      </c>
      <c r="T434" s="61">
        <v>0.16470000000000001</v>
      </c>
      <c r="U434" s="61">
        <v>0.47449999999999998</v>
      </c>
      <c r="V434" s="61">
        <v>16.149999999999999</v>
      </c>
      <c r="W434" s="61">
        <v>8.8000000000000007</v>
      </c>
      <c r="X434" s="62">
        <v>94344.320000000007</v>
      </c>
      <c r="Y434" s="61">
        <v>528.19000000000005</v>
      </c>
      <c r="Z434" s="62">
        <v>159495.82999999999</v>
      </c>
      <c r="AA434" s="61">
        <v>0.78490000000000004</v>
      </c>
      <c r="AB434" s="61">
        <v>0.2</v>
      </c>
      <c r="AC434" s="61">
        <v>1.5100000000000001E-2</v>
      </c>
      <c r="AD434" s="61">
        <v>0.21510000000000001</v>
      </c>
      <c r="AE434" s="61">
        <v>159.5</v>
      </c>
      <c r="AF434" s="62">
        <v>5481.74</v>
      </c>
      <c r="AG434" s="61">
        <v>663.96</v>
      </c>
      <c r="AH434" s="62">
        <v>196617.67</v>
      </c>
      <c r="AI434" s="61">
        <v>516</v>
      </c>
      <c r="AJ434" s="62">
        <v>49412</v>
      </c>
      <c r="AK434" s="62">
        <v>78179</v>
      </c>
      <c r="AL434" s="61">
        <v>62.05</v>
      </c>
      <c r="AM434" s="61">
        <v>33.880000000000003</v>
      </c>
      <c r="AN434" s="61">
        <v>34.21</v>
      </c>
      <c r="AO434" s="61">
        <v>4.3</v>
      </c>
      <c r="AP434" s="62">
        <v>1096.5</v>
      </c>
      <c r="AQ434" s="61">
        <v>0.68289999999999995</v>
      </c>
      <c r="AR434" s="61">
        <v>473.32</v>
      </c>
      <c r="AS434" s="62">
        <v>1462.95</v>
      </c>
      <c r="AT434" s="62">
        <v>5729.18</v>
      </c>
      <c r="AU434" s="61">
        <v>815.69</v>
      </c>
      <c r="AV434" s="61">
        <v>100.08</v>
      </c>
      <c r="AW434" s="62">
        <v>8581.2099999999991</v>
      </c>
      <c r="AX434" s="62">
        <v>2739.63</v>
      </c>
      <c r="AY434" s="61">
        <v>0.3029</v>
      </c>
      <c r="AZ434" s="62">
        <v>6010.09</v>
      </c>
      <c r="BA434" s="61">
        <v>0.66449999999999998</v>
      </c>
      <c r="BB434" s="61">
        <v>295.11</v>
      </c>
      <c r="BC434" s="61">
        <v>3.2599999999999997E-2</v>
      </c>
      <c r="BD434" s="62">
        <v>9044.83</v>
      </c>
      <c r="BE434" s="62">
        <v>1189.8399999999999</v>
      </c>
      <c r="BF434" s="61">
        <v>0.15</v>
      </c>
      <c r="BG434" s="61">
        <v>0.62270000000000003</v>
      </c>
      <c r="BH434" s="61">
        <v>0.217</v>
      </c>
      <c r="BI434" s="61">
        <v>0.1157</v>
      </c>
      <c r="BJ434" s="61">
        <v>2.5600000000000001E-2</v>
      </c>
      <c r="BK434" s="61">
        <v>1.9E-2</v>
      </c>
    </row>
    <row r="435" spans="1:63" x14ac:dyDescent="0.25">
      <c r="A435" s="61" t="s">
        <v>466</v>
      </c>
      <c r="B435" s="61">
        <v>47076</v>
      </c>
      <c r="C435" s="61">
        <v>36</v>
      </c>
      <c r="D435" s="61">
        <v>10.87</v>
      </c>
      <c r="E435" s="61">
        <v>391.15</v>
      </c>
      <c r="F435" s="61">
        <v>524.72</v>
      </c>
      <c r="G435" s="61">
        <v>3.6700000000000003E-2</v>
      </c>
      <c r="H435" s="61">
        <v>0</v>
      </c>
      <c r="I435" s="61">
        <v>1.14E-2</v>
      </c>
      <c r="J435" s="61">
        <v>0</v>
      </c>
      <c r="K435" s="61">
        <v>8.0299999999999996E-2</v>
      </c>
      <c r="L435" s="61">
        <v>0.82930000000000004</v>
      </c>
      <c r="M435" s="61">
        <v>4.24E-2</v>
      </c>
      <c r="N435" s="61">
        <v>0.23519999999999999</v>
      </c>
      <c r="O435" s="61">
        <v>0</v>
      </c>
      <c r="P435" s="61">
        <v>9.8599999999999993E-2</v>
      </c>
      <c r="Q435" s="61">
        <v>28.4</v>
      </c>
      <c r="R435" s="62">
        <v>54505.41</v>
      </c>
      <c r="S435" s="61">
        <v>0.34620000000000001</v>
      </c>
      <c r="T435" s="61">
        <v>0.1346</v>
      </c>
      <c r="U435" s="61">
        <v>0.51919999999999999</v>
      </c>
      <c r="V435" s="61">
        <v>17.54</v>
      </c>
      <c r="W435" s="61">
        <v>5.14</v>
      </c>
      <c r="X435" s="62">
        <v>66083.3</v>
      </c>
      <c r="Y435" s="61">
        <v>74.7</v>
      </c>
      <c r="Z435" s="62">
        <v>116979.91</v>
      </c>
      <c r="AA435" s="61">
        <v>0.87870000000000004</v>
      </c>
      <c r="AB435" s="61">
        <v>7.0599999999999996E-2</v>
      </c>
      <c r="AC435" s="61">
        <v>5.0700000000000002E-2</v>
      </c>
      <c r="AD435" s="61">
        <v>0.12130000000000001</v>
      </c>
      <c r="AE435" s="61">
        <v>116.98</v>
      </c>
      <c r="AF435" s="62">
        <v>3185.47</v>
      </c>
      <c r="AG435" s="61">
        <v>527.04999999999995</v>
      </c>
      <c r="AH435" s="62">
        <v>83347.45</v>
      </c>
      <c r="AI435" s="61">
        <v>84</v>
      </c>
      <c r="AJ435" s="62">
        <v>33510</v>
      </c>
      <c r="AK435" s="62">
        <v>49819</v>
      </c>
      <c r="AL435" s="61">
        <v>50.26</v>
      </c>
      <c r="AM435" s="61">
        <v>25.5</v>
      </c>
      <c r="AN435" s="61">
        <v>32.200000000000003</v>
      </c>
      <c r="AO435" s="61">
        <v>5.5</v>
      </c>
      <c r="AP435" s="62">
        <v>1184.3399999999999</v>
      </c>
      <c r="AQ435" s="61">
        <v>1.2688999999999999</v>
      </c>
      <c r="AR435" s="62">
        <v>1335.46</v>
      </c>
      <c r="AS435" s="62">
        <v>1825.7</v>
      </c>
      <c r="AT435" s="62">
        <v>5255.66</v>
      </c>
      <c r="AU435" s="61">
        <v>873.07</v>
      </c>
      <c r="AV435" s="61">
        <v>93.05</v>
      </c>
      <c r="AW435" s="62">
        <v>9382.94</v>
      </c>
      <c r="AX435" s="62">
        <v>3997.13</v>
      </c>
      <c r="AY435" s="61">
        <v>0.43540000000000001</v>
      </c>
      <c r="AZ435" s="62">
        <v>4863.53</v>
      </c>
      <c r="BA435" s="61">
        <v>0.52980000000000005</v>
      </c>
      <c r="BB435" s="61">
        <v>319.38</v>
      </c>
      <c r="BC435" s="61">
        <v>3.4799999999999998E-2</v>
      </c>
      <c r="BD435" s="62">
        <v>9180.0400000000009</v>
      </c>
      <c r="BE435" s="62">
        <v>6793.6</v>
      </c>
      <c r="BF435" s="61">
        <v>1.9071</v>
      </c>
      <c r="BG435" s="61">
        <v>0.61609999999999998</v>
      </c>
      <c r="BH435" s="61">
        <v>0.19600000000000001</v>
      </c>
      <c r="BI435" s="61">
        <v>0.108</v>
      </c>
      <c r="BJ435" s="61">
        <v>3.6900000000000002E-2</v>
      </c>
      <c r="BK435" s="61">
        <v>4.2900000000000001E-2</v>
      </c>
    </row>
    <row r="436" spans="1:63" x14ac:dyDescent="0.25">
      <c r="A436" s="61" t="s">
        <v>467</v>
      </c>
      <c r="B436" s="61">
        <v>46896</v>
      </c>
      <c r="C436" s="61">
        <v>39</v>
      </c>
      <c r="D436" s="61">
        <v>271.47000000000003</v>
      </c>
      <c r="E436" s="62">
        <v>10587.2</v>
      </c>
      <c r="F436" s="62">
        <v>9842.9599999999991</v>
      </c>
      <c r="G436" s="61">
        <v>3.2300000000000002E-2</v>
      </c>
      <c r="H436" s="61">
        <v>2.0000000000000001E-4</v>
      </c>
      <c r="I436" s="61">
        <v>0.18559999999999999</v>
      </c>
      <c r="J436" s="61">
        <v>2.8999999999999998E-3</v>
      </c>
      <c r="K436" s="61">
        <v>4.2099999999999999E-2</v>
      </c>
      <c r="L436" s="61">
        <v>0.66120000000000001</v>
      </c>
      <c r="M436" s="61">
        <v>7.5600000000000001E-2</v>
      </c>
      <c r="N436" s="61">
        <v>0.2099</v>
      </c>
      <c r="O436" s="61">
        <v>2.7900000000000001E-2</v>
      </c>
      <c r="P436" s="61">
        <v>0.1176</v>
      </c>
      <c r="Q436" s="61">
        <v>465.98</v>
      </c>
      <c r="R436" s="62">
        <v>63334.12</v>
      </c>
      <c r="S436" s="61">
        <v>0.1447</v>
      </c>
      <c r="T436" s="61">
        <v>0.2767</v>
      </c>
      <c r="U436" s="61">
        <v>0.57869999999999999</v>
      </c>
      <c r="V436" s="61">
        <v>19.13</v>
      </c>
      <c r="W436" s="61">
        <v>52.12</v>
      </c>
      <c r="X436" s="62">
        <v>79605.31</v>
      </c>
      <c r="Y436" s="61">
        <v>201.32</v>
      </c>
      <c r="Z436" s="62">
        <v>105152.18</v>
      </c>
      <c r="AA436" s="61">
        <v>0.83950000000000002</v>
      </c>
      <c r="AB436" s="61">
        <v>0.14710000000000001</v>
      </c>
      <c r="AC436" s="61">
        <v>1.34E-2</v>
      </c>
      <c r="AD436" s="61">
        <v>0.1605</v>
      </c>
      <c r="AE436" s="61">
        <v>105.15</v>
      </c>
      <c r="AF436" s="62">
        <v>3835.34</v>
      </c>
      <c r="AG436" s="61">
        <v>538.15</v>
      </c>
      <c r="AH436" s="62">
        <v>121523.46</v>
      </c>
      <c r="AI436" s="61">
        <v>298</v>
      </c>
      <c r="AJ436" s="62">
        <v>46411</v>
      </c>
      <c r="AK436" s="62">
        <v>66750</v>
      </c>
      <c r="AL436" s="61">
        <v>74.2</v>
      </c>
      <c r="AM436" s="61">
        <v>36.11</v>
      </c>
      <c r="AN436" s="61">
        <v>35.14</v>
      </c>
      <c r="AO436" s="61">
        <v>4.5</v>
      </c>
      <c r="AP436" s="62">
        <v>1311.1</v>
      </c>
      <c r="AQ436" s="61">
        <v>0.88639999999999997</v>
      </c>
      <c r="AR436" s="62">
        <v>1047.79</v>
      </c>
      <c r="AS436" s="62">
        <v>1949.15</v>
      </c>
      <c r="AT436" s="62">
        <v>5345.23</v>
      </c>
      <c r="AU436" s="61">
        <v>847.09</v>
      </c>
      <c r="AV436" s="61">
        <v>331.16</v>
      </c>
      <c r="AW436" s="62">
        <v>9520.43</v>
      </c>
      <c r="AX436" s="62">
        <v>4582.8</v>
      </c>
      <c r="AY436" s="61">
        <v>0.46989999999999998</v>
      </c>
      <c r="AZ436" s="62">
        <v>4798.6400000000003</v>
      </c>
      <c r="BA436" s="61">
        <v>0.49199999999999999</v>
      </c>
      <c r="BB436" s="61">
        <v>371.75</v>
      </c>
      <c r="BC436" s="61">
        <v>3.8100000000000002E-2</v>
      </c>
      <c r="BD436" s="62">
        <v>9753.19</v>
      </c>
      <c r="BE436" s="62">
        <v>3669.55</v>
      </c>
      <c r="BF436" s="61">
        <v>0.84330000000000005</v>
      </c>
      <c r="BG436" s="61">
        <v>0.57940000000000003</v>
      </c>
      <c r="BH436" s="61">
        <v>0.21929999999999999</v>
      </c>
      <c r="BI436" s="61">
        <v>0.15620000000000001</v>
      </c>
      <c r="BJ436" s="61">
        <v>2.2599999999999999E-2</v>
      </c>
      <c r="BK436" s="61">
        <v>2.2499999999999999E-2</v>
      </c>
    </row>
    <row r="437" spans="1:63" x14ac:dyDescent="0.25">
      <c r="A437" s="61" t="s">
        <v>468</v>
      </c>
      <c r="B437" s="61">
        <v>47084</v>
      </c>
      <c r="C437" s="61">
        <v>74</v>
      </c>
      <c r="D437" s="61">
        <v>18.47</v>
      </c>
      <c r="E437" s="62">
        <v>1366.65</v>
      </c>
      <c r="F437" s="62">
        <v>1289.22</v>
      </c>
      <c r="G437" s="61">
        <v>8.8999999999999999E-3</v>
      </c>
      <c r="H437" s="61">
        <v>0</v>
      </c>
      <c r="I437" s="61">
        <v>8.5000000000000006E-3</v>
      </c>
      <c r="J437" s="61">
        <v>0</v>
      </c>
      <c r="K437" s="61">
        <v>7.4999999999999997E-2</v>
      </c>
      <c r="L437" s="61">
        <v>0.90090000000000003</v>
      </c>
      <c r="M437" s="61">
        <v>6.7000000000000002E-3</v>
      </c>
      <c r="N437" s="61">
        <v>0.37959999999999999</v>
      </c>
      <c r="O437" s="61">
        <v>9.4999999999999998E-3</v>
      </c>
      <c r="P437" s="61">
        <v>0.13930000000000001</v>
      </c>
      <c r="Q437" s="61">
        <v>67.13</v>
      </c>
      <c r="R437" s="62">
        <v>54058.14</v>
      </c>
      <c r="S437" s="61">
        <v>0.47760000000000002</v>
      </c>
      <c r="T437" s="61">
        <v>0.14180000000000001</v>
      </c>
      <c r="U437" s="61">
        <v>0.38059999999999999</v>
      </c>
      <c r="V437" s="61">
        <v>17.16</v>
      </c>
      <c r="W437" s="61">
        <v>8.85</v>
      </c>
      <c r="X437" s="62">
        <v>58557.39</v>
      </c>
      <c r="Y437" s="61">
        <v>150.08000000000001</v>
      </c>
      <c r="Z437" s="62">
        <v>110061.53</v>
      </c>
      <c r="AA437" s="61">
        <v>0.82930000000000004</v>
      </c>
      <c r="AB437" s="61">
        <v>0.1149</v>
      </c>
      <c r="AC437" s="61">
        <v>5.5800000000000002E-2</v>
      </c>
      <c r="AD437" s="61">
        <v>0.17069999999999999</v>
      </c>
      <c r="AE437" s="61">
        <v>110.06</v>
      </c>
      <c r="AF437" s="62">
        <v>3400.4</v>
      </c>
      <c r="AG437" s="61">
        <v>466.82</v>
      </c>
      <c r="AH437" s="62">
        <v>121665.39</v>
      </c>
      <c r="AI437" s="61">
        <v>299</v>
      </c>
      <c r="AJ437" s="62">
        <v>31575</v>
      </c>
      <c r="AK437" s="62">
        <v>44018</v>
      </c>
      <c r="AL437" s="61">
        <v>54.44</v>
      </c>
      <c r="AM437" s="61">
        <v>28.19</v>
      </c>
      <c r="AN437" s="61">
        <v>38.96</v>
      </c>
      <c r="AO437" s="61">
        <v>4</v>
      </c>
      <c r="AP437" s="61">
        <v>0</v>
      </c>
      <c r="AQ437" s="61">
        <v>0.65780000000000005</v>
      </c>
      <c r="AR437" s="62">
        <v>1159.31</v>
      </c>
      <c r="AS437" s="62">
        <v>1935.22</v>
      </c>
      <c r="AT437" s="62">
        <v>5543.84</v>
      </c>
      <c r="AU437" s="61">
        <v>967.34</v>
      </c>
      <c r="AV437" s="61">
        <v>265.17</v>
      </c>
      <c r="AW437" s="62">
        <v>9870.8799999999992</v>
      </c>
      <c r="AX437" s="62">
        <v>5748.15</v>
      </c>
      <c r="AY437" s="61">
        <v>0.59419999999999995</v>
      </c>
      <c r="AZ437" s="62">
        <v>3257.66</v>
      </c>
      <c r="BA437" s="61">
        <v>0.3367</v>
      </c>
      <c r="BB437" s="61">
        <v>668.4</v>
      </c>
      <c r="BC437" s="61">
        <v>6.9099999999999995E-2</v>
      </c>
      <c r="BD437" s="62">
        <v>9674.2199999999993</v>
      </c>
      <c r="BE437" s="62">
        <v>3400.93</v>
      </c>
      <c r="BF437" s="61">
        <v>1.0851999999999999</v>
      </c>
      <c r="BG437" s="61">
        <v>0.52780000000000005</v>
      </c>
      <c r="BH437" s="61">
        <v>0.1946</v>
      </c>
      <c r="BI437" s="61">
        <v>0.22889999999999999</v>
      </c>
      <c r="BJ437" s="61">
        <v>3.2599999999999997E-2</v>
      </c>
      <c r="BK437" s="61">
        <v>1.61E-2</v>
      </c>
    </row>
    <row r="438" spans="1:63" x14ac:dyDescent="0.25">
      <c r="A438" s="61" t="s">
        <v>469</v>
      </c>
      <c r="B438" s="61">
        <v>44644</v>
      </c>
      <c r="C438" s="61">
        <v>53</v>
      </c>
      <c r="D438" s="61">
        <v>70.36</v>
      </c>
      <c r="E438" s="62">
        <v>3728.82</v>
      </c>
      <c r="F438" s="62">
        <v>3432.2</v>
      </c>
      <c r="G438" s="61">
        <v>7.7000000000000002E-3</v>
      </c>
      <c r="H438" s="61">
        <v>0</v>
      </c>
      <c r="I438" s="61">
        <v>3.0200000000000001E-2</v>
      </c>
      <c r="J438" s="61">
        <v>3.3999999999999998E-3</v>
      </c>
      <c r="K438" s="61">
        <v>1.8800000000000001E-2</v>
      </c>
      <c r="L438" s="61">
        <v>0.86709999999999998</v>
      </c>
      <c r="M438" s="61">
        <v>7.2800000000000004E-2</v>
      </c>
      <c r="N438" s="61">
        <v>0.54959999999999998</v>
      </c>
      <c r="O438" s="61">
        <v>2.8E-3</v>
      </c>
      <c r="P438" s="61">
        <v>0.15049999999999999</v>
      </c>
      <c r="Q438" s="61">
        <v>144.6</v>
      </c>
      <c r="R438" s="62">
        <v>55346.17</v>
      </c>
      <c r="S438" s="61">
        <v>0.30049999999999999</v>
      </c>
      <c r="T438" s="61">
        <v>0.16900000000000001</v>
      </c>
      <c r="U438" s="61">
        <v>0.53049999999999997</v>
      </c>
      <c r="V438" s="61">
        <v>19.43</v>
      </c>
      <c r="W438" s="61">
        <v>24.6</v>
      </c>
      <c r="X438" s="62">
        <v>83961.22</v>
      </c>
      <c r="Y438" s="61">
        <v>145.13</v>
      </c>
      <c r="Z438" s="62">
        <v>107620.83</v>
      </c>
      <c r="AA438" s="61">
        <v>0.73150000000000004</v>
      </c>
      <c r="AB438" s="61">
        <v>0.25580000000000003</v>
      </c>
      <c r="AC438" s="61">
        <v>1.2699999999999999E-2</v>
      </c>
      <c r="AD438" s="61">
        <v>0.26850000000000002</v>
      </c>
      <c r="AE438" s="61">
        <v>107.62</v>
      </c>
      <c r="AF438" s="62">
        <v>3100.17</v>
      </c>
      <c r="AG438" s="61">
        <v>436.2</v>
      </c>
      <c r="AH438" s="62">
        <v>116967.45</v>
      </c>
      <c r="AI438" s="61">
        <v>275</v>
      </c>
      <c r="AJ438" s="62">
        <v>26290</v>
      </c>
      <c r="AK438" s="62">
        <v>39390</v>
      </c>
      <c r="AL438" s="61">
        <v>44.79</v>
      </c>
      <c r="AM438" s="61">
        <v>28.16</v>
      </c>
      <c r="AN438" s="61">
        <v>29.87</v>
      </c>
      <c r="AO438" s="61">
        <v>2.2999999999999998</v>
      </c>
      <c r="AP438" s="62">
        <v>1337.27</v>
      </c>
      <c r="AQ438" s="61">
        <v>1.6427</v>
      </c>
      <c r="AR438" s="61">
        <v>947.14</v>
      </c>
      <c r="AS438" s="62">
        <v>1699.44</v>
      </c>
      <c r="AT438" s="62">
        <v>5831.58</v>
      </c>
      <c r="AU438" s="61">
        <v>705.48</v>
      </c>
      <c r="AV438" s="61">
        <v>430.08</v>
      </c>
      <c r="AW438" s="62">
        <v>9613.7199999999993</v>
      </c>
      <c r="AX438" s="62">
        <v>4227.9799999999996</v>
      </c>
      <c r="AY438" s="61">
        <v>0.44450000000000001</v>
      </c>
      <c r="AZ438" s="62">
        <v>4229.88</v>
      </c>
      <c r="BA438" s="61">
        <v>0.44469999999999998</v>
      </c>
      <c r="BB438" s="62">
        <v>1054.31</v>
      </c>
      <c r="BC438" s="61">
        <v>0.1108</v>
      </c>
      <c r="BD438" s="62">
        <v>9512.18</v>
      </c>
      <c r="BE438" s="62">
        <v>2511.98</v>
      </c>
      <c r="BF438" s="61">
        <v>0.83360000000000001</v>
      </c>
      <c r="BG438" s="61">
        <v>0.56859999999999999</v>
      </c>
      <c r="BH438" s="61">
        <v>0.21229999999999999</v>
      </c>
      <c r="BI438" s="61">
        <v>0.18590000000000001</v>
      </c>
      <c r="BJ438" s="61">
        <v>2.4799999999999999E-2</v>
      </c>
      <c r="BK438" s="61">
        <v>8.3000000000000001E-3</v>
      </c>
    </row>
    <row r="439" spans="1:63" x14ac:dyDescent="0.25">
      <c r="A439" s="61" t="s">
        <v>470</v>
      </c>
      <c r="B439" s="61">
        <v>49932</v>
      </c>
      <c r="C439" s="61">
        <v>29</v>
      </c>
      <c r="D439" s="61">
        <v>211.78</v>
      </c>
      <c r="E439" s="62">
        <v>6141.61</v>
      </c>
      <c r="F439" s="62">
        <v>5935.89</v>
      </c>
      <c r="G439" s="61">
        <v>8.3000000000000001E-3</v>
      </c>
      <c r="H439" s="61">
        <v>6.9999999999999999E-4</v>
      </c>
      <c r="I439" s="61">
        <v>0.1234</v>
      </c>
      <c r="J439" s="61">
        <v>1.4E-3</v>
      </c>
      <c r="K439" s="61">
        <v>2.6599999999999999E-2</v>
      </c>
      <c r="L439" s="61">
        <v>0.76890000000000003</v>
      </c>
      <c r="M439" s="61">
        <v>7.0800000000000002E-2</v>
      </c>
      <c r="N439" s="61">
        <v>0.42480000000000001</v>
      </c>
      <c r="O439" s="61">
        <v>7.1999999999999998E-3</v>
      </c>
      <c r="P439" s="61">
        <v>0.1356</v>
      </c>
      <c r="Q439" s="61">
        <v>231.86</v>
      </c>
      <c r="R439" s="62">
        <v>52110.48</v>
      </c>
      <c r="S439" s="61">
        <v>0.2228</v>
      </c>
      <c r="T439" s="61">
        <v>0.18909999999999999</v>
      </c>
      <c r="U439" s="61">
        <v>0.58809999999999996</v>
      </c>
      <c r="V439" s="61">
        <v>20.53</v>
      </c>
      <c r="W439" s="61">
        <v>31</v>
      </c>
      <c r="X439" s="62">
        <v>79566.19</v>
      </c>
      <c r="Y439" s="61">
        <v>198.12</v>
      </c>
      <c r="Z439" s="62">
        <v>158358.06</v>
      </c>
      <c r="AA439" s="61">
        <v>0.8054</v>
      </c>
      <c r="AB439" s="61">
        <v>0.17050000000000001</v>
      </c>
      <c r="AC439" s="61">
        <v>2.41E-2</v>
      </c>
      <c r="AD439" s="61">
        <v>0.1946</v>
      </c>
      <c r="AE439" s="61">
        <v>158.36000000000001</v>
      </c>
      <c r="AF439" s="62">
        <v>5084.5</v>
      </c>
      <c r="AG439" s="61">
        <v>747.94</v>
      </c>
      <c r="AH439" s="62">
        <v>164136.32999999999</v>
      </c>
      <c r="AI439" s="61">
        <v>463</v>
      </c>
      <c r="AJ439" s="62">
        <v>31669</v>
      </c>
      <c r="AK439" s="62">
        <v>49902</v>
      </c>
      <c r="AL439" s="61">
        <v>59.5</v>
      </c>
      <c r="AM439" s="61">
        <v>30.5</v>
      </c>
      <c r="AN439" s="61">
        <v>35.840000000000003</v>
      </c>
      <c r="AO439" s="61">
        <v>5.8</v>
      </c>
      <c r="AP439" s="61">
        <v>0</v>
      </c>
      <c r="AQ439" s="61">
        <v>0.86299999999999999</v>
      </c>
      <c r="AR439" s="61">
        <v>819.25</v>
      </c>
      <c r="AS439" s="62">
        <v>1918.46</v>
      </c>
      <c r="AT439" s="62">
        <v>4837.63</v>
      </c>
      <c r="AU439" s="61">
        <v>840.46</v>
      </c>
      <c r="AV439" s="61">
        <v>432.72</v>
      </c>
      <c r="AW439" s="62">
        <v>8848.51</v>
      </c>
      <c r="AX439" s="62">
        <v>3363.38</v>
      </c>
      <c r="AY439" s="61">
        <v>0.37390000000000001</v>
      </c>
      <c r="AZ439" s="62">
        <v>4890.84</v>
      </c>
      <c r="BA439" s="61">
        <v>0.54379999999999995</v>
      </c>
      <c r="BB439" s="61">
        <v>740.4</v>
      </c>
      <c r="BC439" s="61">
        <v>8.2299999999999998E-2</v>
      </c>
      <c r="BD439" s="62">
        <v>8994.6299999999992</v>
      </c>
      <c r="BE439" s="62">
        <v>2237.62</v>
      </c>
      <c r="BF439" s="61">
        <v>0.4355</v>
      </c>
      <c r="BG439" s="61">
        <v>0.56899999999999995</v>
      </c>
      <c r="BH439" s="61">
        <v>0.2397</v>
      </c>
      <c r="BI439" s="61">
        <v>0.13739999999999999</v>
      </c>
      <c r="BJ439" s="61">
        <v>3.9899999999999998E-2</v>
      </c>
      <c r="BK439" s="61">
        <v>1.41E-2</v>
      </c>
    </row>
    <row r="440" spans="1:63" x14ac:dyDescent="0.25">
      <c r="A440" s="61" t="s">
        <v>471</v>
      </c>
      <c r="B440" s="61">
        <v>48421</v>
      </c>
      <c r="C440" s="61">
        <v>35</v>
      </c>
      <c r="D440" s="61">
        <v>34.79</v>
      </c>
      <c r="E440" s="62">
        <v>1217.55</v>
      </c>
      <c r="F440" s="62">
        <v>1306.75</v>
      </c>
      <c r="G440" s="61">
        <v>1.3299999999999999E-2</v>
      </c>
      <c r="H440" s="61">
        <v>8.0000000000000004E-4</v>
      </c>
      <c r="I440" s="61">
        <v>6.1000000000000004E-3</v>
      </c>
      <c r="J440" s="61">
        <v>1.6000000000000001E-3</v>
      </c>
      <c r="K440" s="61">
        <v>3.1099999999999999E-2</v>
      </c>
      <c r="L440" s="61">
        <v>0.92179999999999995</v>
      </c>
      <c r="M440" s="61">
        <v>2.53E-2</v>
      </c>
      <c r="N440" s="61">
        <v>0.26479999999999998</v>
      </c>
      <c r="O440" s="61">
        <v>1.0200000000000001E-2</v>
      </c>
      <c r="P440" s="61">
        <v>0.1057</v>
      </c>
      <c r="Q440" s="61">
        <v>68.5</v>
      </c>
      <c r="R440" s="62">
        <v>48443.88</v>
      </c>
      <c r="S440" s="61">
        <v>0.39329999999999998</v>
      </c>
      <c r="T440" s="61">
        <v>0.1236</v>
      </c>
      <c r="U440" s="61">
        <v>0.48309999999999997</v>
      </c>
      <c r="V440" s="61">
        <v>18.309999999999999</v>
      </c>
      <c r="W440" s="61">
        <v>19</v>
      </c>
      <c r="X440" s="62">
        <v>47494.47</v>
      </c>
      <c r="Y440" s="61">
        <v>62.47</v>
      </c>
      <c r="Z440" s="62">
        <v>149265.18</v>
      </c>
      <c r="AA440" s="61">
        <v>0.81730000000000003</v>
      </c>
      <c r="AB440" s="61">
        <v>0.13089999999999999</v>
      </c>
      <c r="AC440" s="61">
        <v>5.1799999999999999E-2</v>
      </c>
      <c r="AD440" s="61">
        <v>0.1827</v>
      </c>
      <c r="AE440" s="61">
        <v>149.27000000000001</v>
      </c>
      <c r="AF440" s="62">
        <v>4096.7700000000004</v>
      </c>
      <c r="AG440" s="61">
        <v>493.3</v>
      </c>
      <c r="AH440" s="62">
        <v>138533.85999999999</v>
      </c>
      <c r="AI440" s="61">
        <v>384</v>
      </c>
      <c r="AJ440" s="62">
        <v>34967</v>
      </c>
      <c r="AK440" s="62">
        <v>59557</v>
      </c>
      <c r="AL440" s="61">
        <v>50.03</v>
      </c>
      <c r="AM440" s="61">
        <v>25.48</v>
      </c>
      <c r="AN440" s="61">
        <v>30.8</v>
      </c>
      <c r="AO440" s="61">
        <v>6</v>
      </c>
      <c r="AP440" s="61">
        <v>0</v>
      </c>
      <c r="AQ440" s="61">
        <v>0.6079</v>
      </c>
      <c r="AR440" s="62">
        <v>1099.25</v>
      </c>
      <c r="AS440" s="62">
        <v>1490.51</v>
      </c>
      <c r="AT440" s="62">
        <v>4833.68</v>
      </c>
      <c r="AU440" s="61">
        <v>699.16</v>
      </c>
      <c r="AV440" s="61">
        <v>25.17</v>
      </c>
      <c r="AW440" s="62">
        <v>8147.76</v>
      </c>
      <c r="AX440" s="62">
        <v>3272.71</v>
      </c>
      <c r="AY440" s="61">
        <v>0.38090000000000002</v>
      </c>
      <c r="AZ440" s="62">
        <v>4721.62</v>
      </c>
      <c r="BA440" s="61">
        <v>0.54959999999999998</v>
      </c>
      <c r="BB440" s="61">
        <v>597.17999999999995</v>
      </c>
      <c r="BC440" s="61">
        <v>6.9500000000000006E-2</v>
      </c>
      <c r="BD440" s="62">
        <v>8591.51</v>
      </c>
      <c r="BE440" s="62">
        <v>3140.31</v>
      </c>
      <c r="BF440" s="61">
        <v>0.49690000000000001</v>
      </c>
      <c r="BG440" s="61">
        <v>0.52890000000000004</v>
      </c>
      <c r="BH440" s="61">
        <v>0.2064</v>
      </c>
      <c r="BI440" s="61">
        <v>0.22439999999999999</v>
      </c>
      <c r="BJ440" s="61">
        <v>2.47E-2</v>
      </c>
      <c r="BK440" s="61">
        <v>1.5599999999999999E-2</v>
      </c>
    </row>
    <row r="441" spans="1:63" x14ac:dyDescent="0.25">
      <c r="A441" s="61" t="s">
        <v>472</v>
      </c>
      <c r="B441" s="61">
        <v>49460</v>
      </c>
      <c r="C441" s="61">
        <v>66</v>
      </c>
      <c r="D441" s="61">
        <v>13.38</v>
      </c>
      <c r="E441" s="61">
        <v>882.95</v>
      </c>
      <c r="F441" s="61">
        <v>831.32</v>
      </c>
      <c r="G441" s="61">
        <v>2.8999999999999998E-3</v>
      </c>
      <c r="H441" s="61">
        <v>0</v>
      </c>
      <c r="I441" s="61">
        <v>1.12E-2</v>
      </c>
      <c r="J441" s="61">
        <v>0</v>
      </c>
      <c r="K441" s="61">
        <v>4.5199999999999997E-2</v>
      </c>
      <c r="L441" s="61">
        <v>0.93330000000000002</v>
      </c>
      <c r="M441" s="61">
        <v>7.4000000000000003E-3</v>
      </c>
      <c r="N441" s="61">
        <v>0.56740000000000002</v>
      </c>
      <c r="O441" s="61">
        <v>1.01E-2</v>
      </c>
      <c r="P441" s="61">
        <v>0.14000000000000001</v>
      </c>
      <c r="Q441" s="61">
        <v>39.46</v>
      </c>
      <c r="R441" s="62">
        <v>46794.46</v>
      </c>
      <c r="S441" s="61">
        <v>0.27139999999999997</v>
      </c>
      <c r="T441" s="61">
        <v>0.1</v>
      </c>
      <c r="U441" s="61">
        <v>0.62860000000000005</v>
      </c>
      <c r="V441" s="61">
        <v>17.559999999999999</v>
      </c>
      <c r="W441" s="61">
        <v>7.4</v>
      </c>
      <c r="X441" s="62">
        <v>52397.57</v>
      </c>
      <c r="Y441" s="61">
        <v>114.64</v>
      </c>
      <c r="Z441" s="62">
        <v>82238.509999999995</v>
      </c>
      <c r="AA441" s="61">
        <v>0.90390000000000004</v>
      </c>
      <c r="AB441" s="61">
        <v>5.6800000000000003E-2</v>
      </c>
      <c r="AC441" s="61">
        <v>3.9300000000000002E-2</v>
      </c>
      <c r="AD441" s="61">
        <v>9.6100000000000005E-2</v>
      </c>
      <c r="AE441" s="61">
        <v>82.24</v>
      </c>
      <c r="AF441" s="62">
        <v>2222.2600000000002</v>
      </c>
      <c r="AG441" s="61">
        <v>323.92</v>
      </c>
      <c r="AH441" s="62">
        <v>78453.34</v>
      </c>
      <c r="AI441" s="61">
        <v>68</v>
      </c>
      <c r="AJ441" s="62">
        <v>26169</v>
      </c>
      <c r="AK441" s="62">
        <v>36428</v>
      </c>
      <c r="AL441" s="61">
        <v>34</v>
      </c>
      <c r="AM441" s="61">
        <v>26.63</v>
      </c>
      <c r="AN441" s="61">
        <v>28.4</v>
      </c>
      <c r="AO441" s="61">
        <v>4.4000000000000004</v>
      </c>
      <c r="AP441" s="61">
        <v>892.54</v>
      </c>
      <c r="AQ441" s="61">
        <v>1.7341</v>
      </c>
      <c r="AR441" s="62">
        <v>1167.76</v>
      </c>
      <c r="AS441" s="62">
        <v>2234.4299999999998</v>
      </c>
      <c r="AT441" s="62">
        <v>5493.64</v>
      </c>
      <c r="AU441" s="62">
        <v>1102.17</v>
      </c>
      <c r="AV441" s="61">
        <v>428.71</v>
      </c>
      <c r="AW441" s="62">
        <v>10426.719999999999</v>
      </c>
      <c r="AX441" s="62">
        <v>6214.51</v>
      </c>
      <c r="AY441" s="61">
        <v>0.58609999999999995</v>
      </c>
      <c r="AZ441" s="62">
        <v>3281.37</v>
      </c>
      <c r="BA441" s="61">
        <v>0.30940000000000001</v>
      </c>
      <c r="BB441" s="62">
        <v>1108.06</v>
      </c>
      <c r="BC441" s="61">
        <v>0.1045</v>
      </c>
      <c r="BD441" s="62">
        <v>10603.94</v>
      </c>
      <c r="BE441" s="62">
        <v>5355.63</v>
      </c>
      <c r="BF441" s="61">
        <v>2.4066000000000001</v>
      </c>
      <c r="BG441" s="61">
        <v>0.51649999999999996</v>
      </c>
      <c r="BH441" s="61">
        <v>0.22259999999999999</v>
      </c>
      <c r="BI441" s="61">
        <v>0.21959999999999999</v>
      </c>
      <c r="BJ441" s="61">
        <v>2.76E-2</v>
      </c>
      <c r="BK441" s="61">
        <v>1.37E-2</v>
      </c>
    </row>
    <row r="442" spans="1:63" x14ac:dyDescent="0.25">
      <c r="A442" s="61" t="s">
        <v>473</v>
      </c>
      <c r="B442" s="61">
        <v>48348</v>
      </c>
      <c r="C442" s="61">
        <v>18</v>
      </c>
      <c r="D442" s="61">
        <v>126.21</v>
      </c>
      <c r="E442" s="62">
        <v>2271.79</v>
      </c>
      <c r="F442" s="62">
        <v>2232.17</v>
      </c>
      <c r="G442" s="61">
        <v>8.3999999999999995E-3</v>
      </c>
      <c r="H442" s="61">
        <v>0</v>
      </c>
      <c r="I442" s="61">
        <v>5.1000000000000004E-3</v>
      </c>
      <c r="J442" s="61">
        <v>1.8E-3</v>
      </c>
      <c r="K442" s="61">
        <v>1.3299999999999999E-2</v>
      </c>
      <c r="L442" s="61">
        <v>0.9506</v>
      </c>
      <c r="M442" s="61">
        <v>2.0799999999999999E-2</v>
      </c>
      <c r="N442" s="61">
        <v>0.1575</v>
      </c>
      <c r="O442" s="61">
        <v>6.1999999999999998E-3</v>
      </c>
      <c r="P442" s="61">
        <v>8.1799999999999998E-2</v>
      </c>
      <c r="Q442" s="61">
        <v>100.91</v>
      </c>
      <c r="R442" s="62">
        <v>56688.58</v>
      </c>
      <c r="S442" s="61">
        <v>0.3261</v>
      </c>
      <c r="T442" s="61">
        <v>0.19570000000000001</v>
      </c>
      <c r="U442" s="61">
        <v>0.4783</v>
      </c>
      <c r="V442" s="61">
        <v>21.02</v>
      </c>
      <c r="W442" s="61">
        <v>16.329999999999998</v>
      </c>
      <c r="X442" s="62">
        <v>66121.97</v>
      </c>
      <c r="Y442" s="61">
        <v>137.44999999999999</v>
      </c>
      <c r="Z442" s="62">
        <v>163017.51999999999</v>
      </c>
      <c r="AA442" s="61">
        <v>0.81189999999999996</v>
      </c>
      <c r="AB442" s="61">
        <v>0.15759999999999999</v>
      </c>
      <c r="AC442" s="61">
        <v>3.0499999999999999E-2</v>
      </c>
      <c r="AD442" s="61">
        <v>0.18809999999999999</v>
      </c>
      <c r="AE442" s="61">
        <v>163.02000000000001</v>
      </c>
      <c r="AF442" s="62">
        <v>5841.28</v>
      </c>
      <c r="AG442" s="61">
        <v>780.61</v>
      </c>
      <c r="AH442" s="62">
        <v>172066.57</v>
      </c>
      <c r="AI442" s="61">
        <v>478</v>
      </c>
      <c r="AJ442" s="62">
        <v>39523</v>
      </c>
      <c r="AK442" s="62">
        <v>67359</v>
      </c>
      <c r="AL442" s="61">
        <v>47.5</v>
      </c>
      <c r="AM442" s="61">
        <v>35.549999999999997</v>
      </c>
      <c r="AN442" s="61">
        <v>35.01</v>
      </c>
      <c r="AO442" s="61">
        <v>4.5999999999999996</v>
      </c>
      <c r="AP442" s="61">
        <v>0</v>
      </c>
      <c r="AQ442" s="61">
        <v>0.72970000000000002</v>
      </c>
      <c r="AR442" s="61">
        <v>951.1</v>
      </c>
      <c r="AS442" s="62">
        <v>1215.3699999999999</v>
      </c>
      <c r="AT442" s="62">
        <v>5324.92</v>
      </c>
      <c r="AU442" s="61">
        <v>972.84</v>
      </c>
      <c r="AV442" s="61">
        <v>169.16</v>
      </c>
      <c r="AW442" s="62">
        <v>8633.39</v>
      </c>
      <c r="AX442" s="62">
        <v>3364.69</v>
      </c>
      <c r="AY442" s="61">
        <v>0.39529999999999998</v>
      </c>
      <c r="AZ442" s="62">
        <v>4692.75</v>
      </c>
      <c r="BA442" s="61">
        <v>0.55130000000000001</v>
      </c>
      <c r="BB442" s="61">
        <v>454.36</v>
      </c>
      <c r="BC442" s="61">
        <v>5.3400000000000003E-2</v>
      </c>
      <c r="BD442" s="62">
        <v>8511.7999999999993</v>
      </c>
      <c r="BE442" s="62">
        <v>1815.9</v>
      </c>
      <c r="BF442" s="61">
        <v>0.23980000000000001</v>
      </c>
      <c r="BG442" s="61">
        <v>0.59379999999999999</v>
      </c>
      <c r="BH442" s="61">
        <v>0.2205</v>
      </c>
      <c r="BI442" s="61">
        <v>9.9699999999999997E-2</v>
      </c>
      <c r="BJ442" s="61">
        <v>2.3E-2</v>
      </c>
      <c r="BK442" s="61">
        <v>6.3100000000000003E-2</v>
      </c>
    </row>
    <row r="443" spans="1:63" x14ac:dyDescent="0.25">
      <c r="A443" s="61" t="s">
        <v>474</v>
      </c>
      <c r="B443" s="61">
        <v>44651</v>
      </c>
      <c r="C443" s="61">
        <v>48</v>
      </c>
      <c r="D443" s="61">
        <v>37.659999999999997</v>
      </c>
      <c r="E443" s="62">
        <v>1807.5</v>
      </c>
      <c r="F443" s="62">
        <v>1823.16</v>
      </c>
      <c r="G443" s="61">
        <v>4.7999999999999996E-3</v>
      </c>
      <c r="H443" s="61">
        <v>0</v>
      </c>
      <c r="I443" s="61">
        <v>1.8800000000000001E-2</v>
      </c>
      <c r="J443" s="61">
        <v>2.8E-3</v>
      </c>
      <c r="K443" s="61">
        <v>7.6499999999999999E-2</v>
      </c>
      <c r="L443" s="61">
        <v>0.83189999999999997</v>
      </c>
      <c r="M443" s="61">
        <v>6.5199999999999994E-2</v>
      </c>
      <c r="N443" s="61">
        <v>0.46450000000000002</v>
      </c>
      <c r="O443" s="61">
        <v>1.6000000000000001E-3</v>
      </c>
      <c r="P443" s="61">
        <v>0.1633</v>
      </c>
      <c r="Q443" s="61">
        <v>88</v>
      </c>
      <c r="R443" s="62">
        <v>56826.35</v>
      </c>
      <c r="S443" s="61">
        <v>0.69769999999999999</v>
      </c>
      <c r="T443" s="61">
        <v>0.124</v>
      </c>
      <c r="U443" s="61">
        <v>0.17829999999999999</v>
      </c>
      <c r="V443" s="61">
        <v>14.93</v>
      </c>
      <c r="W443" s="61">
        <v>10</v>
      </c>
      <c r="X443" s="62">
        <v>83239.8</v>
      </c>
      <c r="Y443" s="61">
        <v>169.88</v>
      </c>
      <c r="Z443" s="62">
        <v>338672.84</v>
      </c>
      <c r="AA443" s="61">
        <v>0.81</v>
      </c>
      <c r="AB443" s="61">
        <v>0.16189999999999999</v>
      </c>
      <c r="AC443" s="61">
        <v>2.8000000000000001E-2</v>
      </c>
      <c r="AD443" s="61">
        <v>0.19</v>
      </c>
      <c r="AE443" s="61">
        <v>338.67</v>
      </c>
      <c r="AF443" s="62">
        <v>8932.7900000000009</v>
      </c>
      <c r="AG443" s="62">
        <v>1024.1400000000001</v>
      </c>
      <c r="AH443" s="62">
        <v>348142.65</v>
      </c>
      <c r="AI443" s="61">
        <v>601</v>
      </c>
      <c r="AJ443" s="62">
        <v>27920</v>
      </c>
      <c r="AK443" s="62">
        <v>49218</v>
      </c>
      <c r="AL443" s="61">
        <v>60</v>
      </c>
      <c r="AM443" s="61">
        <v>25.23</v>
      </c>
      <c r="AN443" s="61">
        <v>26.27</v>
      </c>
      <c r="AO443" s="61">
        <v>2.8</v>
      </c>
      <c r="AP443" s="61">
        <v>0</v>
      </c>
      <c r="AQ443" s="61">
        <v>1.8418000000000001</v>
      </c>
      <c r="AR443" s="62">
        <v>1195.53</v>
      </c>
      <c r="AS443" s="62">
        <v>2092.42</v>
      </c>
      <c r="AT443" s="62">
        <v>6261.55</v>
      </c>
      <c r="AU443" s="62">
        <v>1354.54</v>
      </c>
      <c r="AV443" s="61">
        <v>179.51</v>
      </c>
      <c r="AW443" s="62">
        <v>11083.56</v>
      </c>
      <c r="AX443" s="62">
        <v>3171.33</v>
      </c>
      <c r="AY443" s="61">
        <v>0.27039999999999997</v>
      </c>
      <c r="AZ443" s="62">
        <v>7572.1</v>
      </c>
      <c r="BA443" s="61">
        <v>0.64559999999999995</v>
      </c>
      <c r="BB443" s="61">
        <v>984.67</v>
      </c>
      <c r="BC443" s="61">
        <v>8.4000000000000005E-2</v>
      </c>
      <c r="BD443" s="62">
        <v>11728.1</v>
      </c>
      <c r="BE443" s="62">
        <v>1360.46</v>
      </c>
      <c r="BF443" s="61">
        <v>0.24859999999999999</v>
      </c>
      <c r="BG443" s="61">
        <v>0.59360000000000002</v>
      </c>
      <c r="BH443" s="61">
        <v>0.18759999999999999</v>
      </c>
      <c r="BI443" s="61">
        <v>0.1666</v>
      </c>
      <c r="BJ443" s="61">
        <v>3.2599999999999997E-2</v>
      </c>
      <c r="BK443" s="61">
        <v>1.9599999999999999E-2</v>
      </c>
    </row>
    <row r="444" spans="1:63" x14ac:dyDescent="0.25">
      <c r="A444" s="61" t="s">
        <v>475</v>
      </c>
      <c r="B444" s="61">
        <v>44669</v>
      </c>
      <c r="C444" s="61">
        <v>16</v>
      </c>
      <c r="D444" s="61">
        <v>182.62</v>
      </c>
      <c r="E444" s="62">
        <v>2921.99</v>
      </c>
      <c r="F444" s="62">
        <v>1937.21</v>
      </c>
      <c r="G444" s="61">
        <v>3.0000000000000001E-3</v>
      </c>
      <c r="H444" s="61">
        <v>0</v>
      </c>
      <c r="I444" s="61">
        <v>6.6299999999999998E-2</v>
      </c>
      <c r="J444" s="61">
        <v>0</v>
      </c>
      <c r="K444" s="61">
        <v>2.3199999999999998E-2</v>
      </c>
      <c r="L444" s="61">
        <v>0.82389999999999997</v>
      </c>
      <c r="M444" s="61">
        <v>8.3699999999999997E-2</v>
      </c>
      <c r="N444" s="61">
        <v>0.76570000000000005</v>
      </c>
      <c r="O444" s="61">
        <v>1E-3</v>
      </c>
      <c r="P444" s="61">
        <v>0.18770000000000001</v>
      </c>
      <c r="Q444" s="61">
        <v>91.35</v>
      </c>
      <c r="R444" s="62">
        <v>52442.64</v>
      </c>
      <c r="S444" s="61">
        <v>0.13039999999999999</v>
      </c>
      <c r="T444" s="61">
        <v>0.16769999999999999</v>
      </c>
      <c r="U444" s="61">
        <v>0.70189999999999997</v>
      </c>
      <c r="V444" s="61">
        <v>16.43</v>
      </c>
      <c r="W444" s="61">
        <v>14.2</v>
      </c>
      <c r="X444" s="62">
        <v>68684.009999999995</v>
      </c>
      <c r="Y444" s="61">
        <v>201.08</v>
      </c>
      <c r="Z444" s="62">
        <v>79739.240000000005</v>
      </c>
      <c r="AA444" s="61">
        <v>0.66239999999999999</v>
      </c>
      <c r="AB444" s="61">
        <v>0.27910000000000001</v>
      </c>
      <c r="AC444" s="61">
        <v>5.8500000000000003E-2</v>
      </c>
      <c r="AD444" s="61">
        <v>0.33760000000000001</v>
      </c>
      <c r="AE444" s="61">
        <v>79.739999999999995</v>
      </c>
      <c r="AF444" s="62">
        <v>1827.08</v>
      </c>
      <c r="AG444" s="61">
        <v>277.08999999999997</v>
      </c>
      <c r="AH444" s="62">
        <v>72073.320000000007</v>
      </c>
      <c r="AI444" s="61">
        <v>47</v>
      </c>
      <c r="AJ444" s="62">
        <v>21952</v>
      </c>
      <c r="AK444" s="62">
        <v>40210</v>
      </c>
      <c r="AL444" s="61">
        <v>36.9</v>
      </c>
      <c r="AM444" s="61">
        <v>22</v>
      </c>
      <c r="AN444" s="61">
        <v>22.14</v>
      </c>
      <c r="AO444" s="61">
        <v>3.66</v>
      </c>
      <c r="AP444" s="61">
        <v>0</v>
      </c>
      <c r="AQ444" s="61">
        <v>0.62949999999999995</v>
      </c>
      <c r="AR444" s="62">
        <v>1151.05</v>
      </c>
      <c r="AS444" s="62">
        <v>2211.2199999999998</v>
      </c>
      <c r="AT444" s="62">
        <v>6535.84</v>
      </c>
      <c r="AU444" s="62">
        <v>1337.39</v>
      </c>
      <c r="AV444" s="61">
        <v>290.97000000000003</v>
      </c>
      <c r="AW444" s="62">
        <v>11526.47</v>
      </c>
      <c r="AX444" s="62">
        <v>8362.98</v>
      </c>
      <c r="AY444" s="61">
        <v>0.63890000000000002</v>
      </c>
      <c r="AZ444" s="62">
        <v>2733.79</v>
      </c>
      <c r="BA444" s="61">
        <v>0.2089</v>
      </c>
      <c r="BB444" s="62">
        <v>1992.29</v>
      </c>
      <c r="BC444" s="61">
        <v>0.1522</v>
      </c>
      <c r="BD444" s="62">
        <v>13089.06</v>
      </c>
      <c r="BE444" s="62">
        <v>4129.9799999999996</v>
      </c>
      <c r="BF444" s="61">
        <v>1.4944</v>
      </c>
      <c r="BG444" s="61">
        <v>0.41210000000000002</v>
      </c>
      <c r="BH444" s="61">
        <v>0.21859999999999999</v>
      </c>
      <c r="BI444" s="61">
        <v>0.3473</v>
      </c>
      <c r="BJ444" s="61">
        <v>1.3899999999999999E-2</v>
      </c>
      <c r="BK444" s="61">
        <v>8.0999999999999996E-3</v>
      </c>
    </row>
    <row r="445" spans="1:63" x14ac:dyDescent="0.25">
      <c r="A445" s="61" t="s">
        <v>476</v>
      </c>
      <c r="B445" s="61">
        <v>49288</v>
      </c>
      <c r="C445" s="61">
        <v>82</v>
      </c>
      <c r="D445" s="61">
        <v>17.829999999999998</v>
      </c>
      <c r="E445" s="62">
        <v>1462.23</v>
      </c>
      <c r="F445" s="62">
        <v>1383.68</v>
      </c>
      <c r="G445" s="61">
        <v>6.9999999999999999E-4</v>
      </c>
      <c r="H445" s="61">
        <v>0</v>
      </c>
      <c r="I445" s="61">
        <v>1.5E-3</v>
      </c>
      <c r="J445" s="61">
        <v>0</v>
      </c>
      <c r="K445" s="61">
        <v>2.2000000000000001E-3</v>
      </c>
      <c r="L445" s="61">
        <v>0.98909999999999998</v>
      </c>
      <c r="M445" s="61">
        <v>6.6E-3</v>
      </c>
      <c r="N445" s="61">
        <v>0.48599999999999999</v>
      </c>
      <c r="O445" s="61">
        <v>6.9999999999999999E-4</v>
      </c>
      <c r="P445" s="61">
        <v>0.1143</v>
      </c>
      <c r="Q445" s="61">
        <v>58</v>
      </c>
      <c r="R445" s="62">
        <v>46530.28</v>
      </c>
      <c r="S445" s="61">
        <v>0.2273</v>
      </c>
      <c r="T445" s="61">
        <v>0.15909999999999999</v>
      </c>
      <c r="U445" s="61">
        <v>0.61360000000000003</v>
      </c>
      <c r="V445" s="61">
        <v>20.57</v>
      </c>
      <c r="W445" s="61">
        <v>12</v>
      </c>
      <c r="X445" s="62">
        <v>70729.919999999998</v>
      </c>
      <c r="Y445" s="61">
        <v>118.57</v>
      </c>
      <c r="Z445" s="62">
        <v>107293.09</v>
      </c>
      <c r="AA445" s="61">
        <v>0.93089999999999995</v>
      </c>
      <c r="AB445" s="61">
        <v>3.78E-2</v>
      </c>
      <c r="AC445" s="61">
        <v>3.1300000000000001E-2</v>
      </c>
      <c r="AD445" s="61">
        <v>6.9099999999999995E-2</v>
      </c>
      <c r="AE445" s="61">
        <v>107.29</v>
      </c>
      <c r="AF445" s="62">
        <v>2408.7800000000002</v>
      </c>
      <c r="AG445" s="61">
        <v>370.38</v>
      </c>
      <c r="AH445" s="62">
        <v>111846.98</v>
      </c>
      <c r="AI445" s="61">
        <v>244</v>
      </c>
      <c r="AJ445" s="62">
        <v>32294</v>
      </c>
      <c r="AK445" s="62">
        <v>42704</v>
      </c>
      <c r="AL445" s="61">
        <v>22.58</v>
      </c>
      <c r="AM445" s="61">
        <v>22.44</v>
      </c>
      <c r="AN445" s="61">
        <v>22.51</v>
      </c>
      <c r="AO445" s="61">
        <v>5.5</v>
      </c>
      <c r="AP445" s="62">
        <v>1874.57</v>
      </c>
      <c r="AQ445" s="61">
        <v>1.6041000000000001</v>
      </c>
      <c r="AR445" s="62">
        <v>1233.3599999999999</v>
      </c>
      <c r="AS445" s="62">
        <v>2527.29</v>
      </c>
      <c r="AT445" s="62">
        <v>4860.59</v>
      </c>
      <c r="AU445" s="61">
        <v>874.5</v>
      </c>
      <c r="AV445" s="61">
        <v>141.41999999999999</v>
      </c>
      <c r="AW445" s="62">
        <v>9637.16</v>
      </c>
      <c r="AX445" s="62">
        <v>5033.8900000000003</v>
      </c>
      <c r="AY445" s="61">
        <v>0.50390000000000001</v>
      </c>
      <c r="AZ445" s="62">
        <v>4310.83</v>
      </c>
      <c r="BA445" s="61">
        <v>0.43149999999999999</v>
      </c>
      <c r="BB445" s="61">
        <v>645.91999999999996</v>
      </c>
      <c r="BC445" s="61">
        <v>6.4699999999999994E-2</v>
      </c>
      <c r="BD445" s="62">
        <v>9990.64</v>
      </c>
      <c r="BE445" s="62">
        <v>4291.82</v>
      </c>
      <c r="BF445" s="61">
        <v>1.4798</v>
      </c>
      <c r="BG445" s="61">
        <v>0.57520000000000004</v>
      </c>
      <c r="BH445" s="61">
        <v>0.21840000000000001</v>
      </c>
      <c r="BI445" s="61">
        <v>0.14050000000000001</v>
      </c>
      <c r="BJ445" s="61">
        <v>4.3999999999999997E-2</v>
      </c>
      <c r="BK445" s="61">
        <v>2.1899999999999999E-2</v>
      </c>
    </row>
    <row r="446" spans="1:63" x14ac:dyDescent="0.25">
      <c r="A446" s="61" t="s">
        <v>477</v>
      </c>
      <c r="B446" s="61">
        <v>44677</v>
      </c>
      <c r="C446" s="61">
        <v>29</v>
      </c>
      <c r="D446" s="61">
        <v>186.67</v>
      </c>
      <c r="E446" s="62">
        <v>5413.41</v>
      </c>
      <c r="F446" s="62">
        <v>5193.5200000000004</v>
      </c>
      <c r="G446" s="61">
        <v>2.9499999999999998E-2</v>
      </c>
      <c r="H446" s="61">
        <v>6.8999999999999999E-3</v>
      </c>
      <c r="I446" s="61">
        <v>0.45590000000000003</v>
      </c>
      <c r="J446" s="61">
        <v>2.2000000000000001E-3</v>
      </c>
      <c r="K446" s="61">
        <v>0.12470000000000001</v>
      </c>
      <c r="L446" s="61">
        <v>0.32440000000000002</v>
      </c>
      <c r="M446" s="61">
        <v>5.6300000000000003E-2</v>
      </c>
      <c r="N446" s="61">
        <v>0.61419999999999997</v>
      </c>
      <c r="O446" s="61">
        <v>0.14149999999999999</v>
      </c>
      <c r="P446" s="61">
        <v>0.14499999999999999</v>
      </c>
      <c r="Q446" s="61">
        <v>300.98</v>
      </c>
      <c r="R446" s="62">
        <v>68046.070000000007</v>
      </c>
      <c r="S446" s="61">
        <v>0.24390000000000001</v>
      </c>
      <c r="T446" s="61">
        <v>0.18429999999999999</v>
      </c>
      <c r="U446" s="61">
        <v>0.57179999999999997</v>
      </c>
      <c r="V446" s="61">
        <v>13.49</v>
      </c>
      <c r="W446" s="61">
        <v>43</v>
      </c>
      <c r="X446" s="62">
        <v>77208.350000000006</v>
      </c>
      <c r="Y446" s="61">
        <v>123.06</v>
      </c>
      <c r="Z446" s="62">
        <v>276477.57</v>
      </c>
      <c r="AA446" s="61">
        <v>0.45469999999999999</v>
      </c>
      <c r="AB446" s="61">
        <v>0.50849999999999995</v>
      </c>
      <c r="AC446" s="61">
        <v>3.6700000000000003E-2</v>
      </c>
      <c r="AD446" s="61">
        <v>0.54530000000000001</v>
      </c>
      <c r="AE446" s="61">
        <v>276.48</v>
      </c>
      <c r="AF446" s="62">
        <v>8231.1200000000008</v>
      </c>
      <c r="AG446" s="61">
        <v>511.99</v>
      </c>
      <c r="AH446" s="62">
        <v>343960.91</v>
      </c>
      <c r="AI446" s="61">
        <v>599</v>
      </c>
      <c r="AJ446" s="62">
        <v>32812</v>
      </c>
      <c r="AK446" s="62">
        <v>57081</v>
      </c>
      <c r="AL446" s="61">
        <v>48.89</v>
      </c>
      <c r="AM446" s="61">
        <v>24.53</v>
      </c>
      <c r="AN446" s="61">
        <v>33.08</v>
      </c>
      <c r="AO446" s="61">
        <v>4.63</v>
      </c>
      <c r="AP446" s="61">
        <v>0</v>
      </c>
      <c r="AQ446" s="61">
        <v>0.59160000000000001</v>
      </c>
      <c r="AR446" s="62">
        <v>1934.14</v>
      </c>
      <c r="AS446" s="62">
        <v>2784.4</v>
      </c>
      <c r="AT446" s="62">
        <v>6749.3</v>
      </c>
      <c r="AU446" s="62">
        <v>1483.6</v>
      </c>
      <c r="AV446" s="61">
        <v>764.15</v>
      </c>
      <c r="AW446" s="62">
        <v>13715.59</v>
      </c>
      <c r="AX446" s="62">
        <v>4782.97</v>
      </c>
      <c r="AY446" s="61">
        <v>0.33489999999999998</v>
      </c>
      <c r="AZ446" s="62">
        <v>8426.6</v>
      </c>
      <c r="BA446" s="61">
        <v>0.59</v>
      </c>
      <c r="BB446" s="62">
        <v>1072.43</v>
      </c>
      <c r="BC446" s="61">
        <v>7.51E-2</v>
      </c>
      <c r="BD446" s="62">
        <v>14282.01</v>
      </c>
      <c r="BE446" s="61">
        <v>566.87</v>
      </c>
      <c r="BF446" s="61">
        <v>8.3299999999999999E-2</v>
      </c>
      <c r="BG446" s="61">
        <v>0.629</v>
      </c>
      <c r="BH446" s="61">
        <v>0.2195</v>
      </c>
      <c r="BI446" s="61">
        <v>9.9699999999999997E-2</v>
      </c>
      <c r="BJ446" s="61">
        <v>2.8400000000000002E-2</v>
      </c>
      <c r="BK446" s="61">
        <v>2.3400000000000001E-2</v>
      </c>
    </row>
    <row r="447" spans="1:63" x14ac:dyDescent="0.25">
      <c r="A447" s="61" t="s">
        <v>478</v>
      </c>
      <c r="B447" s="61">
        <v>45880</v>
      </c>
      <c r="C447" s="61">
        <v>149</v>
      </c>
      <c r="D447" s="61">
        <v>9.4499999999999993</v>
      </c>
      <c r="E447" s="62">
        <v>1408.18</v>
      </c>
      <c r="F447" s="62">
        <v>1304.48</v>
      </c>
      <c r="G447" s="61">
        <v>1.5E-3</v>
      </c>
      <c r="H447" s="61">
        <v>0</v>
      </c>
      <c r="I447" s="61">
        <v>6.8999999999999999E-3</v>
      </c>
      <c r="J447" s="61">
        <v>1.9E-3</v>
      </c>
      <c r="K447" s="61">
        <v>1.2999999999999999E-2</v>
      </c>
      <c r="L447" s="61">
        <v>0.95750000000000002</v>
      </c>
      <c r="M447" s="61">
        <v>1.9300000000000001E-2</v>
      </c>
      <c r="N447" s="61">
        <v>0.54830000000000001</v>
      </c>
      <c r="O447" s="61">
        <v>8.0000000000000004E-4</v>
      </c>
      <c r="P447" s="61">
        <v>0.16839999999999999</v>
      </c>
      <c r="Q447" s="61">
        <v>55.72</v>
      </c>
      <c r="R447" s="62">
        <v>50194.3</v>
      </c>
      <c r="S447" s="61">
        <v>0.30230000000000001</v>
      </c>
      <c r="T447" s="61">
        <v>0.2326</v>
      </c>
      <c r="U447" s="61">
        <v>0.46510000000000001</v>
      </c>
      <c r="V447" s="61">
        <v>17.84</v>
      </c>
      <c r="W447" s="61">
        <v>7.19</v>
      </c>
      <c r="X447" s="62">
        <v>68986.06</v>
      </c>
      <c r="Y447" s="61">
        <v>187.28</v>
      </c>
      <c r="Z447" s="62">
        <v>109739.35</v>
      </c>
      <c r="AA447" s="61">
        <v>0.83640000000000003</v>
      </c>
      <c r="AB447" s="61">
        <v>0.10150000000000001</v>
      </c>
      <c r="AC447" s="61">
        <v>6.2100000000000002E-2</v>
      </c>
      <c r="AD447" s="61">
        <v>0.1636</v>
      </c>
      <c r="AE447" s="61">
        <v>109.74</v>
      </c>
      <c r="AF447" s="62">
        <v>3212.51</v>
      </c>
      <c r="AG447" s="61">
        <v>436.76</v>
      </c>
      <c r="AH447" s="62">
        <v>100637.19</v>
      </c>
      <c r="AI447" s="61">
        <v>185</v>
      </c>
      <c r="AJ447" s="62">
        <v>26857</v>
      </c>
      <c r="AK447" s="62">
        <v>36409</v>
      </c>
      <c r="AL447" s="61">
        <v>35.44</v>
      </c>
      <c r="AM447" s="61">
        <v>28.81</v>
      </c>
      <c r="AN447" s="61">
        <v>29.35</v>
      </c>
      <c r="AO447" s="61">
        <v>3.9</v>
      </c>
      <c r="AP447" s="61">
        <v>0</v>
      </c>
      <c r="AQ447" s="61">
        <v>1.641</v>
      </c>
      <c r="AR447" s="62">
        <v>1134.03</v>
      </c>
      <c r="AS447" s="62">
        <v>2212.88</v>
      </c>
      <c r="AT447" s="62">
        <v>4806.38</v>
      </c>
      <c r="AU447" s="61">
        <v>797.79</v>
      </c>
      <c r="AV447" s="61">
        <v>65.650000000000006</v>
      </c>
      <c r="AW447" s="62">
        <v>9016.73</v>
      </c>
      <c r="AX447" s="62">
        <v>5552.23</v>
      </c>
      <c r="AY447" s="61">
        <v>0.5857</v>
      </c>
      <c r="AZ447" s="62">
        <v>3285.41</v>
      </c>
      <c r="BA447" s="61">
        <v>0.34660000000000002</v>
      </c>
      <c r="BB447" s="61">
        <v>642</v>
      </c>
      <c r="BC447" s="61">
        <v>6.7699999999999996E-2</v>
      </c>
      <c r="BD447" s="62">
        <v>9479.64</v>
      </c>
      <c r="BE447" s="62">
        <v>4205.3100000000004</v>
      </c>
      <c r="BF447" s="61">
        <v>2.3306</v>
      </c>
      <c r="BG447" s="61">
        <v>0.50260000000000005</v>
      </c>
      <c r="BH447" s="61">
        <v>0.23880000000000001</v>
      </c>
      <c r="BI447" s="61">
        <v>0.20269999999999999</v>
      </c>
      <c r="BJ447" s="61">
        <v>3.5400000000000001E-2</v>
      </c>
      <c r="BK447" s="61">
        <v>2.0500000000000001E-2</v>
      </c>
    </row>
    <row r="448" spans="1:63" x14ac:dyDescent="0.25">
      <c r="A448" s="61" t="s">
        <v>479</v>
      </c>
      <c r="B448" s="61">
        <v>44685</v>
      </c>
      <c r="C448" s="61">
        <v>26</v>
      </c>
      <c r="D448" s="61">
        <v>116.01</v>
      </c>
      <c r="E448" s="62">
        <v>3016.33</v>
      </c>
      <c r="F448" s="62">
        <v>2767.86</v>
      </c>
      <c r="G448" s="61">
        <v>4.0000000000000002E-4</v>
      </c>
      <c r="H448" s="61">
        <v>6.9999999999999999E-4</v>
      </c>
      <c r="I448" s="61">
        <v>7.7399999999999997E-2</v>
      </c>
      <c r="J448" s="61">
        <v>1.1999999999999999E-3</v>
      </c>
      <c r="K448" s="61">
        <v>2.63E-2</v>
      </c>
      <c r="L448" s="61">
        <v>0.81640000000000001</v>
      </c>
      <c r="M448" s="61">
        <v>7.7600000000000002E-2</v>
      </c>
      <c r="N448" s="61">
        <v>0.6482</v>
      </c>
      <c r="O448" s="61">
        <v>3.0999999999999999E-3</v>
      </c>
      <c r="P448" s="61">
        <v>0.17699999999999999</v>
      </c>
      <c r="Q448" s="61">
        <v>115.64</v>
      </c>
      <c r="R448" s="62">
        <v>58863.12</v>
      </c>
      <c r="S448" s="61">
        <v>0.29320000000000002</v>
      </c>
      <c r="T448" s="61">
        <v>0.19900000000000001</v>
      </c>
      <c r="U448" s="61">
        <v>0.50790000000000002</v>
      </c>
      <c r="V448" s="61">
        <v>20.43</v>
      </c>
      <c r="W448" s="61">
        <v>20.350000000000001</v>
      </c>
      <c r="X448" s="62">
        <v>68787.22</v>
      </c>
      <c r="Y448" s="61">
        <v>144.88999999999999</v>
      </c>
      <c r="Z448" s="62">
        <v>110716.16</v>
      </c>
      <c r="AA448" s="61">
        <v>0.71220000000000006</v>
      </c>
      <c r="AB448" s="61">
        <v>0.25840000000000002</v>
      </c>
      <c r="AC448" s="61">
        <v>2.9499999999999998E-2</v>
      </c>
      <c r="AD448" s="61">
        <v>0.2878</v>
      </c>
      <c r="AE448" s="61">
        <v>110.72</v>
      </c>
      <c r="AF448" s="62">
        <v>3980.26</v>
      </c>
      <c r="AG448" s="61">
        <v>465.24</v>
      </c>
      <c r="AH448" s="62">
        <v>114152.76</v>
      </c>
      <c r="AI448" s="61">
        <v>255</v>
      </c>
      <c r="AJ448" s="62">
        <v>27243</v>
      </c>
      <c r="AK448" s="62">
        <v>37685</v>
      </c>
      <c r="AL448" s="61">
        <v>65.040000000000006</v>
      </c>
      <c r="AM448" s="61">
        <v>34.03</v>
      </c>
      <c r="AN448" s="61">
        <v>37.92</v>
      </c>
      <c r="AO448" s="61">
        <v>4.5999999999999996</v>
      </c>
      <c r="AP448" s="61">
        <v>0</v>
      </c>
      <c r="AQ448" s="61">
        <v>1.0972999999999999</v>
      </c>
      <c r="AR448" s="62">
        <v>1262.28</v>
      </c>
      <c r="AS448" s="62">
        <v>2144.69</v>
      </c>
      <c r="AT448" s="62">
        <v>6218.66</v>
      </c>
      <c r="AU448" s="61">
        <v>909.55</v>
      </c>
      <c r="AV448" s="61">
        <v>150.26</v>
      </c>
      <c r="AW448" s="62">
        <v>10685.44</v>
      </c>
      <c r="AX448" s="62">
        <v>5523.54</v>
      </c>
      <c r="AY448" s="61">
        <v>0.53600000000000003</v>
      </c>
      <c r="AZ448" s="62">
        <v>3832.3</v>
      </c>
      <c r="BA448" s="61">
        <v>0.37190000000000001</v>
      </c>
      <c r="BB448" s="61">
        <v>950.2</v>
      </c>
      <c r="BC448" s="61">
        <v>9.2200000000000004E-2</v>
      </c>
      <c r="BD448" s="62">
        <v>10306.040000000001</v>
      </c>
      <c r="BE448" s="62">
        <v>3740.37</v>
      </c>
      <c r="BF448" s="61">
        <v>1.3231999999999999</v>
      </c>
      <c r="BG448" s="61">
        <v>0.58150000000000002</v>
      </c>
      <c r="BH448" s="61">
        <v>0.23369999999999999</v>
      </c>
      <c r="BI448" s="61">
        <v>0.13980000000000001</v>
      </c>
      <c r="BJ448" s="61">
        <v>2.8199999999999999E-2</v>
      </c>
      <c r="BK448" s="61">
        <v>1.67E-2</v>
      </c>
    </row>
    <row r="449" spans="1:63" x14ac:dyDescent="0.25">
      <c r="A449" s="61" t="s">
        <v>480</v>
      </c>
      <c r="B449" s="61">
        <v>44693</v>
      </c>
      <c r="C449" s="61">
        <v>3</v>
      </c>
      <c r="D449" s="61">
        <v>480.37</v>
      </c>
      <c r="E449" s="62">
        <v>1441.12</v>
      </c>
      <c r="F449" s="62">
        <v>1610.59</v>
      </c>
      <c r="G449" s="61">
        <v>5.4000000000000003E-3</v>
      </c>
      <c r="H449" s="61">
        <v>1.9E-3</v>
      </c>
      <c r="I449" s="61">
        <v>7.5499999999999998E-2</v>
      </c>
      <c r="J449" s="61">
        <v>0</v>
      </c>
      <c r="K449" s="61">
        <v>1.3299999999999999E-2</v>
      </c>
      <c r="L449" s="61">
        <v>0.87129999999999996</v>
      </c>
      <c r="M449" s="61">
        <v>3.27E-2</v>
      </c>
      <c r="N449" s="61">
        <v>0.4642</v>
      </c>
      <c r="O449" s="61">
        <v>8.3999999999999995E-3</v>
      </c>
      <c r="P449" s="61">
        <v>0.16009999999999999</v>
      </c>
      <c r="Q449" s="61">
        <v>68.61</v>
      </c>
      <c r="R449" s="62">
        <v>55502.13</v>
      </c>
      <c r="S449" s="61">
        <v>0.33629999999999999</v>
      </c>
      <c r="T449" s="61">
        <v>9.7299999999999998E-2</v>
      </c>
      <c r="U449" s="61">
        <v>0.56640000000000001</v>
      </c>
      <c r="V449" s="61">
        <v>16.32</v>
      </c>
      <c r="W449" s="61">
        <v>7.2</v>
      </c>
      <c r="X449" s="62">
        <v>91493.08</v>
      </c>
      <c r="Y449" s="61">
        <v>193.24</v>
      </c>
      <c r="Z449" s="62">
        <v>127228.43</v>
      </c>
      <c r="AA449" s="61">
        <v>0.67689999999999995</v>
      </c>
      <c r="AB449" s="61">
        <v>0.28520000000000001</v>
      </c>
      <c r="AC449" s="61">
        <v>3.7900000000000003E-2</v>
      </c>
      <c r="AD449" s="61">
        <v>0.3231</v>
      </c>
      <c r="AE449" s="61">
        <v>127.23</v>
      </c>
      <c r="AF449" s="62">
        <v>6001</v>
      </c>
      <c r="AG449" s="61">
        <v>558.70000000000005</v>
      </c>
      <c r="AH449" s="62">
        <v>138301.91</v>
      </c>
      <c r="AI449" s="61">
        <v>381</v>
      </c>
      <c r="AJ449" s="62">
        <v>29248</v>
      </c>
      <c r="AK449" s="62">
        <v>41276</v>
      </c>
      <c r="AL449" s="61">
        <v>73.37</v>
      </c>
      <c r="AM449" s="61">
        <v>41.21</v>
      </c>
      <c r="AN449" s="61">
        <v>57.83</v>
      </c>
      <c r="AO449" s="61">
        <v>4.1900000000000004</v>
      </c>
      <c r="AP449" s="61">
        <v>0</v>
      </c>
      <c r="AQ449" s="61">
        <v>1.1113999999999999</v>
      </c>
      <c r="AR449" s="62">
        <v>1118.06</v>
      </c>
      <c r="AS449" s="62">
        <v>1138.49</v>
      </c>
      <c r="AT449" s="62">
        <v>5765.42</v>
      </c>
      <c r="AU449" s="61">
        <v>973.8</v>
      </c>
      <c r="AV449" s="61">
        <v>120.01</v>
      </c>
      <c r="AW449" s="62">
        <v>9115.7800000000007</v>
      </c>
      <c r="AX449" s="62">
        <v>3366.73</v>
      </c>
      <c r="AY449" s="61">
        <v>0.33929999999999999</v>
      </c>
      <c r="AZ449" s="62">
        <v>5745</v>
      </c>
      <c r="BA449" s="61">
        <v>0.57889999999999997</v>
      </c>
      <c r="BB449" s="61">
        <v>811.47</v>
      </c>
      <c r="BC449" s="61">
        <v>8.1799999999999998E-2</v>
      </c>
      <c r="BD449" s="62">
        <v>9923.2099999999991</v>
      </c>
      <c r="BE449" s="62">
        <v>2948.95</v>
      </c>
      <c r="BF449" s="61">
        <v>0.75260000000000005</v>
      </c>
      <c r="BG449" s="61">
        <v>0.55330000000000001</v>
      </c>
      <c r="BH449" s="61">
        <v>0.19470000000000001</v>
      </c>
      <c r="BI449" s="61">
        <v>0.20880000000000001</v>
      </c>
      <c r="BJ449" s="61">
        <v>2.5999999999999999E-2</v>
      </c>
      <c r="BK449" s="61">
        <v>1.7299999999999999E-2</v>
      </c>
    </row>
    <row r="450" spans="1:63" x14ac:dyDescent="0.25">
      <c r="A450" s="61" t="s">
        <v>481</v>
      </c>
      <c r="B450" s="61">
        <v>50054</v>
      </c>
      <c r="C450" s="61">
        <v>50</v>
      </c>
      <c r="D450" s="61">
        <v>54.81</v>
      </c>
      <c r="E450" s="62">
        <v>2740.74</v>
      </c>
      <c r="F450" s="62">
        <v>2598.5300000000002</v>
      </c>
      <c r="G450" s="61">
        <v>4.58E-2</v>
      </c>
      <c r="H450" s="61">
        <v>0</v>
      </c>
      <c r="I450" s="61">
        <v>1.49E-2</v>
      </c>
      <c r="J450" s="61">
        <v>4.0000000000000002E-4</v>
      </c>
      <c r="K450" s="61">
        <v>1.14E-2</v>
      </c>
      <c r="L450" s="61">
        <v>0.90790000000000004</v>
      </c>
      <c r="M450" s="61">
        <v>1.9699999999999999E-2</v>
      </c>
      <c r="N450" s="61">
        <v>7.1300000000000002E-2</v>
      </c>
      <c r="O450" s="61">
        <v>1.0999999999999999E-2</v>
      </c>
      <c r="P450" s="61">
        <v>8.3099999999999993E-2</v>
      </c>
      <c r="Q450" s="61">
        <v>140.05000000000001</v>
      </c>
      <c r="R450" s="62">
        <v>67940.25</v>
      </c>
      <c r="S450" s="61">
        <v>7.9500000000000001E-2</v>
      </c>
      <c r="T450" s="61">
        <v>0.17610000000000001</v>
      </c>
      <c r="U450" s="61">
        <v>0.74429999999999996</v>
      </c>
      <c r="V450" s="61">
        <v>17.940000000000001</v>
      </c>
      <c r="W450" s="61">
        <v>16.899999999999999</v>
      </c>
      <c r="X450" s="62">
        <v>80599.759999999995</v>
      </c>
      <c r="Y450" s="61">
        <v>160.82</v>
      </c>
      <c r="Z450" s="62">
        <v>331091.89</v>
      </c>
      <c r="AA450" s="61">
        <v>0.83460000000000001</v>
      </c>
      <c r="AB450" s="61">
        <v>0.1457</v>
      </c>
      <c r="AC450" s="61">
        <v>1.9699999999999999E-2</v>
      </c>
      <c r="AD450" s="61">
        <v>0.16539999999999999</v>
      </c>
      <c r="AE450" s="61">
        <v>331.09</v>
      </c>
      <c r="AF450" s="62">
        <v>11610.24</v>
      </c>
      <c r="AG450" s="62">
        <v>1206.05</v>
      </c>
      <c r="AH450" s="62">
        <v>364534.33</v>
      </c>
      <c r="AI450" s="61">
        <v>604</v>
      </c>
      <c r="AJ450" s="62">
        <v>58022</v>
      </c>
      <c r="AK450" s="62">
        <v>133720</v>
      </c>
      <c r="AL450" s="61">
        <v>61.96</v>
      </c>
      <c r="AM450" s="61">
        <v>33.99</v>
      </c>
      <c r="AN450" s="61">
        <v>37.6</v>
      </c>
      <c r="AO450" s="61">
        <v>5.7</v>
      </c>
      <c r="AP450" s="61">
        <v>0</v>
      </c>
      <c r="AQ450" s="61">
        <v>0.41499999999999998</v>
      </c>
      <c r="AR450" s="62">
        <v>1626.76</v>
      </c>
      <c r="AS450" s="62">
        <v>3651.69</v>
      </c>
      <c r="AT450" s="62">
        <v>6735.59</v>
      </c>
      <c r="AU450" s="62">
        <v>1342.79</v>
      </c>
      <c r="AV450" s="61">
        <v>118.07</v>
      </c>
      <c r="AW450" s="62">
        <v>13474.92</v>
      </c>
      <c r="AX450" s="62">
        <v>2673.6</v>
      </c>
      <c r="AY450" s="61">
        <v>0.2092</v>
      </c>
      <c r="AZ450" s="62">
        <v>9693.7900000000009</v>
      </c>
      <c r="BA450" s="61">
        <v>0.75860000000000005</v>
      </c>
      <c r="BB450" s="61">
        <v>410.98</v>
      </c>
      <c r="BC450" s="61">
        <v>3.2199999999999999E-2</v>
      </c>
      <c r="BD450" s="62">
        <v>12778.38</v>
      </c>
      <c r="BE450" s="61">
        <v>608.92999999999995</v>
      </c>
      <c r="BF450" s="61">
        <v>3.0200000000000001E-2</v>
      </c>
      <c r="BG450" s="61">
        <v>0.61429999999999996</v>
      </c>
      <c r="BH450" s="61">
        <v>0.21890000000000001</v>
      </c>
      <c r="BI450" s="61">
        <v>0.113</v>
      </c>
      <c r="BJ450" s="61">
        <v>3.15E-2</v>
      </c>
      <c r="BK450" s="61">
        <v>2.23E-2</v>
      </c>
    </row>
    <row r="451" spans="1:63" x14ac:dyDescent="0.25">
      <c r="A451" s="61" t="s">
        <v>482</v>
      </c>
      <c r="B451" s="61">
        <v>47001</v>
      </c>
      <c r="C451" s="61">
        <v>11</v>
      </c>
      <c r="D451" s="61">
        <v>582.77</v>
      </c>
      <c r="E451" s="62">
        <v>6410.51</v>
      </c>
      <c r="F451" s="62">
        <v>5593</v>
      </c>
      <c r="G451" s="61">
        <v>1.5900000000000001E-2</v>
      </c>
      <c r="H451" s="61">
        <v>0</v>
      </c>
      <c r="I451" s="61">
        <v>0.35659999999999997</v>
      </c>
      <c r="J451" s="61">
        <v>1.1000000000000001E-3</v>
      </c>
      <c r="K451" s="61">
        <v>2.6499999999999999E-2</v>
      </c>
      <c r="L451" s="61">
        <v>0.50919999999999999</v>
      </c>
      <c r="M451" s="61">
        <v>9.0700000000000003E-2</v>
      </c>
      <c r="N451" s="61">
        <v>0.38279999999999997</v>
      </c>
      <c r="O451" s="61">
        <v>6.1800000000000001E-2</v>
      </c>
      <c r="P451" s="61">
        <v>0.12970000000000001</v>
      </c>
      <c r="Q451" s="61">
        <v>265.60000000000002</v>
      </c>
      <c r="R451" s="62">
        <v>62865.58</v>
      </c>
      <c r="S451" s="61">
        <v>0.13930000000000001</v>
      </c>
      <c r="T451" s="61">
        <v>0.29780000000000001</v>
      </c>
      <c r="U451" s="61">
        <v>0.56279999999999997</v>
      </c>
      <c r="V451" s="61">
        <v>20.75</v>
      </c>
      <c r="W451" s="61">
        <v>33.5</v>
      </c>
      <c r="X451" s="62">
        <v>83258.960000000006</v>
      </c>
      <c r="Y451" s="61">
        <v>188.65</v>
      </c>
      <c r="Z451" s="62">
        <v>106385.47</v>
      </c>
      <c r="AA451" s="61">
        <v>0.77800000000000002</v>
      </c>
      <c r="AB451" s="61">
        <v>0.1973</v>
      </c>
      <c r="AC451" s="61">
        <v>2.47E-2</v>
      </c>
      <c r="AD451" s="61">
        <v>0.222</v>
      </c>
      <c r="AE451" s="61">
        <v>106.39</v>
      </c>
      <c r="AF451" s="62">
        <v>3909.09</v>
      </c>
      <c r="AG451" s="61">
        <v>617.30999999999995</v>
      </c>
      <c r="AH451" s="62">
        <v>121815.54</v>
      </c>
      <c r="AI451" s="61">
        <v>300</v>
      </c>
      <c r="AJ451" s="62">
        <v>33190</v>
      </c>
      <c r="AK451" s="62">
        <v>47314</v>
      </c>
      <c r="AL451" s="61">
        <v>59.67</v>
      </c>
      <c r="AM451" s="61">
        <v>35.299999999999997</v>
      </c>
      <c r="AN451" s="61">
        <v>39.590000000000003</v>
      </c>
      <c r="AO451" s="61">
        <v>6.6</v>
      </c>
      <c r="AP451" s="61">
        <v>696.32</v>
      </c>
      <c r="AQ451" s="61">
        <v>1.1268</v>
      </c>
      <c r="AR451" s="62">
        <v>1364.61</v>
      </c>
      <c r="AS451" s="62">
        <v>2157.2199999999998</v>
      </c>
      <c r="AT451" s="62">
        <v>5516.3</v>
      </c>
      <c r="AU451" s="61">
        <v>836.53</v>
      </c>
      <c r="AV451" s="61">
        <v>265.26</v>
      </c>
      <c r="AW451" s="62">
        <v>10139.91</v>
      </c>
      <c r="AX451" s="62">
        <v>4511.5600000000004</v>
      </c>
      <c r="AY451" s="61">
        <v>0.42909999999999998</v>
      </c>
      <c r="AZ451" s="62">
        <v>5203.09</v>
      </c>
      <c r="BA451" s="61">
        <v>0.49480000000000002</v>
      </c>
      <c r="BB451" s="61">
        <v>800.4</v>
      </c>
      <c r="BC451" s="61">
        <v>7.6100000000000001E-2</v>
      </c>
      <c r="BD451" s="62">
        <v>10515.04</v>
      </c>
      <c r="BE451" s="62">
        <v>3256.86</v>
      </c>
      <c r="BF451" s="61">
        <v>0.91339999999999999</v>
      </c>
      <c r="BG451" s="61">
        <v>0.5363</v>
      </c>
      <c r="BH451" s="61">
        <v>0.22370000000000001</v>
      </c>
      <c r="BI451" s="61">
        <v>0.20419999999999999</v>
      </c>
      <c r="BJ451" s="61">
        <v>2.3699999999999999E-2</v>
      </c>
      <c r="BK451" s="61">
        <v>1.21E-2</v>
      </c>
    </row>
    <row r="452" spans="1:63" x14ac:dyDescent="0.25">
      <c r="A452" s="61" t="s">
        <v>483</v>
      </c>
      <c r="B452" s="61">
        <v>46599</v>
      </c>
      <c r="C452" s="61">
        <v>4</v>
      </c>
      <c r="D452" s="61">
        <v>243.74</v>
      </c>
      <c r="E452" s="61">
        <v>974.95</v>
      </c>
      <c r="F452" s="61">
        <v>837.27</v>
      </c>
      <c r="G452" s="61">
        <v>4.24E-2</v>
      </c>
      <c r="H452" s="61">
        <v>0</v>
      </c>
      <c r="I452" s="61">
        <v>0.81579999999999997</v>
      </c>
      <c r="J452" s="61">
        <v>0</v>
      </c>
      <c r="K452" s="61">
        <v>1.89E-2</v>
      </c>
      <c r="L452" s="61">
        <v>8.2900000000000001E-2</v>
      </c>
      <c r="M452" s="61">
        <v>3.9899999999999998E-2</v>
      </c>
      <c r="N452" s="61">
        <v>0.55900000000000005</v>
      </c>
      <c r="O452" s="61">
        <v>2.5600000000000001E-2</v>
      </c>
      <c r="P452" s="61">
        <v>0.13320000000000001</v>
      </c>
      <c r="Q452" s="61">
        <v>103.42</v>
      </c>
      <c r="R452" s="62">
        <v>65098.5</v>
      </c>
      <c r="S452" s="61">
        <v>0.4627</v>
      </c>
      <c r="T452" s="61">
        <v>0.19400000000000001</v>
      </c>
      <c r="U452" s="61">
        <v>0.34329999999999999</v>
      </c>
      <c r="V452" s="61">
        <v>16.82</v>
      </c>
      <c r="W452" s="61">
        <v>10.25</v>
      </c>
      <c r="X452" s="62">
        <v>66163.37</v>
      </c>
      <c r="Y452" s="61">
        <v>95.12</v>
      </c>
      <c r="Z452" s="62">
        <v>252525.39</v>
      </c>
      <c r="AA452" s="61">
        <v>0.73939999999999995</v>
      </c>
      <c r="AB452" s="61">
        <v>0.25080000000000002</v>
      </c>
      <c r="AC452" s="61">
        <v>9.7000000000000003E-3</v>
      </c>
      <c r="AD452" s="61">
        <v>0.2606</v>
      </c>
      <c r="AE452" s="61">
        <v>252.53</v>
      </c>
      <c r="AF452" s="62">
        <v>10601.87</v>
      </c>
      <c r="AG452" s="62">
        <v>1234.1099999999999</v>
      </c>
      <c r="AH452" s="62">
        <v>256502.36</v>
      </c>
      <c r="AI452" s="61">
        <v>587</v>
      </c>
      <c r="AJ452" s="62">
        <v>32690</v>
      </c>
      <c r="AK452" s="62">
        <v>49892</v>
      </c>
      <c r="AL452" s="61">
        <v>80.599999999999994</v>
      </c>
      <c r="AM452" s="61">
        <v>41.06</v>
      </c>
      <c r="AN452" s="61">
        <v>43.2</v>
      </c>
      <c r="AO452" s="61">
        <v>5.7</v>
      </c>
      <c r="AP452" s="61">
        <v>0</v>
      </c>
      <c r="AQ452" s="61">
        <v>1.2602</v>
      </c>
      <c r="AR452" s="62">
        <v>2456.08</v>
      </c>
      <c r="AS452" s="62">
        <v>2809.3</v>
      </c>
      <c r="AT452" s="62">
        <v>7086.77</v>
      </c>
      <c r="AU452" s="62">
        <v>1206.95</v>
      </c>
      <c r="AV452" s="61">
        <v>74.510000000000005</v>
      </c>
      <c r="AW452" s="62">
        <v>13633.61</v>
      </c>
      <c r="AX452" s="62">
        <v>4087.9</v>
      </c>
      <c r="AY452" s="61">
        <v>0.2611</v>
      </c>
      <c r="AZ452" s="62">
        <v>10922.87</v>
      </c>
      <c r="BA452" s="61">
        <v>0.69769999999999999</v>
      </c>
      <c r="BB452" s="61">
        <v>643.87</v>
      </c>
      <c r="BC452" s="61">
        <v>4.1099999999999998E-2</v>
      </c>
      <c r="BD452" s="62">
        <v>15654.64</v>
      </c>
      <c r="BE452" s="61">
        <v>383.14</v>
      </c>
      <c r="BF452" s="61">
        <v>5.5E-2</v>
      </c>
      <c r="BG452" s="61">
        <v>0.433</v>
      </c>
      <c r="BH452" s="61">
        <v>0.16309999999999999</v>
      </c>
      <c r="BI452" s="61">
        <v>0.35249999999999998</v>
      </c>
      <c r="BJ452" s="61">
        <v>3.0700000000000002E-2</v>
      </c>
      <c r="BK452" s="61">
        <v>2.06E-2</v>
      </c>
    </row>
    <row r="453" spans="1:63" x14ac:dyDescent="0.25">
      <c r="A453" s="61" t="s">
        <v>484</v>
      </c>
      <c r="B453" s="61">
        <v>48439</v>
      </c>
      <c r="C453" s="61">
        <v>122</v>
      </c>
      <c r="D453" s="61">
        <v>6.06</v>
      </c>
      <c r="E453" s="61">
        <v>739.14</v>
      </c>
      <c r="F453" s="61">
        <v>802.59</v>
      </c>
      <c r="G453" s="61">
        <v>5.0000000000000001E-3</v>
      </c>
      <c r="H453" s="61">
        <v>9.4999999999999998E-3</v>
      </c>
      <c r="I453" s="61">
        <v>5.8999999999999999E-3</v>
      </c>
      <c r="J453" s="61">
        <v>0</v>
      </c>
      <c r="K453" s="61">
        <v>1.4800000000000001E-2</v>
      </c>
      <c r="L453" s="61">
        <v>0.94030000000000002</v>
      </c>
      <c r="M453" s="61">
        <v>2.46E-2</v>
      </c>
      <c r="N453" s="61">
        <v>0.43940000000000001</v>
      </c>
      <c r="O453" s="61">
        <v>0</v>
      </c>
      <c r="P453" s="61">
        <v>0.12559999999999999</v>
      </c>
      <c r="Q453" s="61">
        <v>42</v>
      </c>
      <c r="R453" s="62">
        <v>45636.28</v>
      </c>
      <c r="S453" s="61">
        <v>0.35560000000000003</v>
      </c>
      <c r="T453" s="61">
        <v>0.1222</v>
      </c>
      <c r="U453" s="61">
        <v>0.5222</v>
      </c>
      <c r="V453" s="61">
        <v>16.100000000000001</v>
      </c>
      <c r="W453" s="61">
        <v>6.2</v>
      </c>
      <c r="X453" s="62">
        <v>72050.289999999994</v>
      </c>
      <c r="Y453" s="61">
        <v>115.66</v>
      </c>
      <c r="Z453" s="62">
        <v>151955.73000000001</v>
      </c>
      <c r="AA453" s="61">
        <v>0.80640000000000001</v>
      </c>
      <c r="AB453" s="61">
        <v>7.0300000000000001E-2</v>
      </c>
      <c r="AC453" s="61">
        <v>0.12330000000000001</v>
      </c>
      <c r="AD453" s="61">
        <v>0.19359999999999999</v>
      </c>
      <c r="AE453" s="61">
        <v>151.96</v>
      </c>
      <c r="AF453" s="62">
        <v>4579.46</v>
      </c>
      <c r="AG453" s="61">
        <v>466.64</v>
      </c>
      <c r="AH453" s="62">
        <v>126142.7</v>
      </c>
      <c r="AI453" s="61">
        <v>324</v>
      </c>
      <c r="AJ453" s="62">
        <v>35121</v>
      </c>
      <c r="AK453" s="62">
        <v>45737</v>
      </c>
      <c r="AL453" s="61">
        <v>50.1</v>
      </c>
      <c r="AM453" s="61">
        <v>27.23</v>
      </c>
      <c r="AN453" s="61">
        <v>28.5</v>
      </c>
      <c r="AO453" s="61">
        <v>5.5</v>
      </c>
      <c r="AP453" s="61">
        <v>0</v>
      </c>
      <c r="AQ453" s="61">
        <v>1.0044999999999999</v>
      </c>
      <c r="AR453" s="62">
        <v>1370.31</v>
      </c>
      <c r="AS453" s="62">
        <v>1696.84</v>
      </c>
      <c r="AT453" s="62">
        <v>5187.22</v>
      </c>
      <c r="AU453" s="61">
        <v>631.22</v>
      </c>
      <c r="AV453" s="61">
        <v>154.29</v>
      </c>
      <c r="AW453" s="62">
        <v>9039.89</v>
      </c>
      <c r="AX453" s="62">
        <v>4411.32</v>
      </c>
      <c r="AY453" s="61">
        <v>0.41760000000000003</v>
      </c>
      <c r="AZ453" s="62">
        <v>5542.07</v>
      </c>
      <c r="BA453" s="61">
        <v>0.52459999999999996</v>
      </c>
      <c r="BB453" s="61">
        <v>610.32000000000005</v>
      </c>
      <c r="BC453" s="61">
        <v>5.7799999999999997E-2</v>
      </c>
      <c r="BD453" s="62">
        <v>10563.72</v>
      </c>
      <c r="BE453" s="62">
        <v>4290.88</v>
      </c>
      <c r="BF453" s="61">
        <v>1.1563000000000001</v>
      </c>
      <c r="BG453" s="61">
        <v>0.50209999999999999</v>
      </c>
      <c r="BH453" s="61">
        <v>0.21829999999999999</v>
      </c>
      <c r="BI453" s="61">
        <v>0.22359999999999999</v>
      </c>
      <c r="BJ453" s="61">
        <v>3.8600000000000002E-2</v>
      </c>
      <c r="BK453" s="61">
        <v>1.7399999999999999E-2</v>
      </c>
    </row>
    <row r="454" spans="1:63" x14ac:dyDescent="0.25">
      <c r="A454" s="61" t="s">
        <v>485</v>
      </c>
      <c r="B454" s="61">
        <v>47506</v>
      </c>
      <c r="C454" s="61">
        <v>98</v>
      </c>
      <c r="D454" s="61">
        <v>5.31</v>
      </c>
      <c r="E454" s="61">
        <v>520.30999999999995</v>
      </c>
      <c r="F454" s="61">
        <v>523.82000000000005</v>
      </c>
      <c r="G454" s="61">
        <v>0</v>
      </c>
      <c r="H454" s="61">
        <v>0</v>
      </c>
      <c r="I454" s="61">
        <v>2.8E-3</v>
      </c>
      <c r="J454" s="61">
        <v>1.1000000000000001E-3</v>
      </c>
      <c r="K454" s="61">
        <v>6.3E-3</v>
      </c>
      <c r="L454" s="61">
        <v>0.97430000000000005</v>
      </c>
      <c r="M454" s="61">
        <v>1.55E-2</v>
      </c>
      <c r="N454" s="61">
        <v>0.40279999999999999</v>
      </c>
      <c r="O454" s="61">
        <v>0</v>
      </c>
      <c r="P454" s="61">
        <v>0.13420000000000001</v>
      </c>
      <c r="Q454" s="61">
        <v>31</v>
      </c>
      <c r="R454" s="62">
        <v>37281.18</v>
      </c>
      <c r="S454" s="61">
        <v>0.52080000000000004</v>
      </c>
      <c r="T454" s="61">
        <v>0.14580000000000001</v>
      </c>
      <c r="U454" s="61">
        <v>0.33329999999999999</v>
      </c>
      <c r="V454" s="61">
        <v>15.61</v>
      </c>
      <c r="W454" s="61">
        <v>11.14</v>
      </c>
      <c r="X454" s="62">
        <v>35430.99</v>
      </c>
      <c r="Y454" s="61">
        <v>45.52</v>
      </c>
      <c r="Z454" s="62">
        <v>134034.59</v>
      </c>
      <c r="AA454" s="61">
        <v>0.91920000000000002</v>
      </c>
      <c r="AB454" s="61">
        <v>2.4899999999999999E-2</v>
      </c>
      <c r="AC454" s="61">
        <v>5.5899999999999998E-2</v>
      </c>
      <c r="AD454" s="61">
        <v>8.0799999999999997E-2</v>
      </c>
      <c r="AE454" s="61">
        <v>134.03</v>
      </c>
      <c r="AF454" s="62">
        <v>3031.15</v>
      </c>
      <c r="AG454" s="61">
        <v>369.81</v>
      </c>
      <c r="AH454" s="62">
        <v>99907.41</v>
      </c>
      <c r="AI454" s="61">
        <v>177</v>
      </c>
      <c r="AJ454" s="62">
        <v>31921</v>
      </c>
      <c r="AK454" s="62">
        <v>42274</v>
      </c>
      <c r="AL454" s="61">
        <v>33</v>
      </c>
      <c r="AM454" s="61">
        <v>22</v>
      </c>
      <c r="AN454" s="61">
        <v>22</v>
      </c>
      <c r="AO454" s="61">
        <v>4.5999999999999996</v>
      </c>
      <c r="AP454" s="62">
        <v>1612.68</v>
      </c>
      <c r="AQ454" s="61">
        <v>1.667</v>
      </c>
      <c r="AR454" s="62">
        <v>1792.94</v>
      </c>
      <c r="AS454" s="62">
        <v>2155.79</v>
      </c>
      <c r="AT454" s="62">
        <v>4964.49</v>
      </c>
      <c r="AU454" s="61">
        <v>684.69</v>
      </c>
      <c r="AV454" s="61">
        <v>385.05</v>
      </c>
      <c r="AW454" s="62">
        <v>9982.9500000000007</v>
      </c>
      <c r="AX454" s="62">
        <v>4865.47</v>
      </c>
      <c r="AY454" s="61">
        <v>0.44979999999999998</v>
      </c>
      <c r="AZ454" s="62">
        <v>5136.76</v>
      </c>
      <c r="BA454" s="61">
        <v>0.4748</v>
      </c>
      <c r="BB454" s="61">
        <v>815.73</v>
      </c>
      <c r="BC454" s="61">
        <v>7.5399999999999995E-2</v>
      </c>
      <c r="BD454" s="62">
        <v>10817.96</v>
      </c>
      <c r="BE454" s="62">
        <v>4799.38</v>
      </c>
      <c r="BF454" s="61">
        <v>1.7169000000000001</v>
      </c>
      <c r="BG454" s="61">
        <v>0.52270000000000005</v>
      </c>
      <c r="BH454" s="61">
        <v>0.21479999999999999</v>
      </c>
      <c r="BI454" s="61">
        <v>0.2235</v>
      </c>
      <c r="BJ454" s="61">
        <v>2.98E-2</v>
      </c>
      <c r="BK454" s="61">
        <v>9.1999999999999998E-3</v>
      </c>
    </row>
    <row r="455" spans="1:63" x14ac:dyDescent="0.25">
      <c r="A455" s="61" t="s">
        <v>486</v>
      </c>
      <c r="B455" s="61">
        <v>46474</v>
      </c>
      <c r="C455" s="61">
        <v>153</v>
      </c>
      <c r="D455" s="61">
        <v>8.7899999999999991</v>
      </c>
      <c r="E455" s="62">
        <v>1345.14</v>
      </c>
      <c r="F455" s="62">
        <v>1300.08</v>
      </c>
      <c r="G455" s="61">
        <v>1.5E-3</v>
      </c>
      <c r="H455" s="61">
        <v>0</v>
      </c>
      <c r="I455" s="61">
        <v>2E-3</v>
      </c>
      <c r="J455" s="61">
        <v>1.5E-3</v>
      </c>
      <c r="K455" s="61">
        <v>8.6E-3</v>
      </c>
      <c r="L455" s="61">
        <v>0.97160000000000002</v>
      </c>
      <c r="M455" s="61">
        <v>1.47E-2</v>
      </c>
      <c r="N455" s="61">
        <v>0.56899999999999995</v>
      </c>
      <c r="O455" s="61">
        <v>0</v>
      </c>
      <c r="P455" s="61">
        <v>0.10199999999999999</v>
      </c>
      <c r="Q455" s="61">
        <v>58.64</v>
      </c>
      <c r="R455" s="62">
        <v>50578.11</v>
      </c>
      <c r="S455" s="61">
        <v>0.21049999999999999</v>
      </c>
      <c r="T455" s="61">
        <v>0.19739999999999999</v>
      </c>
      <c r="U455" s="61">
        <v>0.59209999999999996</v>
      </c>
      <c r="V455" s="61">
        <v>18.57</v>
      </c>
      <c r="W455" s="61">
        <v>8.57</v>
      </c>
      <c r="X455" s="62">
        <v>67511.55</v>
      </c>
      <c r="Y455" s="61">
        <v>151.75</v>
      </c>
      <c r="Z455" s="62">
        <v>100369.23</v>
      </c>
      <c r="AA455" s="61">
        <v>0.79049999999999998</v>
      </c>
      <c r="AB455" s="61">
        <v>0.1661</v>
      </c>
      <c r="AC455" s="61">
        <v>4.3400000000000001E-2</v>
      </c>
      <c r="AD455" s="61">
        <v>0.20949999999999999</v>
      </c>
      <c r="AE455" s="61">
        <v>100.37</v>
      </c>
      <c r="AF455" s="62">
        <v>2260.46</v>
      </c>
      <c r="AG455" s="61">
        <v>294.5</v>
      </c>
      <c r="AH455" s="62">
        <v>91363.17</v>
      </c>
      <c r="AI455" s="61">
        <v>128</v>
      </c>
      <c r="AJ455" s="62">
        <v>28654</v>
      </c>
      <c r="AK455" s="62">
        <v>38327</v>
      </c>
      <c r="AL455" s="61">
        <v>33.799999999999997</v>
      </c>
      <c r="AM455" s="61">
        <v>22.01</v>
      </c>
      <c r="AN455" s="61">
        <v>22.01</v>
      </c>
      <c r="AO455" s="61">
        <v>4.7</v>
      </c>
      <c r="AP455" s="61">
        <v>0</v>
      </c>
      <c r="AQ455" s="61">
        <v>0.77149999999999996</v>
      </c>
      <c r="AR455" s="61">
        <v>996.07</v>
      </c>
      <c r="AS455" s="62">
        <v>2433.44</v>
      </c>
      <c r="AT455" s="62">
        <v>4421.95</v>
      </c>
      <c r="AU455" s="61">
        <v>799.26</v>
      </c>
      <c r="AV455" s="61">
        <v>235.75</v>
      </c>
      <c r="AW455" s="62">
        <v>8886.48</v>
      </c>
      <c r="AX455" s="62">
        <v>5773.28</v>
      </c>
      <c r="AY455" s="61">
        <v>0.64670000000000005</v>
      </c>
      <c r="AZ455" s="62">
        <v>2426.63</v>
      </c>
      <c r="BA455" s="61">
        <v>0.27179999999999999</v>
      </c>
      <c r="BB455" s="61">
        <v>728.07</v>
      </c>
      <c r="BC455" s="61">
        <v>8.1500000000000003E-2</v>
      </c>
      <c r="BD455" s="62">
        <v>8927.98</v>
      </c>
      <c r="BE455" s="62">
        <v>5014.47</v>
      </c>
      <c r="BF455" s="61">
        <v>2.0265</v>
      </c>
      <c r="BG455" s="61">
        <v>0.51500000000000001</v>
      </c>
      <c r="BH455" s="61">
        <v>0.25540000000000002</v>
      </c>
      <c r="BI455" s="61">
        <v>0.18110000000000001</v>
      </c>
      <c r="BJ455" s="61">
        <v>3.8800000000000001E-2</v>
      </c>
      <c r="BK455" s="61">
        <v>9.7999999999999997E-3</v>
      </c>
    </row>
    <row r="456" spans="1:63" x14ac:dyDescent="0.25">
      <c r="A456" s="61" t="s">
        <v>487</v>
      </c>
      <c r="B456" s="61">
        <v>46078</v>
      </c>
      <c r="C456" s="61">
        <v>99</v>
      </c>
      <c r="D456" s="61">
        <v>11.08</v>
      </c>
      <c r="E456" s="62">
        <v>1096.6199999999999</v>
      </c>
      <c r="F456" s="62">
        <v>1052.5</v>
      </c>
      <c r="G456" s="61">
        <v>0</v>
      </c>
      <c r="H456" s="61">
        <v>1.1000000000000001E-3</v>
      </c>
      <c r="I456" s="61">
        <v>2.2200000000000001E-2</v>
      </c>
      <c r="J456" s="61">
        <v>3.3999999999999998E-3</v>
      </c>
      <c r="K456" s="61">
        <v>1.6E-2</v>
      </c>
      <c r="L456" s="61">
        <v>0.92149999999999999</v>
      </c>
      <c r="M456" s="61">
        <v>3.5700000000000003E-2</v>
      </c>
      <c r="N456" s="61">
        <v>0.628</v>
      </c>
      <c r="O456" s="61">
        <v>0</v>
      </c>
      <c r="P456" s="61">
        <v>0.1525</v>
      </c>
      <c r="Q456" s="61">
        <v>52.96</v>
      </c>
      <c r="R456" s="62">
        <v>48325.83</v>
      </c>
      <c r="S456" s="61">
        <v>0.1429</v>
      </c>
      <c r="T456" s="61">
        <v>0.13100000000000001</v>
      </c>
      <c r="U456" s="61">
        <v>0.72619999999999996</v>
      </c>
      <c r="V456" s="61">
        <v>16.649999999999999</v>
      </c>
      <c r="W456" s="61">
        <v>14.02</v>
      </c>
      <c r="X456" s="62">
        <v>50724.46</v>
      </c>
      <c r="Y456" s="61">
        <v>75.19</v>
      </c>
      <c r="Z456" s="62">
        <v>93657.14</v>
      </c>
      <c r="AA456" s="61">
        <v>0.79020000000000001</v>
      </c>
      <c r="AB456" s="61">
        <v>0.14019999999999999</v>
      </c>
      <c r="AC456" s="61">
        <v>6.9599999999999995E-2</v>
      </c>
      <c r="AD456" s="61">
        <v>0.20979999999999999</v>
      </c>
      <c r="AE456" s="61">
        <v>93.66</v>
      </c>
      <c r="AF456" s="62">
        <v>2231.37</v>
      </c>
      <c r="AG456" s="61">
        <v>304.83</v>
      </c>
      <c r="AH456" s="62">
        <v>86021.46</v>
      </c>
      <c r="AI456" s="61">
        <v>97</v>
      </c>
      <c r="AJ456" s="62">
        <v>25858</v>
      </c>
      <c r="AK456" s="62">
        <v>39487</v>
      </c>
      <c r="AL456" s="61">
        <v>35.17</v>
      </c>
      <c r="AM456" s="61">
        <v>22.79</v>
      </c>
      <c r="AN456" s="61">
        <v>24.02</v>
      </c>
      <c r="AO456" s="61">
        <v>4.5999999999999996</v>
      </c>
      <c r="AP456" s="61">
        <v>0</v>
      </c>
      <c r="AQ456" s="61">
        <v>0.85499999999999998</v>
      </c>
      <c r="AR456" s="62">
        <v>1224.04</v>
      </c>
      <c r="AS456" s="62">
        <v>2109.9499999999998</v>
      </c>
      <c r="AT456" s="62">
        <v>5717.53</v>
      </c>
      <c r="AU456" s="61">
        <v>503.74</v>
      </c>
      <c r="AV456" s="61">
        <v>440.01</v>
      </c>
      <c r="AW456" s="62">
        <v>9995.2800000000007</v>
      </c>
      <c r="AX456" s="62">
        <v>6592.83</v>
      </c>
      <c r="AY456" s="61">
        <v>0.63919999999999999</v>
      </c>
      <c r="AZ456" s="62">
        <v>2203.9</v>
      </c>
      <c r="BA456" s="61">
        <v>0.2137</v>
      </c>
      <c r="BB456" s="62">
        <v>1518.26</v>
      </c>
      <c r="BC456" s="61">
        <v>0.1472</v>
      </c>
      <c r="BD456" s="62">
        <v>10314.99</v>
      </c>
      <c r="BE456" s="62">
        <v>5694.59</v>
      </c>
      <c r="BF456" s="61">
        <v>2.3967000000000001</v>
      </c>
      <c r="BG456" s="61">
        <v>0.54449999999999998</v>
      </c>
      <c r="BH456" s="61">
        <v>0.2024</v>
      </c>
      <c r="BI456" s="61">
        <v>0.20100000000000001</v>
      </c>
      <c r="BJ456" s="61">
        <v>3.6900000000000002E-2</v>
      </c>
      <c r="BK456" s="61">
        <v>1.5100000000000001E-2</v>
      </c>
    </row>
    <row r="457" spans="1:63" x14ac:dyDescent="0.25">
      <c r="A457" s="61" t="s">
        <v>488</v>
      </c>
      <c r="B457" s="61">
        <v>45591</v>
      </c>
      <c r="C457" s="61">
        <v>9</v>
      </c>
      <c r="D457" s="61">
        <v>128.34</v>
      </c>
      <c r="E457" s="62">
        <v>1155.05</v>
      </c>
      <c r="F457" s="62">
        <v>1095.33</v>
      </c>
      <c r="G457" s="61">
        <v>1.6999999999999999E-3</v>
      </c>
      <c r="H457" s="61">
        <v>8.9999999999999998E-4</v>
      </c>
      <c r="I457" s="61">
        <v>7.3000000000000001E-3</v>
      </c>
      <c r="J457" s="61">
        <v>1.8E-3</v>
      </c>
      <c r="K457" s="61">
        <v>9.4000000000000004E-3</v>
      </c>
      <c r="L457" s="61">
        <v>0.96279999999999999</v>
      </c>
      <c r="M457" s="61">
        <v>1.61E-2</v>
      </c>
      <c r="N457" s="61">
        <v>0.50929999999999997</v>
      </c>
      <c r="O457" s="61">
        <v>8.9999999999999998E-4</v>
      </c>
      <c r="P457" s="61">
        <v>0.1057</v>
      </c>
      <c r="Q457" s="61">
        <v>38.299999999999997</v>
      </c>
      <c r="R457" s="62">
        <v>48052.72</v>
      </c>
      <c r="S457" s="61">
        <v>0.36359999999999998</v>
      </c>
      <c r="T457" s="61">
        <v>5.6800000000000003E-2</v>
      </c>
      <c r="U457" s="61">
        <v>0.57950000000000002</v>
      </c>
      <c r="V457" s="61">
        <v>22.64</v>
      </c>
      <c r="W457" s="61">
        <v>14.14</v>
      </c>
      <c r="X457" s="62">
        <v>36443.96</v>
      </c>
      <c r="Y457" s="61">
        <v>79.17</v>
      </c>
      <c r="Z457" s="62">
        <v>90761.43</v>
      </c>
      <c r="AA457" s="61">
        <v>0.84040000000000004</v>
      </c>
      <c r="AB457" s="61">
        <v>0.13969999999999999</v>
      </c>
      <c r="AC457" s="61">
        <v>1.9900000000000001E-2</v>
      </c>
      <c r="AD457" s="61">
        <v>0.15959999999999999</v>
      </c>
      <c r="AE457" s="61">
        <v>90.76</v>
      </c>
      <c r="AF457" s="62">
        <v>3228.11</v>
      </c>
      <c r="AG457" s="61">
        <v>493.39</v>
      </c>
      <c r="AH457" s="62">
        <v>96107.65</v>
      </c>
      <c r="AI457" s="61">
        <v>154</v>
      </c>
      <c r="AJ457" s="62">
        <v>28509</v>
      </c>
      <c r="AK457" s="62">
        <v>38358</v>
      </c>
      <c r="AL457" s="61">
        <v>58.15</v>
      </c>
      <c r="AM457" s="61">
        <v>32.78</v>
      </c>
      <c r="AN457" s="61">
        <v>49.14</v>
      </c>
      <c r="AO457" s="61">
        <v>3.7</v>
      </c>
      <c r="AP457" s="61">
        <v>0</v>
      </c>
      <c r="AQ457" s="61">
        <v>1.0685</v>
      </c>
      <c r="AR457" s="62">
        <v>1012.26</v>
      </c>
      <c r="AS457" s="62">
        <v>1632.25</v>
      </c>
      <c r="AT457" s="62">
        <v>4829.75</v>
      </c>
      <c r="AU457" s="62">
        <v>1082.01</v>
      </c>
      <c r="AV457" s="61">
        <v>202.6</v>
      </c>
      <c r="AW457" s="62">
        <v>8758.8799999999992</v>
      </c>
      <c r="AX457" s="62">
        <v>4791.93</v>
      </c>
      <c r="AY457" s="61">
        <v>0.55330000000000001</v>
      </c>
      <c r="AZ457" s="62">
        <v>3161.85</v>
      </c>
      <c r="BA457" s="61">
        <v>0.36509999999999998</v>
      </c>
      <c r="BB457" s="61">
        <v>707.28</v>
      </c>
      <c r="BC457" s="61">
        <v>8.1699999999999995E-2</v>
      </c>
      <c r="BD457" s="62">
        <v>8661.07</v>
      </c>
      <c r="BE457" s="62">
        <v>3754.98</v>
      </c>
      <c r="BF457" s="61">
        <v>1.4599</v>
      </c>
      <c r="BG457" s="61">
        <v>0.54079999999999995</v>
      </c>
      <c r="BH457" s="61">
        <v>0.2112</v>
      </c>
      <c r="BI457" s="61">
        <v>0.19889999999999999</v>
      </c>
      <c r="BJ457" s="61">
        <v>3.0800000000000001E-2</v>
      </c>
      <c r="BK457" s="61">
        <v>1.83E-2</v>
      </c>
    </row>
    <row r="458" spans="1:63" x14ac:dyDescent="0.25">
      <c r="A458" s="61" t="s">
        <v>489</v>
      </c>
      <c r="B458" s="61">
        <v>48447</v>
      </c>
      <c r="C458" s="61">
        <v>121</v>
      </c>
      <c r="D458" s="61">
        <v>15.38</v>
      </c>
      <c r="E458" s="62">
        <v>1860.48</v>
      </c>
      <c r="F458" s="62">
        <v>2045.47</v>
      </c>
      <c r="G458" s="61">
        <v>1.0699999999999999E-2</v>
      </c>
      <c r="H458" s="61">
        <v>1E-3</v>
      </c>
      <c r="I458" s="61">
        <v>1.6799999999999999E-2</v>
      </c>
      <c r="J458" s="61">
        <v>2.3999999999999998E-3</v>
      </c>
      <c r="K458" s="61">
        <v>2.2700000000000001E-2</v>
      </c>
      <c r="L458" s="61">
        <v>0.91779999999999995</v>
      </c>
      <c r="M458" s="61">
        <v>2.8500000000000001E-2</v>
      </c>
      <c r="N458" s="61">
        <v>0.3357</v>
      </c>
      <c r="O458" s="61">
        <v>3.8999999999999998E-3</v>
      </c>
      <c r="P458" s="61">
        <v>0.1208</v>
      </c>
      <c r="Q458" s="61">
        <v>85.06</v>
      </c>
      <c r="R458" s="62">
        <v>51400.67</v>
      </c>
      <c r="S458" s="61">
        <v>0.30509999999999998</v>
      </c>
      <c r="T458" s="61">
        <v>0.161</v>
      </c>
      <c r="U458" s="61">
        <v>0.53390000000000004</v>
      </c>
      <c r="V458" s="61">
        <v>18.649999999999999</v>
      </c>
      <c r="W458" s="61">
        <v>13.55</v>
      </c>
      <c r="X458" s="62">
        <v>69814.070000000007</v>
      </c>
      <c r="Y458" s="61">
        <v>132.34</v>
      </c>
      <c r="Z458" s="62">
        <v>139862.1</v>
      </c>
      <c r="AA458" s="61">
        <v>0.70940000000000003</v>
      </c>
      <c r="AB458" s="61">
        <v>0.25840000000000002</v>
      </c>
      <c r="AC458" s="61">
        <v>3.2300000000000002E-2</v>
      </c>
      <c r="AD458" s="61">
        <v>0.29060000000000002</v>
      </c>
      <c r="AE458" s="61">
        <v>139.86000000000001</v>
      </c>
      <c r="AF458" s="62">
        <v>3665.94</v>
      </c>
      <c r="AG458" s="61">
        <v>433.88</v>
      </c>
      <c r="AH458" s="62">
        <v>132286.5</v>
      </c>
      <c r="AI458" s="61">
        <v>356</v>
      </c>
      <c r="AJ458" s="62">
        <v>34315</v>
      </c>
      <c r="AK458" s="62">
        <v>48211</v>
      </c>
      <c r="AL458" s="61">
        <v>38.29</v>
      </c>
      <c r="AM458" s="61">
        <v>25.1</v>
      </c>
      <c r="AN458" s="61">
        <v>27.76</v>
      </c>
      <c r="AO458" s="61">
        <v>4.2</v>
      </c>
      <c r="AP458" s="61">
        <v>0</v>
      </c>
      <c r="AQ458" s="61">
        <v>0.69340000000000002</v>
      </c>
      <c r="AR458" s="61">
        <v>982.96</v>
      </c>
      <c r="AS458" s="62">
        <v>1543.54</v>
      </c>
      <c r="AT458" s="62">
        <v>4048.88</v>
      </c>
      <c r="AU458" s="61">
        <v>398.68</v>
      </c>
      <c r="AV458" s="61">
        <v>271.05</v>
      </c>
      <c r="AW458" s="62">
        <v>7245.12</v>
      </c>
      <c r="AX458" s="62">
        <v>2881.29</v>
      </c>
      <c r="AY458" s="61">
        <v>0.36530000000000001</v>
      </c>
      <c r="AZ458" s="62">
        <v>4441.45</v>
      </c>
      <c r="BA458" s="61">
        <v>0.56320000000000003</v>
      </c>
      <c r="BB458" s="61">
        <v>563.9</v>
      </c>
      <c r="BC458" s="61">
        <v>7.1499999999999994E-2</v>
      </c>
      <c r="BD458" s="62">
        <v>7886.64</v>
      </c>
      <c r="BE458" s="62">
        <v>3177.03</v>
      </c>
      <c r="BF458" s="61">
        <v>0.83030000000000004</v>
      </c>
      <c r="BG458" s="61">
        <v>0.54330000000000001</v>
      </c>
      <c r="BH458" s="61">
        <v>0.17499999999999999</v>
      </c>
      <c r="BI458" s="61">
        <v>0.22289999999999999</v>
      </c>
      <c r="BJ458" s="61">
        <v>3.95E-2</v>
      </c>
      <c r="BK458" s="61">
        <v>1.9400000000000001E-2</v>
      </c>
    </row>
    <row r="459" spans="1:63" x14ac:dyDescent="0.25">
      <c r="A459" s="61" t="s">
        <v>490</v>
      </c>
      <c r="B459" s="61">
        <v>46482</v>
      </c>
      <c r="C459" s="61">
        <v>376</v>
      </c>
      <c r="D459" s="61">
        <v>6.03</v>
      </c>
      <c r="E459" s="62">
        <v>2267.85</v>
      </c>
      <c r="F459" s="62">
        <v>2137.5500000000002</v>
      </c>
      <c r="G459" s="61">
        <v>2.8E-3</v>
      </c>
      <c r="H459" s="61">
        <v>0</v>
      </c>
      <c r="I459" s="61">
        <v>1.23E-2</v>
      </c>
      <c r="J459" s="61">
        <v>5.0000000000000001E-4</v>
      </c>
      <c r="K459" s="61">
        <v>6.4999999999999997E-3</v>
      </c>
      <c r="L459" s="61">
        <v>0.96430000000000005</v>
      </c>
      <c r="M459" s="61">
        <v>1.37E-2</v>
      </c>
      <c r="N459" s="61">
        <v>0.47239999999999999</v>
      </c>
      <c r="O459" s="61">
        <v>0</v>
      </c>
      <c r="P459" s="61">
        <v>0.16839999999999999</v>
      </c>
      <c r="Q459" s="61">
        <v>97.29</v>
      </c>
      <c r="R459" s="62">
        <v>49428.72</v>
      </c>
      <c r="S459" s="61">
        <v>0.1973</v>
      </c>
      <c r="T459" s="61">
        <v>0.1769</v>
      </c>
      <c r="U459" s="61">
        <v>0.62590000000000001</v>
      </c>
      <c r="V459" s="61">
        <v>18.260000000000002</v>
      </c>
      <c r="W459" s="61">
        <v>16.3</v>
      </c>
      <c r="X459" s="62">
        <v>61031.53</v>
      </c>
      <c r="Y459" s="61">
        <v>134.02000000000001</v>
      </c>
      <c r="Z459" s="62">
        <v>178430.37</v>
      </c>
      <c r="AA459" s="61">
        <v>0.55879999999999996</v>
      </c>
      <c r="AB459" s="61">
        <v>0.12509999999999999</v>
      </c>
      <c r="AC459" s="61">
        <v>0.316</v>
      </c>
      <c r="AD459" s="61">
        <v>0.44119999999999998</v>
      </c>
      <c r="AE459" s="61">
        <v>178.43</v>
      </c>
      <c r="AF459" s="62">
        <v>4491.76</v>
      </c>
      <c r="AG459" s="61">
        <v>297.48</v>
      </c>
      <c r="AH459" s="62">
        <v>162974.34</v>
      </c>
      <c r="AI459" s="61">
        <v>461</v>
      </c>
      <c r="AJ459" s="62">
        <v>29811</v>
      </c>
      <c r="AK459" s="62">
        <v>40246</v>
      </c>
      <c r="AL459" s="61">
        <v>32</v>
      </c>
      <c r="AM459" s="61">
        <v>22.02</v>
      </c>
      <c r="AN459" s="61">
        <v>22.03</v>
      </c>
      <c r="AO459" s="61">
        <v>4.3</v>
      </c>
      <c r="AP459" s="61">
        <v>0</v>
      </c>
      <c r="AQ459" s="61">
        <v>0.88749999999999996</v>
      </c>
      <c r="AR459" s="62">
        <v>1469.48</v>
      </c>
      <c r="AS459" s="62">
        <v>2145.14</v>
      </c>
      <c r="AT459" s="62">
        <v>5302.43</v>
      </c>
      <c r="AU459" s="61">
        <v>765.3</v>
      </c>
      <c r="AV459" s="61">
        <v>487.84</v>
      </c>
      <c r="AW459" s="62">
        <v>10170.200000000001</v>
      </c>
      <c r="AX459" s="62">
        <v>4523.6400000000003</v>
      </c>
      <c r="AY459" s="61">
        <v>0.4501</v>
      </c>
      <c r="AZ459" s="62">
        <v>4579.72</v>
      </c>
      <c r="BA459" s="61">
        <v>0.45569999999999999</v>
      </c>
      <c r="BB459" s="61">
        <v>946.85</v>
      </c>
      <c r="BC459" s="61">
        <v>9.4200000000000006E-2</v>
      </c>
      <c r="BD459" s="62">
        <v>10050.209999999999</v>
      </c>
      <c r="BE459" s="62">
        <v>3345.46</v>
      </c>
      <c r="BF459" s="61">
        <v>1.1969000000000001</v>
      </c>
      <c r="BG459" s="61">
        <v>0.53949999999999998</v>
      </c>
      <c r="BH459" s="61">
        <v>0.24460000000000001</v>
      </c>
      <c r="BI459" s="61">
        <v>0.15090000000000001</v>
      </c>
      <c r="BJ459" s="61">
        <v>4.0300000000000002E-2</v>
      </c>
      <c r="BK459" s="61">
        <v>2.4799999999999999E-2</v>
      </c>
    </row>
    <row r="460" spans="1:63" x14ac:dyDescent="0.25">
      <c r="A460" s="61" t="s">
        <v>760</v>
      </c>
      <c r="B460" s="61">
        <v>47514</v>
      </c>
      <c r="C460" s="61">
        <v>143</v>
      </c>
      <c r="D460" s="61">
        <v>7.49</v>
      </c>
      <c r="E460" s="62">
        <v>1071.03</v>
      </c>
      <c r="F460" s="61">
        <v>988.05</v>
      </c>
      <c r="G460" s="61">
        <v>1E-3</v>
      </c>
      <c r="H460" s="61">
        <v>0</v>
      </c>
      <c r="I460" s="61">
        <v>1E-3</v>
      </c>
      <c r="J460" s="61">
        <v>0</v>
      </c>
      <c r="K460" s="61">
        <v>1.26E-2</v>
      </c>
      <c r="L460" s="61">
        <v>0.97089999999999999</v>
      </c>
      <c r="M460" s="61">
        <v>1.4500000000000001E-2</v>
      </c>
      <c r="N460" s="61">
        <v>0.38140000000000002</v>
      </c>
      <c r="O460" s="61">
        <v>3.0000000000000001E-3</v>
      </c>
      <c r="P460" s="61">
        <v>0.1285</v>
      </c>
      <c r="Q460" s="61">
        <v>56.29</v>
      </c>
      <c r="R460" s="62">
        <v>45552.01</v>
      </c>
      <c r="S460" s="61">
        <v>0.17810000000000001</v>
      </c>
      <c r="T460" s="61">
        <v>0.16439999999999999</v>
      </c>
      <c r="U460" s="61">
        <v>0.65749999999999997</v>
      </c>
      <c r="V460" s="61">
        <v>14.39</v>
      </c>
      <c r="W460" s="61">
        <v>13.36</v>
      </c>
      <c r="X460" s="62">
        <v>41951.18</v>
      </c>
      <c r="Y460" s="61">
        <v>80.17</v>
      </c>
      <c r="Z460" s="62">
        <v>103886.23</v>
      </c>
      <c r="AA460" s="61">
        <v>0.92830000000000001</v>
      </c>
      <c r="AB460" s="61">
        <v>3.8399999999999997E-2</v>
      </c>
      <c r="AC460" s="61">
        <v>3.3300000000000003E-2</v>
      </c>
      <c r="AD460" s="61">
        <v>7.17E-2</v>
      </c>
      <c r="AE460" s="61">
        <v>103.89</v>
      </c>
      <c r="AF460" s="62">
        <v>2132.16</v>
      </c>
      <c r="AG460" s="61">
        <v>342.2</v>
      </c>
      <c r="AH460" s="62">
        <v>89495.76</v>
      </c>
      <c r="AI460" s="61">
        <v>112</v>
      </c>
      <c r="AJ460" s="62">
        <v>32415</v>
      </c>
      <c r="AK460" s="62">
        <v>45394</v>
      </c>
      <c r="AL460" s="61">
        <v>31.8</v>
      </c>
      <c r="AM460" s="61">
        <v>20</v>
      </c>
      <c r="AN460" s="61">
        <v>23.42</v>
      </c>
      <c r="AO460" s="61">
        <v>4.4000000000000004</v>
      </c>
      <c r="AP460" s="62">
        <v>1083.26</v>
      </c>
      <c r="AQ460" s="61">
        <v>1.1677</v>
      </c>
      <c r="AR460" s="61">
        <v>0</v>
      </c>
      <c r="AS460" s="61">
        <v>0</v>
      </c>
      <c r="AT460" s="61">
        <v>0</v>
      </c>
      <c r="AU460" s="61">
        <v>0</v>
      </c>
      <c r="AV460" s="61">
        <v>0</v>
      </c>
      <c r="AW460" s="61">
        <v>0</v>
      </c>
      <c r="AX460" s="61" t="s">
        <v>13</v>
      </c>
      <c r="AY460" s="61" t="s">
        <v>13</v>
      </c>
      <c r="AZ460" s="61" t="s">
        <v>13</v>
      </c>
      <c r="BA460" s="61" t="s">
        <v>13</v>
      </c>
      <c r="BB460" s="61" t="s">
        <v>13</v>
      </c>
      <c r="BC460" s="61" t="s">
        <v>13</v>
      </c>
      <c r="BD460" s="61" t="s">
        <v>13</v>
      </c>
      <c r="BE460" s="62">
        <v>4806.2299999999996</v>
      </c>
      <c r="BF460" s="61">
        <v>1.6294999999999999</v>
      </c>
      <c r="BG460" s="61">
        <v>0.51400000000000001</v>
      </c>
      <c r="BH460" s="61">
        <v>0.2238</v>
      </c>
      <c r="BI460" s="61">
        <v>0.193</v>
      </c>
      <c r="BJ460" s="61">
        <v>2.8400000000000002E-2</v>
      </c>
      <c r="BK460" s="61">
        <v>4.07E-2</v>
      </c>
    </row>
    <row r="461" spans="1:63" x14ac:dyDescent="0.25">
      <c r="A461" s="61" t="s">
        <v>491</v>
      </c>
      <c r="B461" s="61">
        <v>47894</v>
      </c>
      <c r="C461" s="61">
        <v>64</v>
      </c>
      <c r="D461" s="61">
        <v>79.61</v>
      </c>
      <c r="E461" s="62">
        <v>5095.16</v>
      </c>
      <c r="F461" s="62">
        <v>4667.76</v>
      </c>
      <c r="G461" s="61">
        <v>1.04E-2</v>
      </c>
      <c r="H461" s="61">
        <v>8.9999999999999998E-4</v>
      </c>
      <c r="I461" s="61">
        <v>2.5100000000000001E-2</v>
      </c>
      <c r="J461" s="61">
        <v>4.0000000000000002E-4</v>
      </c>
      <c r="K461" s="61">
        <v>3.7699999999999997E-2</v>
      </c>
      <c r="L461" s="61">
        <v>0.89039999999999997</v>
      </c>
      <c r="M461" s="61">
        <v>3.5099999999999999E-2</v>
      </c>
      <c r="N461" s="61">
        <v>0.21229999999999999</v>
      </c>
      <c r="O461" s="61">
        <v>1.9699999999999999E-2</v>
      </c>
      <c r="P461" s="61">
        <v>0.1045</v>
      </c>
      <c r="Q461" s="61">
        <v>195</v>
      </c>
      <c r="R461" s="62">
        <v>60020.38</v>
      </c>
      <c r="S461" s="61">
        <v>0.17610000000000001</v>
      </c>
      <c r="T461" s="61">
        <v>0.28870000000000001</v>
      </c>
      <c r="U461" s="61">
        <v>0.53520000000000001</v>
      </c>
      <c r="V461" s="61">
        <v>20.98</v>
      </c>
      <c r="W461" s="61">
        <v>33.25</v>
      </c>
      <c r="X461" s="62">
        <v>78315.61</v>
      </c>
      <c r="Y461" s="61">
        <v>151.11000000000001</v>
      </c>
      <c r="Z461" s="62">
        <v>195895.96</v>
      </c>
      <c r="AA461" s="61">
        <v>0.8649</v>
      </c>
      <c r="AB461" s="61">
        <v>0.1145</v>
      </c>
      <c r="AC461" s="61">
        <v>2.06E-2</v>
      </c>
      <c r="AD461" s="61">
        <v>0.1351</v>
      </c>
      <c r="AE461" s="61">
        <v>195.9</v>
      </c>
      <c r="AF461" s="62">
        <v>5484.2</v>
      </c>
      <c r="AG461" s="61">
        <v>701.86</v>
      </c>
      <c r="AH461" s="62">
        <v>220613.33</v>
      </c>
      <c r="AI461" s="61">
        <v>552</v>
      </c>
      <c r="AJ461" s="62">
        <v>41078</v>
      </c>
      <c r="AK461" s="62">
        <v>61148</v>
      </c>
      <c r="AL461" s="61">
        <v>53.1</v>
      </c>
      <c r="AM461" s="61">
        <v>27.67</v>
      </c>
      <c r="AN461" s="61">
        <v>25.93</v>
      </c>
      <c r="AO461" s="61">
        <v>4.8</v>
      </c>
      <c r="AP461" s="61">
        <v>0</v>
      </c>
      <c r="AQ461" s="61">
        <v>0.74829999999999997</v>
      </c>
      <c r="AR461" s="62">
        <v>1191.92</v>
      </c>
      <c r="AS461" s="62">
        <v>2117.9699999999998</v>
      </c>
      <c r="AT461" s="62">
        <v>4757.68</v>
      </c>
      <c r="AU461" s="61">
        <v>550.51</v>
      </c>
      <c r="AV461" s="61">
        <v>275.57</v>
      </c>
      <c r="AW461" s="62">
        <v>8893.64</v>
      </c>
      <c r="AX461" s="62">
        <v>2936.61</v>
      </c>
      <c r="AY461" s="61">
        <v>0.32200000000000001</v>
      </c>
      <c r="AZ461" s="62">
        <v>5792.3</v>
      </c>
      <c r="BA461" s="61">
        <v>0.6351</v>
      </c>
      <c r="BB461" s="61">
        <v>391.85</v>
      </c>
      <c r="BC461" s="61">
        <v>4.2999999999999997E-2</v>
      </c>
      <c r="BD461" s="62">
        <v>9120.76</v>
      </c>
      <c r="BE461" s="62">
        <v>1006.25</v>
      </c>
      <c r="BF461" s="61">
        <v>0.156</v>
      </c>
      <c r="BG461" s="61">
        <v>0.56320000000000003</v>
      </c>
      <c r="BH461" s="61">
        <v>0.2</v>
      </c>
      <c r="BI461" s="61">
        <v>0.18240000000000001</v>
      </c>
      <c r="BJ461" s="61">
        <v>3.9699999999999999E-2</v>
      </c>
      <c r="BK461" s="61">
        <v>1.47E-2</v>
      </c>
    </row>
    <row r="462" spans="1:63" x14ac:dyDescent="0.25">
      <c r="A462" s="61" t="s">
        <v>492</v>
      </c>
      <c r="B462" s="61">
        <v>48090</v>
      </c>
      <c r="C462" s="61">
        <v>62</v>
      </c>
      <c r="D462" s="61">
        <v>12.14</v>
      </c>
      <c r="E462" s="61">
        <v>752.91</v>
      </c>
      <c r="F462" s="61">
        <v>703.3</v>
      </c>
      <c r="G462" s="61">
        <v>4.1999999999999997E-3</v>
      </c>
      <c r="H462" s="61">
        <v>0</v>
      </c>
      <c r="I462" s="61">
        <v>3.5000000000000001E-3</v>
      </c>
      <c r="J462" s="61">
        <v>0</v>
      </c>
      <c r="K462" s="61">
        <v>1.5100000000000001E-2</v>
      </c>
      <c r="L462" s="61">
        <v>0.92559999999999998</v>
      </c>
      <c r="M462" s="61">
        <v>5.1499999999999997E-2</v>
      </c>
      <c r="N462" s="61">
        <v>0.45190000000000002</v>
      </c>
      <c r="O462" s="61">
        <v>0</v>
      </c>
      <c r="P462" s="61">
        <v>0.1328</v>
      </c>
      <c r="Q462" s="61">
        <v>41.12</v>
      </c>
      <c r="R462" s="62">
        <v>44241.77</v>
      </c>
      <c r="S462" s="61">
        <v>0.33800000000000002</v>
      </c>
      <c r="T462" s="61">
        <v>0.14080000000000001</v>
      </c>
      <c r="U462" s="61">
        <v>0.52110000000000001</v>
      </c>
      <c r="V462" s="61">
        <v>15.37</v>
      </c>
      <c r="W462" s="61">
        <v>9.6</v>
      </c>
      <c r="X462" s="62">
        <v>48573.94</v>
      </c>
      <c r="Y462" s="61">
        <v>75.78</v>
      </c>
      <c r="Z462" s="62">
        <v>86301.95</v>
      </c>
      <c r="AA462" s="61">
        <v>0.92379999999999995</v>
      </c>
      <c r="AB462" s="61">
        <v>4.7699999999999999E-2</v>
      </c>
      <c r="AC462" s="61">
        <v>2.8500000000000001E-2</v>
      </c>
      <c r="AD462" s="61">
        <v>7.6200000000000004E-2</v>
      </c>
      <c r="AE462" s="61">
        <v>86.3</v>
      </c>
      <c r="AF462" s="62">
        <v>1966.81</v>
      </c>
      <c r="AG462" s="61">
        <v>292.81</v>
      </c>
      <c r="AH462" s="62">
        <v>80510.53</v>
      </c>
      <c r="AI462" s="61">
        <v>74</v>
      </c>
      <c r="AJ462" s="62">
        <v>32107</v>
      </c>
      <c r="AK462" s="62">
        <v>41274</v>
      </c>
      <c r="AL462" s="61">
        <v>47.5</v>
      </c>
      <c r="AM462" s="61">
        <v>22.02</v>
      </c>
      <c r="AN462" s="61">
        <v>23.02</v>
      </c>
      <c r="AO462" s="61">
        <v>4.3</v>
      </c>
      <c r="AP462" s="62">
        <v>1726.26</v>
      </c>
      <c r="AQ462" s="61">
        <v>1.8725000000000001</v>
      </c>
      <c r="AR462" s="62">
        <v>1156.3900000000001</v>
      </c>
      <c r="AS462" s="62">
        <v>2344.02</v>
      </c>
      <c r="AT462" s="62">
        <v>5887.75</v>
      </c>
      <c r="AU462" s="61">
        <v>587.78</v>
      </c>
      <c r="AV462" s="61">
        <v>270.55</v>
      </c>
      <c r="AW462" s="62">
        <v>10246.49</v>
      </c>
      <c r="AX462" s="62">
        <v>5633.97</v>
      </c>
      <c r="AY462" s="61">
        <v>0.53879999999999995</v>
      </c>
      <c r="AZ462" s="62">
        <v>4163.22</v>
      </c>
      <c r="BA462" s="61">
        <v>0.39810000000000001</v>
      </c>
      <c r="BB462" s="61">
        <v>660.27</v>
      </c>
      <c r="BC462" s="61">
        <v>6.3100000000000003E-2</v>
      </c>
      <c r="BD462" s="62">
        <v>10457.459999999999</v>
      </c>
      <c r="BE462" s="62">
        <v>4914.16</v>
      </c>
      <c r="BF462" s="61">
        <v>2.2791000000000001</v>
      </c>
      <c r="BG462" s="61">
        <v>0.52829999999999999</v>
      </c>
      <c r="BH462" s="61">
        <v>0.23280000000000001</v>
      </c>
      <c r="BI462" s="61">
        <v>0.19500000000000001</v>
      </c>
      <c r="BJ462" s="61">
        <v>1.66E-2</v>
      </c>
      <c r="BK462" s="61">
        <v>2.7300000000000001E-2</v>
      </c>
    </row>
    <row r="463" spans="1:63" x14ac:dyDescent="0.25">
      <c r="A463" s="61" t="s">
        <v>493</v>
      </c>
      <c r="B463" s="61">
        <v>47944</v>
      </c>
      <c r="C463" s="61">
        <v>137</v>
      </c>
      <c r="D463" s="61">
        <v>11.59</v>
      </c>
      <c r="E463" s="62">
        <v>1588.35</v>
      </c>
      <c r="F463" s="62">
        <v>1481.3</v>
      </c>
      <c r="G463" s="61">
        <v>0</v>
      </c>
      <c r="H463" s="61">
        <v>0</v>
      </c>
      <c r="I463" s="61">
        <v>6.0000000000000001E-3</v>
      </c>
      <c r="J463" s="61">
        <v>6.9999999999999999E-4</v>
      </c>
      <c r="K463" s="61">
        <v>8.8999999999999999E-3</v>
      </c>
      <c r="L463" s="61">
        <v>0.98089999999999999</v>
      </c>
      <c r="M463" s="61">
        <v>3.5000000000000001E-3</v>
      </c>
      <c r="N463" s="61">
        <v>0.61209999999999998</v>
      </c>
      <c r="O463" s="61">
        <v>0</v>
      </c>
      <c r="P463" s="61">
        <v>0.13250000000000001</v>
      </c>
      <c r="Q463" s="61">
        <v>85</v>
      </c>
      <c r="R463" s="62">
        <v>48483.5</v>
      </c>
      <c r="S463" s="61">
        <v>0.114</v>
      </c>
      <c r="T463" s="61">
        <v>0.1842</v>
      </c>
      <c r="U463" s="61">
        <v>0.70179999999999998</v>
      </c>
      <c r="V463" s="61">
        <v>15.66</v>
      </c>
      <c r="W463" s="61">
        <v>18</v>
      </c>
      <c r="X463" s="62">
        <v>54479.94</v>
      </c>
      <c r="Y463" s="61">
        <v>83.32</v>
      </c>
      <c r="Z463" s="62">
        <v>77400.42</v>
      </c>
      <c r="AA463" s="61">
        <v>0.67279999999999995</v>
      </c>
      <c r="AB463" s="61">
        <v>5.74E-2</v>
      </c>
      <c r="AC463" s="61">
        <v>0.26979999999999998</v>
      </c>
      <c r="AD463" s="61">
        <v>0.32719999999999999</v>
      </c>
      <c r="AE463" s="61">
        <v>77.400000000000006</v>
      </c>
      <c r="AF463" s="62">
        <v>1781.43</v>
      </c>
      <c r="AG463" s="61">
        <v>198.85</v>
      </c>
      <c r="AH463" s="62">
        <v>58902.32</v>
      </c>
      <c r="AI463" s="61">
        <v>20</v>
      </c>
      <c r="AJ463" s="62">
        <v>26516</v>
      </c>
      <c r="AK463" s="62">
        <v>38180</v>
      </c>
      <c r="AL463" s="61">
        <v>24.9</v>
      </c>
      <c r="AM463" s="61">
        <v>22.23</v>
      </c>
      <c r="AN463" s="61">
        <v>23.39</v>
      </c>
      <c r="AO463" s="61">
        <v>4.5</v>
      </c>
      <c r="AP463" s="61">
        <v>0</v>
      </c>
      <c r="AQ463" s="61">
        <v>0.69110000000000005</v>
      </c>
      <c r="AR463" s="62">
        <v>1301.27</v>
      </c>
      <c r="AS463" s="62">
        <v>2821.09</v>
      </c>
      <c r="AT463" s="62">
        <v>6895.88</v>
      </c>
      <c r="AU463" s="61">
        <v>850.19</v>
      </c>
      <c r="AV463" s="61">
        <v>14.58</v>
      </c>
      <c r="AW463" s="62">
        <v>11883.01</v>
      </c>
      <c r="AX463" s="62">
        <v>9133.31</v>
      </c>
      <c r="AY463" s="61">
        <v>0.69399999999999995</v>
      </c>
      <c r="AZ463" s="62">
        <v>2632.2</v>
      </c>
      <c r="BA463" s="61">
        <v>0.2</v>
      </c>
      <c r="BB463" s="62">
        <v>1394.56</v>
      </c>
      <c r="BC463" s="61">
        <v>0.106</v>
      </c>
      <c r="BD463" s="62">
        <v>13160.06</v>
      </c>
      <c r="BE463" s="62">
        <v>7722.96</v>
      </c>
      <c r="BF463" s="61">
        <v>3.7656000000000001</v>
      </c>
      <c r="BG463" s="61">
        <v>0.55959999999999999</v>
      </c>
      <c r="BH463" s="61">
        <v>0.26190000000000002</v>
      </c>
      <c r="BI463" s="61">
        <v>0.1166</v>
      </c>
      <c r="BJ463" s="61">
        <v>3.9300000000000002E-2</v>
      </c>
      <c r="BK463" s="61">
        <v>2.2599999999999999E-2</v>
      </c>
    </row>
    <row r="464" spans="1:63" x14ac:dyDescent="0.25">
      <c r="A464" s="61" t="s">
        <v>494</v>
      </c>
      <c r="B464" s="61">
        <v>44701</v>
      </c>
      <c r="C464" s="61">
        <v>5</v>
      </c>
      <c r="D464" s="61">
        <v>523.39</v>
      </c>
      <c r="E464" s="62">
        <v>2616.9299999999998</v>
      </c>
      <c r="F464" s="62">
        <v>2528.42</v>
      </c>
      <c r="G464" s="61">
        <v>2.1899999999999999E-2</v>
      </c>
      <c r="H464" s="61">
        <v>0</v>
      </c>
      <c r="I464" s="61">
        <v>9.1999999999999998E-3</v>
      </c>
      <c r="J464" s="61">
        <v>2.3999999999999998E-3</v>
      </c>
      <c r="K464" s="61">
        <v>2.5399999999999999E-2</v>
      </c>
      <c r="L464" s="61">
        <v>0.91249999999999998</v>
      </c>
      <c r="M464" s="61">
        <v>2.86E-2</v>
      </c>
      <c r="N464" s="61">
        <v>0.1217</v>
      </c>
      <c r="O464" s="61">
        <v>2.3400000000000001E-2</v>
      </c>
      <c r="P464" s="61">
        <v>9.7199999999999995E-2</v>
      </c>
      <c r="Q464" s="61">
        <v>117.33</v>
      </c>
      <c r="R464" s="62">
        <v>62326.98</v>
      </c>
      <c r="S464" s="61">
        <v>0.18379999999999999</v>
      </c>
      <c r="T464" s="61">
        <v>0.1784</v>
      </c>
      <c r="U464" s="61">
        <v>0.63780000000000003</v>
      </c>
      <c r="V464" s="61">
        <v>20.43</v>
      </c>
      <c r="W464" s="61">
        <v>23.39</v>
      </c>
      <c r="X464" s="62">
        <v>80336.34</v>
      </c>
      <c r="Y464" s="61">
        <v>111.88</v>
      </c>
      <c r="Z464" s="62">
        <v>270139.07</v>
      </c>
      <c r="AA464" s="61">
        <v>0.82030000000000003</v>
      </c>
      <c r="AB464" s="61">
        <v>0.1696</v>
      </c>
      <c r="AC464" s="61">
        <v>1.01E-2</v>
      </c>
      <c r="AD464" s="61">
        <v>0.1797</v>
      </c>
      <c r="AE464" s="61">
        <v>270.14</v>
      </c>
      <c r="AF464" s="62">
        <v>11021.7</v>
      </c>
      <c r="AG464" s="62">
        <v>1459.8</v>
      </c>
      <c r="AH464" s="62">
        <v>287082.84000000003</v>
      </c>
      <c r="AI464" s="61">
        <v>594</v>
      </c>
      <c r="AJ464" s="62">
        <v>43563</v>
      </c>
      <c r="AK464" s="62">
        <v>83348</v>
      </c>
      <c r="AL464" s="61">
        <v>78.17</v>
      </c>
      <c r="AM464" s="61">
        <v>37.950000000000003</v>
      </c>
      <c r="AN464" s="61">
        <v>52.37</v>
      </c>
      <c r="AO464" s="61">
        <v>4.57</v>
      </c>
      <c r="AP464" s="61">
        <v>0</v>
      </c>
      <c r="AQ464" s="61">
        <v>0.75019999999999998</v>
      </c>
      <c r="AR464" s="62">
        <v>1575.23</v>
      </c>
      <c r="AS464" s="62">
        <v>2226.41</v>
      </c>
      <c r="AT464" s="62">
        <v>7137.41</v>
      </c>
      <c r="AU464" s="62">
        <v>1388.88</v>
      </c>
      <c r="AV464" s="61">
        <v>426.52</v>
      </c>
      <c r="AW464" s="62">
        <v>12754.45</v>
      </c>
      <c r="AX464" s="62">
        <v>2249.7800000000002</v>
      </c>
      <c r="AY464" s="61">
        <v>0.16789999999999999</v>
      </c>
      <c r="AZ464" s="62">
        <v>10222.41</v>
      </c>
      <c r="BA464" s="61">
        <v>0.76280000000000003</v>
      </c>
      <c r="BB464" s="61">
        <v>928.18</v>
      </c>
      <c r="BC464" s="61">
        <v>6.93E-2</v>
      </c>
      <c r="BD464" s="62">
        <v>13400.37</v>
      </c>
      <c r="BE464" s="61">
        <v>394.31</v>
      </c>
      <c r="BF464" s="61">
        <v>3.1600000000000003E-2</v>
      </c>
      <c r="BG464" s="61">
        <v>0.61560000000000004</v>
      </c>
      <c r="BH464" s="61">
        <v>0.22620000000000001</v>
      </c>
      <c r="BI464" s="61">
        <v>0.1144</v>
      </c>
      <c r="BJ464" s="61">
        <v>2.3199999999999998E-2</v>
      </c>
      <c r="BK464" s="61">
        <v>2.0500000000000001E-2</v>
      </c>
    </row>
    <row r="465" spans="1:63" x14ac:dyDescent="0.25">
      <c r="A465" s="61" t="s">
        <v>495</v>
      </c>
      <c r="B465" s="61">
        <v>47308</v>
      </c>
      <c r="C465" s="61">
        <v>128</v>
      </c>
      <c r="D465" s="61">
        <v>15.34</v>
      </c>
      <c r="E465" s="62">
        <v>1963.42</v>
      </c>
      <c r="F465" s="62">
        <v>1844.46</v>
      </c>
      <c r="G465" s="61">
        <v>2.0000000000000001E-4</v>
      </c>
      <c r="H465" s="61">
        <v>0</v>
      </c>
      <c r="I465" s="61">
        <v>2.7000000000000001E-3</v>
      </c>
      <c r="J465" s="61">
        <v>1.1000000000000001E-3</v>
      </c>
      <c r="K465" s="61">
        <v>8.5000000000000006E-3</v>
      </c>
      <c r="L465" s="61">
        <v>0.95289999999999997</v>
      </c>
      <c r="M465" s="61">
        <v>3.4500000000000003E-2</v>
      </c>
      <c r="N465" s="61">
        <v>0.62760000000000005</v>
      </c>
      <c r="O465" s="61">
        <v>0</v>
      </c>
      <c r="P465" s="61">
        <v>0.15959999999999999</v>
      </c>
      <c r="Q465" s="61">
        <v>75.510000000000005</v>
      </c>
      <c r="R465" s="62">
        <v>44824.11</v>
      </c>
      <c r="S465" s="61">
        <v>0.18329999999999999</v>
      </c>
      <c r="T465" s="61">
        <v>0.15</v>
      </c>
      <c r="U465" s="61">
        <v>0.66669999999999996</v>
      </c>
      <c r="V465" s="61">
        <v>19.559999999999999</v>
      </c>
      <c r="W465" s="61">
        <v>14.2</v>
      </c>
      <c r="X465" s="62">
        <v>60005.68</v>
      </c>
      <c r="Y465" s="61">
        <v>133.12</v>
      </c>
      <c r="Z465" s="62">
        <v>118828.89</v>
      </c>
      <c r="AA465" s="61">
        <v>0.53939999999999999</v>
      </c>
      <c r="AB465" s="61">
        <v>0.1971</v>
      </c>
      <c r="AC465" s="61">
        <v>0.26340000000000002</v>
      </c>
      <c r="AD465" s="61">
        <v>0.46060000000000001</v>
      </c>
      <c r="AE465" s="61">
        <v>118.83</v>
      </c>
      <c r="AF465" s="62">
        <v>3249</v>
      </c>
      <c r="AG465" s="61">
        <v>265.51</v>
      </c>
      <c r="AH465" s="62">
        <v>95595.81</v>
      </c>
      <c r="AI465" s="61">
        <v>151</v>
      </c>
      <c r="AJ465" s="62">
        <v>25474</v>
      </c>
      <c r="AK465" s="62">
        <v>36044</v>
      </c>
      <c r="AL465" s="61">
        <v>28.4</v>
      </c>
      <c r="AM465" s="61">
        <v>26.85</v>
      </c>
      <c r="AN465" s="61">
        <v>27.26</v>
      </c>
      <c r="AO465" s="61">
        <v>3.4</v>
      </c>
      <c r="AP465" s="61">
        <v>0</v>
      </c>
      <c r="AQ465" s="61">
        <v>0.96889999999999998</v>
      </c>
      <c r="AR465" s="62">
        <v>1104.92</v>
      </c>
      <c r="AS465" s="62">
        <v>1885.86</v>
      </c>
      <c r="AT465" s="62">
        <v>5433.9</v>
      </c>
      <c r="AU465" s="61">
        <v>511.28</v>
      </c>
      <c r="AV465" s="61">
        <v>515.6</v>
      </c>
      <c r="AW465" s="62">
        <v>9451.56</v>
      </c>
      <c r="AX465" s="62">
        <v>5404.23</v>
      </c>
      <c r="AY465" s="61">
        <v>0.53849999999999998</v>
      </c>
      <c r="AZ465" s="62">
        <v>3358.82</v>
      </c>
      <c r="BA465" s="61">
        <v>0.3347</v>
      </c>
      <c r="BB465" s="62">
        <v>1271.83</v>
      </c>
      <c r="BC465" s="61">
        <v>0.12670000000000001</v>
      </c>
      <c r="BD465" s="62">
        <v>10034.879999999999</v>
      </c>
      <c r="BE465" s="62">
        <v>4301.2</v>
      </c>
      <c r="BF465" s="61">
        <v>1.9830000000000001</v>
      </c>
      <c r="BG465" s="61">
        <v>0.51239999999999997</v>
      </c>
      <c r="BH465" s="61">
        <v>0.24110000000000001</v>
      </c>
      <c r="BI465" s="61">
        <v>0.16250000000000001</v>
      </c>
      <c r="BJ465" s="61">
        <v>4.0500000000000001E-2</v>
      </c>
      <c r="BK465" s="61">
        <v>4.36E-2</v>
      </c>
    </row>
    <row r="466" spans="1:63" x14ac:dyDescent="0.25">
      <c r="A466" s="61" t="s">
        <v>496</v>
      </c>
      <c r="B466" s="61">
        <v>49213</v>
      </c>
      <c r="C466" s="61">
        <v>28</v>
      </c>
      <c r="D466" s="61">
        <v>46.74</v>
      </c>
      <c r="E466" s="62">
        <v>1308.68</v>
      </c>
      <c r="F466" s="62">
        <v>1242.28</v>
      </c>
      <c r="G466" s="61">
        <v>6.4000000000000003E-3</v>
      </c>
      <c r="H466" s="61">
        <v>0</v>
      </c>
      <c r="I466" s="61">
        <v>7.7000000000000002E-3</v>
      </c>
      <c r="J466" s="61">
        <v>1.6000000000000001E-3</v>
      </c>
      <c r="K466" s="61">
        <v>5.0000000000000001E-3</v>
      </c>
      <c r="L466" s="61">
        <v>0.95469999999999999</v>
      </c>
      <c r="M466" s="61">
        <v>2.46E-2</v>
      </c>
      <c r="N466" s="61">
        <v>0.25750000000000001</v>
      </c>
      <c r="O466" s="61">
        <v>3.2000000000000002E-3</v>
      </c>
      <c r="P466" s="61">
        <v>0.1249</v>
      </c>
      <c r="Q466" s="61">
        <v>59.01</v>
      </c>
      <c r="R466" s="62">
        <v>51146.76</v>
      </c>
      <c r="S466" s="61">
        <v>0.29630000000000001</v>
      </c>
      <c r="T466" s="61">
        <v>0.14810000000000001</v>
      </c>
      <c r="U466" s="61">
        <v>0.55559999999999998</v>
      </c>
      <c r="V466" s="61">
        <v>18.47</v>
      </c>
      <c r="W466" s="61">
        <v>6.06</v>
      </c>
      <c r="X466" s="62">
        <v>74656.600000000006</v>
      </c>
      <c r="Y466" s="61">
        <v>210.29</v>
      </c>
      <c r="Z466" s="62">
        <v>133415.64000000001</v>
      </c>
      <c r="AA466" s="61">
        <v>0.86780000000000002</v>
      </c>
      <c r="AB466" s="61">
        <v>8.1100000000000005E-2</v>
      </c>
      <c r="AC466" s="61">
        <v>5.1200000000000002E-2</v>
      </c>
      <c r="AD466" s="61">
        <v>0.13220000000000001</v>
      </c>
      <c r="AE466" s="61">
        <v>133.41999999999999</v>
      </c>
      <c r="AF466" s="62">
        <v>5117.17</v>
      </c>
      <c r="AG466" s="61">
        <v>550.76</v>
      </c>
      <c r="AH466" s="62">
        <v>145847.34</v>
      </c>
      <c r="AI466" s="61">
        <v>409</v>
      </c>
      <c r="AJ466" s="62">
        <v>38031</v>
      </c>
      <c r="AK466" s="62">
        <v>51451</v>
      </c>
      <c r="AL466" s="61">
        <v>69.98</v>
      </c>
      <c r="AM466" s="61">
        <v>36.22</v>
      </c>
      <c r="AN466" s="61">
        <v>41.26</v>
      </c>
      <c r="AO466" s="61">
        <v>5.6</v>
      </c>
      <c r="AP466" s="61">
        <v>0</v>
      </c>
      <c r="AQ466" s="61">
        <v>0.81059999999999999</v>
      </c>
      <c r="AR466" s="62">
        <v>1001.05</v>
      </c>
      <c r="AS466" s="62">
        <v>1836.83</v>
      </c>
      <c r="AT466" s="62">
        <v>4448.12</v>
      </c>
      <c r="AU466" s="61">
        <v>764.09</v>
      </c>
      <c r="AV466" s="61">
        <v>186.07</v>
      </c>
      <c r="AW466" s="62">
        <v>8236.17</v>
      </c>
      <c r="AX466" s="62">
        <v>4148.3999999999996</v>
      </c>
      <c r="AY466" s="61">
        <v>0.46560000000000001</v>
      </c>
      <c r="AZ466" s="62">
        <v>4348.13</v>
      </c>
      <c r="BA466" s="61">
        <v>0.48799999999999999</v>
      </c>
      <c r="BB466" s="61">
        <v>413.04</v>
      </c>
      <c r="BC466" s="61">
        <v>4.6399999999999997E-2</v>
      </c>
      <c r="BD466" s="62">
        <v>8909.56</v>
      </c>
      <c r="BE466" s="62">
        <v>2759</v>
      </c>
      <c r="BF466" s="61">
        <v>0.63290000000000002</v>
      </c>
      <c r="BG466" s="61">
        <v>0.56720000000000004</v>
      </c>
      <c r="BH466" s="61">
        <v>0.2298</v>
      </c>
      <c r="BI466" s="61">
        <v>0.1545</v>
      </c>
      <c r="BJ466" s="61">
        <v>2.98E-2</v>
      </c>
      <c r="BK466" s="61">
        <v>1.8700000000000001E-2</v>
      </c>
    </row>
    <row r="467" spans="1:63" x14ac:dyDescent="0.25">
      <c r="A467" s="61" t="s">
        <v>497</v>
      </c>
      <c r="B467" s="61">
        <v>46144</v>
      </c>
      <c r="C467" s="61">
        <v>70</v>
      </c>
      <c r="D467" s="61">
        <v>41.73</v>
      </c>
      <c r="E467" s="62">
        <v>2920.9</v>
      </c>
      <c r="F467" s="62">
        <v>2772.94</v>
      </c>
      <c r="G467" s="61">
        <v>3.0999999999999999E-3</v>
      </c>
      <c r="H467" s="61">
        <v>4.0000000000000002E-4</v>
      </c>
      <c r="I467" s="61">
        <v>2.7000000000000001E-3</v>
      </c>
      <c r="J467" s="61">
        <v>1.2999999999999999E-3</v>
      </c>
      <c r="K467" s="61">
        <v>8.6999999999999994E-3</v>
      </c>
      <c r="L467" s="61">
        <v>0.96860000000000002</v>
      </c>
      <c r="M467" s="61">
        <v>1.5299999999999999E-2</v>
      </c>
      <c r="N467" s="61">
        <v>0.28149999999999997</v>
      </c>
      <c r="O467" s="61">
        <v>2E-3</v>
      </c>
      <c r="P467" s="61">
        <v>9.8000000000000004E-2</v>
      </c>
      <c r="Q467" s="61">
        <v>115.87</v>
      </c>
      <c r="R467" s="62">
        <v>57029.919999999998</v>
      </c>
      <c r="S467" s="61">
        <v>0.10199999999999999</v>
      </c>
      <c r="T467" s="61">
        <v>0.25850000000000001</v>
      </c>
      <c r="U467" s="61">
        <v>0.63949999999999996</v>
      </c>
      <c r="V467" s="61">
        <v>20.36</v>
      </c>
      <c r="W467" s="61">
        <v>11.3</v>
      </c>
      <c r="X467" s="62">
        <v>79330.720000000001</v>
      </c>
      <c r="Y467" s="61">
        <v>246.71</v>
      </c>
      <c r="Z467" s="62">
        <v>130922.15</v>
      </c>
      <c r="AA467" s="61">
        <v>0.84699999999999998</v>
      </c>
      <c r="AB467" s="61">
        <v>5.16E-2</v>
      </c>
      <c r="AC467" s="61">
        <v>0.1014</v>
      </c>
      <c r="AD467" s="61">
        <v>0.153</v>
      </c>
      <c r="AE467" s="61">
        <v>130.91999999999999</v>
      </c>
      <c r="AF467" s="62">
        <v>3321.92</v>
      </c>
      <c r="AG467" s="61">
        <v>416.96</v>
      </c>
      <c r="AH467" s="62">
        <v>136303.75</v>
      </c>
      <c r="AI467" s="61">
        <v>371</v>
      </c>
      <c r="AJ467" s="62">
        <v>39204</v>
      </c>
      <c r="AK467" s="62">
        <v>56137</v>
      </c>
      <c r="AL467" s="61">
        <v>46.96</v>
      </c>
      <c r="AM467" s="61">
        <v>22.87</v>
      </c>
      <c r="AN467" s="61">
        <v>23.96</v>
      </c>
      <c r="AO467" s="61">
        <v>4.66</v>
      </c>
      <c r="AP467" s="61">
        <v>800.42</v>
      </c>
      <c r="AQ467" s="61">
        <v>0.8488</v>
      </c>
      <c r="AR467" s="61">
        <v>935.2</v>
      </c>
      <c r="AS467" s="62">
        <v>1595.9</v>
      </c>
      <c r="AT467" s="62">
        <v>4883.03</v>
      </c>
      <c r="AU467" s="61">
        <v>791.18</v>
      </c>
      <c r="AV467" s="61">
        <v>246.31</v>
      </c>
      <c r="AW467" s="62">
        <v>8451.6200000000008</v>
      </c>
      <c r="AX467" s="62">
        <v>4224.3</v>
      </c>
      <c r="AY467" s="61">
        <v>0.48280000000000001</v>
      </c>
      <c r="AZ467" s="62">
        <v>3962.99</v>
      </c>
      <c r="BA467" s="61">
        <v>0.45300000000000001</v>
      </c>
      <c r="BB467" s="61">
        <v>561.79999999999995</v>
      </c>
      <c r="BC467" s="61">
        <v>6.4199999999999993E-2</v>
      </c>
      <c r="BD467" s="62">
        <v>8749.09</v>
      </c>
      <c r="BE467" s="62">
        <v>3539.82</v>
      </c>
      <c r="BF467" s="61">
        <v>0.82440000000000002</v>
      </c>
      <c r="BG467" s="61">
        <v>0.5968</v>
      </c>
      <c r="BH467" s="61">
        <v>0.2291</v>
      </c>
      <c r="BI467" s="61">
        <v>0.1206</v>
      </c>
      <c r="BJ467" s="61">
        <v>3.3500000000000002E-2</v>
      </c>
      <c r="BK467" s="61">
        <v>2.01E-2</v>
      </c>
    </row>
    <row r="468" spans="1:63" x14ac:dyDescent="0.25">
      <c r="A468" s="61" t="s">
        <v>498</v>
      </c>
      <c r="B468" s="61">
        <v>45609</v>
      </c>
      <c r="C468" s="61">
        <v>26</v>
      </c>
      <c r="D468" s="61">
        <v>73.459999999999994</v>
      </c>
      <c r="E468" s="62">
        <v>1909.93</v>
      </c>
      <c r="F468" s="62">
        <v>1578.12</v>
      </c>
      <c r="G468" s="61">
        <v>1.32E-2</v>
      </c>
      <c r="H468" s="61">
        <v>0</v>
      </c>
      <c r="I468" s="61">
        <v>1.4E-2</v>
      </c>
      <c r="J468" s="61">
        <v>5.9999999999999995E-4</v>
      </c>
      <c r="K468" s="61">
        <v>6.9599999999999995E-2</v>
      </c>
      <c r="L468" s="61">
        <v>0.87470000000000003</v>
      </c>
      <c r="M468" s="61">
        <v>2.7900000000000001E-2</v>
      </c>
      <c r="N468" s="61">
        <v>0.42870000000000003</v>
      </c>
      <c r="O468" s="61">
        <v>1.1999999999999999E-3</v>
      </c>
      <c r="P468" s="61">
        <v>0.1149</v>
      </c>
      <c r="Q468" s="61">
        <v>195.5</v>
      </c>
      <c r="R468" s="62">
        <v>69546.070000000007</v>
      </c>
      <c r="S468" s="61">
        <v>0.34589999999999999</v>
      </c>
      <c r="T468" s="61">
        <v>0.2331</v>
      </c>
      <c r="U468" s="61">
        <v>0.42109999999999997</v>
      </c>
      <c r="V468" s="61">
        <v>14.98</v>
      </c>
      <c r="W468" s="61">
        <v>13</v>
      </c>
      <c r="X468" s="62">
        <v>90519.77</v>
      </c>
      <c r="Y468" s="61">
        <v>137.94999999999999</v>
      </c>
      <c r="Z468" s="62">
        <v>176051.33</v>
      </c>
      <c r="AA468" s="61">
        <v>0.52839999999999998</v>
      </c>
      <c r="AB468" s="61">
        <v>0.44969999999999999</v>
      </c>
      <c r="AC468" s="61">
        <v>2.1899999999999999E-2</v>
      </c>
      <c r="AD468" s="61">
        <v>0.47160000000000002</v>
      </c>
      <c r="AE468" s="61">
        <v>176.05</v>
      </c>
      <c r="AF468" s="62">
        <v>6893.52</v>
      </c>
      <c r="AG468" s="61">
        <v>501.64</v>
      </c>
      <c r="AH468" s="62">
        <v>218431.91</v>
      </c>
      <c r="AI468" s="61">
        <v>547</v>
      </c>
      <c r="AJ468" s="62">
        <v>34416</v>
      </c>
      <c r="AK468" s="62">
        <v>58275</v>
      </c>
      <c r="AL468" s="61">
        <v>54.5</v>
      </c>
      <c r="AM468" s="61">
        <v>36.729999999999997</v>
      </c>
      <c r="AN468" s="61">
        <v>41.26</v>
      </c>
      <c r="AO468" s="61">
        <v>5.5</v>
      </c>
      <c r="AP468" s="61">
        <v>0</v>
      </c>
      <c r="AQ468" s="61">
        <v>0.73519999999999996</v>
      </c>
      <c r="AR468" s="62">
        <v>1848.78</v>
      </c>
      <c r="AS468" s="62">
        <v>2632.53</v>
      </c>
      <c r="AT468" s="62">
        <v>8912.19</v>
      </c>
      <c r="AU468" s="62">
        <v>1695.66</v>
      </c>
      <c r="AV468" s="61">
        <v>499.39</v>
      </c>
      <c r="AW468" s="62">
        <v>15588.56</v>
      </c>
      <c r="AX468" s="62">
        <v>5212.7</v>
      </c>
      <c r="AY468" s="61">
        <v>0.35370000000000001</v>
      </c>
      <c r="AZ468" s="62">
        <v>8699.51</v>
      </c>
      <c r="BA468" s="61">
        <v>0.59040000000000004</v>
      </c>
      <c r="BB468" s="61">
        <v>823.95</v>
      </c>
      <c r="BC468" s="61">
        <v>5.5899999999999998E-2</v>
      </c>
      <c r="BD468" s="62">
        <v>14736.15</v>
      </c>
      <c r="BE468" s="61">
        <v>857.81</v>
      </c>
      <c r="BF468" s="61">
        <v>0.12</v>
      </c>
      <c r="BG468" s="61">
        <v>0.61750000000000005</v>
      </c>
      <c r="BH468" s="61">
        <v>0.2278</v>
      </c>
      <c r="BI468" s="61">
        <v>8.9800000000000005E-2</v>
      </c>
      <c r="BJ468" s="61">
        <v>4.8300000000000003E-2</v>
      </c>
      <c r="BK468" s="61">
        <v>1.67E-2</v>
      </c>
    </row>
    <row r="469" spans="1:63" x14ac:dyDescent="0.25">
      <c r="A469" s="61" t="s">
        <v>499</v>
      </c>
      <c r="B469" s="61">
        <v>49817</v>
      </c>
      <c r="C469" s="61">
        <v>22</v>
      </c>
      <c r="D469" s="61">
        <v>19.91</v>
      </c>
      <c r="E469" s="61">
        <v>438</v>
      </c>
      <c r="F469" s="61">
        <v>469.26</v>
      </c>
      <c r="G469" s="61">
        <v>0</v>
      </c>
      <c r="H469" s="61">
        <v>0</v>
      </c>
      <c r="I469" s="61">
        <v>0</v>
      </c>
      <c r="J469" s="61">
        <v>0</v>
      </c>
      <c r="K469" s="61">
        <v>0</v>
      </c>
      <c r="L469" s="61">
        <v>0.99060000000000004</v>
      </c>
      <c r="M469" s="61">
        <v>9.4000000000000004E-3</v>
      </c>
      <c r="N469" s="61">
        <v>8.1199999999999994E-2</v>
      </c>
      <c r="O469" s="61">
        <v>0</v>
      </c>
      <c r="P469" s="61">
        <v>7.1800000000000003E-2</v>
      </c>
      <c r="Q469" s="61">
        <v>23.8</v>
      </c>
      <c r="R469" s="62">
        <v>49507.1</v>
      </c>
      <c r="S469" s="61">
        <v>0.1053</v>
      </c>
      <c r="T469" s="61">
        <v>0.13159999999999999</v>
      </c>
      <c r="U469" s="61">
        <v>0.76319999999999999</v>
      </c>
      <c r="V469" s="61">
        <v>17.899999999999999</v>
      </c>
      <c r="W469" s="61">
        <v>8.0299999999999994</v>
      </c>
      <c r="X469" s="62">
        <v>56908.76</v>
      </c>
      <c r="Y469" s="61">
        <v>52.83</v>
      </c>
      <c r="Z469" s="62">
        <v>97944.13</v>
      </c>
      <c r="AA469" s="61">
        <v>0.81979999999999997</v>
      </c>
      <c r="AB469" s="61">
        <v>0.1399</v>
      </c>
      <c r="AC469" s="61">
        <v>4.0300000000000002E-2</v>
      </c>
      <c r="AD469" s="61">
        <v>0.1802</v>
      </c>
      <c r="AE469" s="61">
        <v>97.94</v>
      </c>
      <c r="AF469" s="62">
        <v>2609.4</v>
      </c>
      <c r="AG469" s="61">
        <v>378.46</v>
      </c>
      <c r="AH469" s="62">
        <v>92971.839999999997</v>
      </c>
      <c r="AI469" s="61">
        <v>137</v>
      </c>
      <c r="AJ469" s="62">
        <v>37604</v>
      </c>
      <c r="AK469" s="62">
        <v>55991</v>
      </c>
      <c r="AL469" s="61">
        <v>38.799999999999997</v>
      </c>
      <c r="AM469" s="61">
        <v>24.84</v>
      </c>
      <c r="AN469" s="61">
        <v>33.69</v>
      </c>
      <c r="AO469" s="61">
        <v>5.8</v>
      </c>
      <c r="AP469" s="61">
        <v>719.39</v>
      </c>
      <c r="AQ469" s="61">
        <v>0.95789999999999997</v>
      </c>
      <c r="AR469" s="62">
        <v>1268.92</v>
      </c>
      <c r="AS469" s="62">
        <v>1498.24</v>
      </c>
      <c r="AT469" s="62">
        <v>5314.93</v>
      </c>
      <c r="AU469" s="61">
        <v>618.25</v>
      </c>
      <c r="AV469" s="61">
        <v>17.149999999999999</v>
      </c>
      <c r="AW469" s="62">
        <v>8717.48</v>
      </c>
      <c r="AX469" s="62">
        <v>4796.67</v>
      </c>
      <c r="AY469" s="61">
        <v>0.55300000000000005</v>
      </c>
      <c r="AZ469" s="62">
        <v>3408.71</v>
      </c>
      <c r="BA469" s="61">
        <v>0.39300000000000002</v>
      </c>
      <c r="BB469" s="61">
        <v>467.94</v>
      </c>
      <c r="BC469" s="61">
        <v>5.3999999999999999E-2</v>
      </c>
      <c r="BD469" s="62">
        <v>8673.32</v>
      </c>
      <c r="BE469" s="62">
        <v>5367.59</v>
      </c>
      <c r="BF469" s="61">
        <v>1.6448</v>
      </c>
      <c r="BG469" s="61">
        <v>0.60860000000000003</v>
      </c>
      <c r="BH469" s="61">
        <v>0.20830000000000001</v>
      </c>
      <c r="BI469" s="61">
        <v>0.13070000000000001</v>
      </c>
      <c r="BJ469" s="61">
        <v>3.3300000000000003E-2</v>
      </c>
      <c r="BK469" s="61">
        <v>1.9099999999999999E-2</v>
      </c>
    </row>
    <row r="470" spans="1:63" x14ac:dyDescent="0.25">
      <c r="A470" s="61" t="s">
        <v>500</v>
      </c>
      <c r="B470" s="61">
        <v>44735</v>
      </c>
      <c r="C470" s="61">
        <v>18</v>
      </c>
      <c r="D470" s="61">
        <v>126.02</v>
      </c>
      <c r="E470" s="62">
        <v>2268.36</v>
      </c>
      <c r="F470" s="62">
        <v>2095.75</v>
      </c>
      <c r="G470" s="61">
        <v>2.3999999999999998E-3</v>
      </c>
      <c r="H470" s="61">
        <v>0</v>
      </c>
      <c r="I470" s="61">
        <v>5.0000000000000001E-3</v>
      </c>
      <c r="J470" s="61">
        <v>1.2999999999999999E-3</v>
      </c>
      <c r="K470" s="61">
        <v>1.6799999999999999E-2</v>
      </c>
      <c r="L470" s="61">
        <v>0.95640000000000003</v>
      </c>
      <c r="M470" s="61">
        <v>1.8200000000000001E-2</v>
      </c>
      <c r="N470" s="61">
        <v>0.48709999999999998</v>
      </c>
      <c r="O470" s="61">
        <v>1.2699999999999999E-2</v>
      </c>
      <c r="P470" s="61">
        <v>0.12690000000000001</v>
      </c>
      <c r="Q470" s="61">
        <v>86.01</v>
      </c>
      <c r="R470" s="62">
        <v>50412.22</v>
      </c>
      <c r="S470" s="61">
        <v>0.30880000000000002</v>
      </c>
      <c r="T470" s="61">
        <v>7.3499999999999996E-2</v>
      </c>
      <c r="U470" s="61">
        <v>0.61760000000000004</v>
      </c>
      <c r="V470" s="61">
        <v>20.59</v>
      </c>
      <c r="W470" s="61">
        <v>16.399999999999999</v>
      </c>
      <c r="X470" s="62">
        <v>72403.77</v>
      </c>
      <c r="Y470" s="61">
        <v>138.31</v>
      </c>
      <c r="Z470" s="62">
        <v>132707.89000000001</v>
      </c>
      <c r="AA470" s="61">
        <v>0.71089999999999998</v>
      </c>
      <c r="AB470" s="61">
        <v>0.25769999999999998</v>
      </c>
      <c r="AC470" s="61">
        <v>3.1399999999999997E-2</v>
      </c>
      <c r="AD470" s="61">
        <v>0.28910000000000002</v>
      </c>
      <c r="AE470" s="61">
        <v>132.71</v>
      </c>
      <c r="AF470" s="62">
        <v>4224.45</v>
      </c>
      <c r="AG470" s="61">
        <v>566.82000000000005</v>
      </c>
      <c r="AH470" s="62">
        <v>132538.98000000001</v>
      </c>
      <c r="AI470" s="61">
        <v>357</v>
      </c>
      <c r="AJ470" s="62">
        <v>26403</v>
      </c>
      <c r="AK470" s="62">
        <v>42088</v>
      </c>
      <c r="AL470" s="61">
        <v>48</v>
      </c>
      <c r="AM470" s="61">
        <v>31.35</v>
      </c>
      <c r="AN470" s="61">
        <v>31.19</v>
      </c>
      <c r="AO470" s="61">
        <v>3.2</v>
      </c>
      <c r="AP470" s="61">
        <v>1.71</v>
      </c>
      <c r="AQ470" s="61">
        <v>1.0152000000000001</v>
      </c>
      <c r="AR470" s="62">
        <v>1296.94</v>
      </c>
      <c r="AS470" s="62">
        <v>1472.97</v>
      </c>
      <c r="AT470" s="62">
        <v>5373.56</v>
      </c>
      <c r="AU470" s="61">
        <v>896.77</v>
      </c>
      <c r="AV470" s="61">
        <v>43.05</v>
      </c>
      <c r="AW470" s="62">
        <v>9083.2999999999993</v>
      </c>
      <c r="AX470" s="62">
        <v>4367.22</v>
      </c>
      <c r="AY470" s="61">
        <v>0.4617</v>
      </c>
      <c r="AZ470" s="62">
        <v>4229.57</v>
      </c>
      <c r="BA470" s="61">
        <v>0.44719999999999999</v>
      </c>
      <c r="BB470" s="61">
        <v>861.99</v>
      </c>
      <c r="BC470" s="61">
        <v>9.11E-2</v>
      </c>
      <c r="BD470" s="62">
        <v>9458.7800000000007</v>
      </c>
      <c r="BE470" s="62">
        <v>2415.2800000000002</v>
      </c>
      <c r="BF470" s="61">
        <v>0.65429999999999999</v>
      </c>
      <c r="BG470" s="61">
        <v>0.54090000000000005</v>
      </c>
      <c r="BH470" s="61">
        <v>0.20519999999999999</v>
      </c>
      <c r="BI470" s="61">
        <v>0.1855</v>
      </c>
      <c r="BJ470" s="61">
        <v>4.24E-2</v>
      </c>
      <c r="BK470" s="61">
        <v>2.5999999999999999E-2</v>
      </c>
    </row>
    <row r="471" spans="1:63" x14ac:dyDescent="0.25">
      <c r="A471" s="61" t="s">
        <v>501</v>
      </c>
      <c r="B471" s="61">
        <v>44743</v>
      </c>
      <c r="C471" s="61">
        <v>10</v>
      </c>
      <c r="D471" s="61">
        <v>388.04</v>
      </c>
      <c r="E471" s="62">
        <v>3880.37</v>
      </c>
      <c r="F471" s="62">
        <v>3237.95</v>
      </c>
      <c r="G471" s="61">
        <v>3.2000000000000002E-3</v>
      </c>
      <c r="H471" s="61">
        <v>0</v>
      </c>
      <c r="I471" s="61">
        <v>0.34689999999999999</v>
      </c>
      <c r="J471" s="61">
        <v>1.6000000000000001E-3</v>
      </c>
      <c r="K471" s="61">
        <v>4.4699999999999997E-2</v>
      </c>
      <c r="L471" s="61">
        <v>0.42330000000000001</v>
      </c>
      <c r="M471" s="61">
        <v>0.1804</v>
      </c>
      <c r="N471" s="61">
        <v>0.77880000000000005</v>
      </c>
      <c r="O471" s="61">
        <v>1.11E-2</v>
      </c>
      <c r="P471" s="61">
        <v>0.16139999999999999</v>
      </c>
      <c r="Q471" s="61">
        <v>166.23</v>
      </c>
      <c r="R471" s="62">
        <v>61860.05</v>
      </c>
      <c r="S471" s="61">
        <v>9.9599999999999994E-2</v>
      </c>
      <c r="T471" s="61">
        <v>0.2069</v>
      </c>
      <c r="U471" s="61">
        <v>0.69350000000000001</v>
      </c>
      <c r="V471" s="61">
        <v>16.71</v>
      </c>
      <c r="W471" s="61">
        <v>27</v>
      </c>
      <c r="X471" s="62">
        <v>84602.81</v>
      </c>
      <c r="Y471" s="61">
        <v>143.69999999999999</v>
      </c>
      <c r="Z471" s="62">
        <v>124965.85</v>
      </c>
      <c r="AA471" s="61">
        <v>0.67130000000000001</v>
      </c>
      <c r="AB471" s="61">
        <v>0.29980000000000001</v>
      </c>
      <c r="AC471" s="61">
        <v>2.8899999999999999E-2</v>
      </c>
      <c r="AD471" s="61">
        <v>0.32869999999999999</v>
      </c>
      <c r="AE471" s="61">
        <v>124.97</v>
      </c>
      <c r="AF471" s="62">
        <v>4949.74</v>
      </c>
      <c r="AG471" s="61">
        <v>500.67</v>
      </c>
      <c r="AH471" s="62">
        <v>123094.36</v>
      </c>
      <c r="AI471" s="61">
        <v>309</v>
      </c>
      <c r="AJ471" s="62">
        <v>20823</v>
      </c>
      <c r="AK471" s="62">
        <v>35077</v>
      </c>
      <c r="AL471" s="61">
        <v>74.91</v>
      </c>
      <c r="AM471" s="61">
        <v>35.18</v>
      </c>
      <c r="AN471" s="61">
        <v>46.12</v>
      </c>
      <c r="AO471" s="61">
        <v>3.45</v>
      </c>
      <c r="AP471" s="61">
        <v>0</v>
      </c>
      <c r="AQ471" s="61">
        <v>1.7988</v>
      </c>
      <c r="AR471" s="62">
        <v>1236.26</v>
      </c>
      <c r="AS471" s="62">
        <v>2040.34</v>
      </c>
      <c r="AT471" s="62">
        <v>8150.39</v>
      </c>
      <c r="AU471" s="61">
        <v>974.28</v>
      </c>
      <c r="AV471" s="61">
        <v>670.98</v>
      </c>
      <c r="AW471" s="62">
        <v>13072.25</v>
      </c>
      <c r="AX471" s="62">
        <v>6327.73</v>
      </c>
      <c r="AY471" s="61">
        <v>0.46970000000000001</v>
      </c>
      <c r="AZ471" s="62">
        <v>5509.36</v>
      </c>
      <c r="BA471" s="61">
        <v>0.40899999999999997</v>
      </c>
      <c r="BB471" s="62">
        <v>1634.63</v>
      </c>
      <c r="BC471" s="61">
        <v>0.12130000000000001</v>
      </c>
      <c r="BD471" s="62">
        <v>13471.72</v>
      </c>
      <c r="BE471" s="62">
        <v>3021.75</v>
      </c>
      <c r="BF471" s="61">
        <v>1.1605000000000001</v>
      </c>
      <c r="BG471" s="61">
        <v>0.53990000000000005</v>
      </c>
      <c r="BH471" s="61">
        <v>0.20610000000000001</v>
      </c>
      <c r="BI471" s="61">
        <v>0.22239999999999999</v>
      </c>
      <c r="BJ471" s="61">
        <v>1.54E-2</v>
      </c>
      <c r="BK471" s="61">
        <v>1.6299999999999999E-2</v>
      </c>
    </row>
    <row r="472" spans="1:63" x14ac:dyDescent="0.25">
      <c r="A472" s="61" t="s">
        <v>502</v>
      </c>
      <c r="B472" s="61">
        <v>49940</v>
      </c>
      <c r="C472" s="61">
        <v>73</v>
      </c>
      <c r="D472" s="61">
        <v>19.93</v>
      </c>
      <c r="E472" s="62">
        <v>1455.12</v>
      </c>
      <c r="F472" s="62">
        <v>1422.96</v>
      </c>
      <c r="G472" s="61">
        <v>6.9999999999999999E-4</v>
      </c>
      <c r="H472" s="61">
        <v>0</v>
      </c>
      <c r="I472" s="61">
        <v>6.4000000000000003E-3</v>
      </c>
      <c r="J472" s="61">
        <v>0</v>
      </c>
      <c r="K472" s="61">
        <v>7.1999999999999998E-3</v>
      </c>
      <c r="L472" s="61">
        <v>0.97789999999999999</v>
      </c>
      <c r="M472" s="61">
        <v>7.7999999999999996E-3</v>
      </c>
      <c r="N472" s="61">
        <v>0.39539999999999997</v>
      </c>
      <c r="O472" s="61">
        <v>2.2000000000000001E-3</v>
      </c>
      <c r="P472" s="61">
        <v>0.1759</v>
      </c>
      <c r="Q472" s="61">
        <v>59.07</v>
      </c>
      <c r="R472" s="62">
        <v>50192.61</v>
      </c>
      <c r="S472" s="61">
        <v>0.19800000000000001</v>
      </c>
      <c r="T472" s="61">
        <v>0.1782</v>
      </c>
      <c r="U472" s="61">
        <v>0.62380000000000002</v>
      </c>
      <c r="V472" s="61">
        <v>19.84</v>
      </c>
      <c r="W472" s="61">
        <v>8.73</v>
      </c>
      <c r="X472" s="62">
        <v>75131.11</v>
      </c>
      <c r="Y472" s="61">
        <v>166.59</v>
      </c>
      <c r="Z472" s="62">
        <v>93687.92</v>
      </c>
      <c r="AA472" s="61">
        <v>0.78710000000000002</v>
      </c>
      <c r="AB472" s="61">
        <v>0.15310000000000001</v>
      </c>
      <c r="AC472" s="61">
        <v>5.9799999999999999E-2</v>
      </c>
      <c r="AD472" s="61">
        <v>0.21290000000000001</v>
      </c>
      <c r="AE472" s="61">
        <v>93.69</v>
      </c>
      <c r="AF472" s="62">
        <v>2554.85</v>
      </c>
      <c r="AG472" s="61">
        <v>409.09</v>
      </c>
      <c r="AH472" s="62">
        <v>91510.49</v>
      </c>
      <c r="AI472" s="61">
        <v>131</v>
      </c>
      <c r="AJ472" s="62">
        <v>28851</v>
      </c>
      <c r="AK472" s="62">
        <v>40409</v>
      </c>
      <c r="AL472" s="61">
        <v>42.13</v>
      </c>
      <c r="AM472" s="61">
        <v>25.81</v>
      </c>
      <c r="AN472" s="61">
        <v>28.97</v>
      </c>
      <c r="AO472" s="61">
        <v>4.8</v>
      </c>
      <c r="AP472" s="61">
        <v>0</v>
      </c>
      <c r="AQ472" s="61">
        <v>0.81259999999999999</v>
      </c>
      <c r="AR472" s="62">
        <v>1108.4100000000001</v>
      </c>
      <c r="AS472" s="62">
        <v>2260.5700000000002</v>
      </c>
      <c r="AT472" s="62">
        <v>4785.49</v>
      </c>
      <c r="AU472" s="62">
        <v>1194.8800000000001</v>
      </c>
      <c r="AV472" s="61">
        <v>73.16</v>
      </c>
      <c r="AW472" s="62">
        <v>9422.5</v>
      </c>
      <c r="AX472" s="62">
        <v>5978.09</v>
      </c>
      <c r="AY472" s="61">
        <v>0.59230000000000005</v>
      </c>
      <c r="AZ472" s="62">
        <v>3270.25</v>
      </c>
      <c r="BA472" s="61">
        <v>0.32400000000000001</v>
      </c>
      <c r="BB472" s="61">
        <v>844.04</v>
      </c>
      <c r="BC472" s="61">
        <v>8.3599999999999994E-2</v>
      </c>
      <c r="BD472" s="62">
        <v>10092.379999999999</v>
      </c>
      <c r="BE472" s="62">
        <v>5049.4399999999996</v>
      </c>
      <c r="BF472" s="61">
        <v>2.0905</v>
      </c>
      <c r="BG472" s="61">
        <v>0.5413</v>
      </c>
      <c r="BH472" s="61">
        <v>0.19989999999999999</v>
      </c>
      <c r="BI472" s="61">
        <v>0.19889999999999999</v>
      </c>
      <c r="BJ472" s="61">
        <v>4.4900000000000002E-2</v>
      </c>
      <c r="BK472" s="61">
        <v>1.4999999999999999E-2</v>
      </c>
    </row>
    <row r="473" spans="1:63" x14ac:dyDescent="0.25">
      <c r="A473" s="61" t="s">
        <v>503</v>
      </c>
      <c r="B473" s="61">
        <v>49130</v>
      </c>
      <c r="C473" s="61">
        <v>144</v>
      </c>
      <c r="D473" s="61">
        <v>10.61</v>
      </c>
      <c r="E473" s="62">
        <v>1527.63</v>
      </c>
      <c r="F473" s="62">
        <v>1487.73</v>
      </c>
      <c r="G473" s="61">
        <v>2.7000000000000001E-3</v>
      </c>
      <c r="H473" s="61">
        <v>0</v>
      </c>
      <c r="I473" s="61">
        <v>2.5999999999999999E-3</v>
      </c>
      <c r="J473" s="61">
        <v>1.2999999999999999E-3</v>
      </c>
      <c r="K473" s="61">
        <v>3.5000000000000001E-3</v>
      </c>
      <c r="L473" s="61">
        <v>0.97360000000000002</v>
      </c>
      <c r="M473" s="61">
        <v>1.6299999999999999E-2</v>
      </c>
      <c r="N473" s="61">
        <v>0.53320000000000001</v>
      </c>
      <c r="O473" s="61">
        <v>4.0000000000000002E-4</v>
      </c>
      <c r="P473" s="61">
        <v>0.15559999999999999</v>
      </c>
      <c r="Q473" s="61">
        <v>69</v>
      </c>
      <c r="R473" s="62">
        <v>54554.92</v>
      </c>
      <c r="S473" s="61">
        <v>0.22989999999999999</v>
      </c>
      <c r="T473" s="61">
        <v>0.19539999999999999</v>
      </c>
      <c r="U473" s="61">
        <v>0.57469999999999999</v>
      </c>
      <c r="V473" s="61">
        <v>17.45</v>
      </c>
      <c r="W473" s="61">
        <v>9</v>
      </c>
      <c r="X473" s="62">
        <v>72990.78</v>
      </c>
      <c r="Y473" s="61">
        <v>155.80000000000001</v>
      </c>
      <c r="Z473" s="62">
        <v>76817.460000000006</v>
      </c>
      <c r="AA473" s="61">
        <v>0.68330000000000002</v>
      </c>
      <c r="AB473" s="61">
        <v>0.1192</v>
      </c>
      <c r="AC473" s="61">
        <v>0.19750000000000001</v>
      </c>
      <c r="AD473" s="61">
        <v>0.31669999999999998</v>
      </c>
      <c r="AE473" s="61">
        <v>76.819999999999993</v>
      </c>
      <c r="AF473" s="62">
        <v>1737.23</v>
      </c>
      <c r="AG473" s="61">
        <v>169.6</v>
      </c>
      <c r="AH473" s="62">
        <v>63145.59</v>
      </c>
      <c r="AI473" s="61">
        <v>26</v>
      </c>
      <c r="AJ473" s="62">
        <v>25162</v>
      </c>
      <c r="AK473" s="62">
        <v>37433</v>
      </c>
      <c r="AL473" s="61">
        <v>26.1</v>
      </c>
      <c r="AM473" s="61">
        <v>21.6</v>
      </c>
      <c r="AN473" s="61">
        <v>22.66</v>
      </c>
      <c r="AO473" s="61">
        <v>3.6</v>
      </c>
      <c r="AP473" s="61">
        <v>0</v>
      </c>
      <c r="AQ473" s="61">
        <v>0.69899999999999995</v>
      </c>
      <c r="AR473" s="61">
        <v>971.17</v>
      </c>
      <c r="AS473" s="62">
        <v>2317.69</v>
      </c>
      <c r="AT473" s="62">
        <v>5225.95</v>
      </c>
      <c r="AU473" s="62">
        <v>1064.19</v>
      </c>
      <c r="AV473" s="61">
        <v>283.62</v>
      </c>
      <c r="AW473" s="62">
        <v>9862.6200000000008</v>
      </c>
      <c r="AX473" s="62">
        <v>7465.34</v>
      </c>
      <c r="AY473" s="61">
        <v>0.71640000000000004</v>
      </c>
      <c r="AZ473" s="62">
        <v>1854.97</v>
      </c>
      <c r="BA473" s="61">
        <v>0.17799999999999999</v>
      </c>
      <c r="BB473" s="62">
        <v>1099.81</v>
      </c>
      <c r="BC473" s="61">
        <v>0.1055</v>
      </c>
      <c r="BD473" s="62">
        <v>10420.129999999999</v>
      </c>
      <c r="BE473" s="62">
        <v>6624.63</v>
      </c>
      <c r="BF473" s="61">
        <v>3.3814000000000002</v>
      </c>
      <c r="BG473" s="61">
        <v>0.52</v>
      </c>
      <c r="BH473" s="61">
        <v>0.25219999999999998</v>
      </c>
      <c r="BI473" s="61">
        <v>0.1646</v>
      </c>
      <c r="BJ473" s="61">
        <v>5.2200000000000003E-2</v>
      </c>
      <c r="BK473" s="61">
        <v>1.09E-2</v>
      </c>
    </row>
    <row r="474" spans="1:63" x14ac:dyDescent="0.25">
      <c r="A474" s="61" t="s">
        <v>504</v>
      </c>
      <c r="B474" s="61">
        <v>48355</v>
      </c>
      <c r="C474" s="61">
        <v>2</v>
      </c>
      <c r="D474" s="61">
        <v>323.87</v>
      </c>
      <c r="E474" s="61">
        <v>647.73</v>
      </c>
      <c r="F474" s="61">
        <v>615.02</v>
      </c>
      <c r="G474" s="61">
        <v>4.7999999999999996E-3</v>
      </c>
      <c r="H474" s="61">
        <v>0</v>
      </c>
      <c r="I474" s="61">
        <v>8.0999999999999996E-3</v>
      </c>
      <c r="J474" s="61">
        <v>0</v>
      </c>
      <c r="K474" s="61">
        <v>7.7000000000000002E-3</v>
      </c>
      <c r="L474" s="61">
        <v>0.94920000000000004</v>
      </c>
      <c r="M474" s="61">
        <v>3.0200000000000001E-2</v>
      </c>
      <c r="N474" s="61">
        <v>0.67520000000000002</v>
      </c>
      <c r="O474" s="61">
        <v>0</v>
      </c>
      <c r="P474" s="61">
        <v>0.2301</v>
      </c>
      <c r="Q474" s="61">
        <v>32</v>
      </c>
      <c r="R474" s="62">
        <v>42645.42</v>
      </c>
      <c r="S474" s="61">
        <v>0.41539999999999999</v>
      </c>
      <c r="T474" s="61">
        <v>0.1077</v>
      </c>
      <c r="U474" s="61">
        <v>0.47689999999999999</v>
      </c>
      <c r="V474" s="61">
        <v>16.59</v>
      </c>
      <c r="W474" s="61">
        <v>7</v>
      </c>
      <c r="X474" s="62">
        <v>52472.97</v>
      </c>
      <c r="Y474" s="61">
        <v>91.16</v>
      </c>
      <c r="Z474" s="62">
        <v>68650.92</v>
      </c>
      <c r="AA474" s="61">
        <v>0.69279999999999997</v>
      </c>
      <c r="AB474" s="61">
        <v>0.26869999999999999</v>
      </c>
      <c r="AC474" s="61">
        <v>3.85E-2</v>
      </c>
      <c r="AD474" s="61">
        <v>0.30719999999999997</v>
      </c>
      <c r="AE474" s="61">
        <v>68.650000000000006</v>
      </c>
      <c r="AF474" s="62">
        <v>1957.57</v>
      </c>
      <c r="AG474" s="61">
        <v>273.97000000000003</v>
      </c>
      <c r="AH474" s="62">
        <v>68857.8</v>
      </c>
      <c r="AI474" s="61">
        <v>40</v>
      </c>
      <c r="AJ474" s="62">
        <v>23895</v>
      </c>
      <c r="AK474" s="62">
        <v>33160</v>
      </c>
      <c r="AL474" s="61">
        <v>53.8</v>
      </c>
      <c r="AM474" s="61">
        <v>23.87</v>
      </c>
      <c r="AN474" s="61">
        <v>36.880000000000003</v>
      </c>
      <c r="AO474" s="61">
        <v>5</v>
      </c>
      <c r="AP474" s="61">
        <v>729.53</v>
      </c>
      <c r="AQ474" s="61">
        <v>1.1215999999999999</v>
      </c>
      <c r="AR474" s="62">
        <v>1545.24</v>
      </c>
      <c r="AS474" s="62">
        <v>1906.45</v>
      </c>
      <c r="AT474" s="62">
        <v>5285.45</v>
      </c>
      <c r="AU474" s="61">
        <v>767.84</v>
      </c>
      <c r="AV474" s="61">
        <v>330.04</v>
      </c>
      <c r="AW474" s="62">
        <v>9835.02</v>
      </c>
      <c r="AX474" s="62">
        <v>6897.26</v>
      </c>
      <c r="AY474" s="61">
        <v>0.63449999999999995</v>
      </c>
      <c r="AZ474" s="62">
        <v>2995.54</v>
      </c>
      <c r="BA474" s="61">
        <v>0.27560000000000001</v>
      </c>
      <c r="BB474" s="61">
        <v>977.88</v>
      </c>
      <c r="BC474" s="61">
        <v>0.09</v>
      </c>
      <c r="BD474" s="62">
        <v>10870.68</v>
      </c>
      <c r="BE474" s="62">
        <v>4883.28</v>
      </c>
      <c r="BF474" s="61">
        <v>2.5567000000000002</v>
      </c>
      <c r="BG474" s="61">
        <v>0.52529999999999999</v>
      </c>
      <c r="BH474" s="61">
        <v>0.21379999999999999</v>
      </c>
      <c r="BI474" s="61">
        <v>0.2281</v>
      </c>
      <c r="BJ474" s="61">
        <v>2.5499999999999998E-2</v>
      </c>
      <c r="BK474" s="61">
        <v>7.3000000000000001E-3</v>
      </c>
    </row>
    <row r="475" spans="1:63" x14ac:dyDescent="0.25">
      <c r="A475" s="61" t="s">
        <v>505</v>
      </c>
      <c r="B475" s="61">
        <v>49684</v>
      </c>
      <c r="C475" s="61">
        <v>156</v>
      </c>
      <c r="D475" s="61">
        <v>5.85</v>
      </c>
      <c r="E475" s="61">
        <v>912.33</v>
      </c>
      <c r="F475" s="62">
        <v>1120.79</v>
      </c>
      <c r="G475" s="61">
        <v>0</v>
      </c>
      <c r="H475" s="61">
        <v>0</v>
      </c>
      <c r="I475" s="61">
        <v>5.8999999999999999E-3</v>
      </c>
      <c r="J475" s="61">
        <v>8.9999999999999998E-4</v>
      </c>
      <c r="K475" s="61">
        <v>3.3399999999999999E-2</v>
      </c>
      <c r="L475" s="61">
        <v>0.93079999999999996</v>
      </c>
      <c r="M475" s="61">
        <v>2.9100000000000001E-2</v>
      </c>
      <c r="N475" s="61">
        <v>0.37109999999999999</v>
      </c>
      <c r="O475" s="61">
        <v>0</v>
      </c>
      <c r="P475" s="61">
        <v>0.16070000000000001</v>
      </c>
      <c r="Q475" s="61">
        <v>43.5</v>
      </c>
      <c r="R475" s="62">
        <v>48694.97</v>
      </c>
      <c r="S475" s="61">
        <v>0.5181</v>
      </c>
      <c r="T475" s="61">
        <v>8.43E-2</v>
      </c>
      <c r="U475" s="61">
        <v>0.39760000000000001</v>
      </c>
      <c r="V475" s="61">
        <v>18.670000000000002</v>
      </c>
      <c r="W475" s="61">
        <v>7.25</v>
      </c>
      <c r="X475" s="62">
        <v>69728.479999999996</v>
      </c>
      <c r="Y475" s="61">
        <v>123.17</v>
      </c>
      <c r="Z475" s="62">
        <v>127596.87</v>
      </c>
      <c r="AA475" s="61">
        <v>0.89400000000000002</v>
      </c>
      <c r="AB475" s="61">
        <v>4.87E-2</v>
      </c>
      <c r="AC475" s="61">
        <v>5.7299999999999997E-2</v>
      </c>
      <c r="AD475" s="61">
        <v>0.106</v>
      </c>
      <c r="AE475" s="61">
        <v>127.6</v>
      </c>
      <c r="AF475" s="62">
        <v>2834.08</v>
      </c>
      <c r="AG475" s="61">
        <v>439.25</v>
      </c>
      <c r="AH475" s="62">
        <v>111462.79</v>
      </c>
      <c r="AI475" s="61">
        <v>239</v>
      </c>
      <c r="AJ475" s="62">
        <v>32913</v>
      </c>
      <c r="AK475" s="62">
        <v>42092</v>
      </c>
      <c r="AL475" s="61">
        <v>31.9</v>
      </c>
      <c r="AM475" s="61">
        <v>21.6</v>
      </c>
      <c r="AN475" s="61">
        <v>22.02</v>
      </c>
      <c r="AO475" s="61">
        <v>4.0999999999999996</v>
      </c>
      <c r="AP475" s="62">
        <v>1068.93</v>
      </c>
      <c r="AQ475" s="61">
        <v>1.1785000000000001</v>
      </c>
      <c r="AR475" s="62">
        <v>1092.78</v>
      </c>
      <c r="AS475" s="62">
        <v>2002.08</v>
      </c>
      <c r="AT475" s="62">
        <v>5089.6400000000003</v>
      </c>
      <c r="AU475" s="61">
        <v>665.93</v>
      </c>
      <c r="AV475" s="61">
        <v>58.39</v>
      </c>
      <c r="AW475" s="62">
        <v>8908.82</v>
      </c>
      <c r="AX475" s="62">
        <v>4679.7</v>
      </c>
      <c r="AY475" s="61">
        <v>0.53210000000000002</v>
      </c>
      <c r="AZ475" s="62">
        <v>3526.18</v>
      </c>
      <c r="BA475" s="61">
        <v>0.40089999999999998</v>
      </c>
      <c r="BB475" s="61">
        <v>589.66</v>
      </c>
      <c r="BC475" s="61">
        <v>6.7000000000000004E-2</v>
      </c>
      <c r="BD475" s="62">
        <v>8795.5499999999993</v>
      </c>
      <c r="BE475" s="62">
        <v>4364.4799999999996</v>
      </c>
      <c r="BF475" s="61">
        <v>1.4883999999999999</v>
      </c>
      <c r="BG475" s="61">
        <v>0.55549999999999999</v>
      </c>
      <c r="BH475" s="61">
        <v>0.16669999999999999</v>
      </c>
      <c r="BI475" s="61">
        <v>0.2248</v>
      </c>
      <c r="BJ475" s="61">
        <v>3.6799999999999999E-2</v>
      </c>
      <c r="BK475" s="61">
        <v>1.6199999999999999E-2</v>
      </c>
    </row>
    <row r="476" spans="1:63" x14ac:dyDescent="0.25">
      <c r="A476" s="61" t="s">
        <v>506</v>
      </c>
      <c r="B476" s="61">
        <v>46003</v>
      </c>
      <c r="C476" s="61">
        <v>22</v>
      </c>
      <c r="D476" s="61">
        <v>31.66</v>
      </c>
      <c r="E476" s="61">
        <v>696.41</v>
      </c>
      <c r="F476" s="61">
        <v>805.95</v>
      </c>
      <c r="G476" s="61">
        <v>0</v>
      </c>
      <c r="H476" s="61">
        <v>0</v>
      </c>
      <c r="I476" s="61">
        <v>1.1999999999999999E-3</v>
      </c>
      <c r="J476" s="61">
        <v>0</v>
      </c>
      <c r="K476" s="61">
        <v>4.7000000000000002E-3</v>
      </c>
      <c r="L476" s="61">
        <v>0.9819</v>
      </c>
      <c r="M476" s="61">
        <v>1.2200000000000001E-2</v>
      </c>
      <c r="N476" s="61">
        <v>0.32619999999999999</v>
      </c>
      <c r="O476" s="61">
        <v>0</v>
      </c>
      <c r="P476" s="61">
        <v>0.17699999999999999</v>
      </c>
      <c r="Q476" s="61">
        <v>39.9</v>
      </c>
      <c r="R476" s="62">
        <v>50714.49</v>
      </c>
      <c r="S476" s="61">
        <v>0.193</v>
      </c>
      <c r="T476" s="61">
        <v>0.1053</v>
      </c>
      <c r="U476" s="61">
        <v>0.70179999999999998</v>
      </c>
      <c r="V476" s="61">
        <v>16.64</v>
      </c>
      <c r="W476" s="61">
        <v>7.87</v>
      </c>
      <c r="X476" s="62">
        <v>64635.58</v>
      </c>
      <c r="Y476" s="61">
        <v>86.04</v>
      </c>
      <c r="Z476" s="62">
        <v>110399.46</v>
      </c>
      <c r="AA476" s="61">
        <v>0.75429999999999997</v>
      </c>
      <c r="AB476" s="61">
        <v>0.14940000000000001</v>
      </c>
      <c r="AC476" s="61">
        <v>9.6199999999999994E-2</v>
      </c>
      <c r="AD476" s="61">
        <v>0.2457</v>
      </c>
      <c r="AE476" s="61">
        <v>110.4</v>
      </c>
      <c r="AF476" s="62">
        <v>2702.63</v>
      </c>
      <c r="AG476" s="61">
        <v>361.06</v>
      </c>
      <c r="AH476" s="62">
        <v>116637.51</v>
      </c>
      <c r="AI476" s="61">
        <v>272</v>
      </c>
      <c r="AJ476" s="62">
        <v>28829</v>
      </c>
      <c r="AK476" s="62">
        <v>41400</v>
      </c>
      <c r="AL476" s="61">
        <v>33.9</v>
      </c>
      <c r="AM476" s="61">
        <v>21.48</v>
      </c>
      <c r="AN476" s="61">
        <v>33.56</v>
      </c>
      <c r="AO476" s="61">
        <v>4.8499999999999996</v>
      </c>
      <c r="AP476" s="61">
        <v>0</v>
      </c>
      <c r="AQ476" s="61">
        <v>0.52180000000000004</v>
      </c>
      <c r="AR476" s="62">
        <v>1235.46</v>
      </c>
      <c r="AS476" s="62">
        <v>1356.97</v>
      </c>
      <c r="AT476" s="62">
        <v>5067.03</v>
      </c>
      <c r="AU476" s="61">
        <v>509.25</v>
      </c>
      <c r="AV476" s="61">
        <v>89.51</v>
      </c>
      <c r="AW476" s="62">
        <v>8258.23</v>
      </c>
      <c r="AX476" s="62">
        <v>3288.76</v>
      </c>
      <c r="AY476" s="61">
        <v>0.41089999999999999</v>
      </c>
      <c r="AZ476" s="62">
        <v>4204.1499999999996</v>
      </c>
      <c r="BA476" s="61">
        <v>0.52529999999999999</v>
      </c>
      <c r="BB476" s="61">
        <v>510.74</v>
      </c>
      <c r="BC476" s="61">
        <v>6.3799999999999996E-2</v>
      </c>
      <c r="BD476" s="62">
        <v>8003.65</v>
      </c>
      <c r="BE476" s="62">
        <v>4292.5200000000004</v>
      </c>
      <c r="BF476" s="61">
        <v>1.1477999999999999</v>
      </c>
      <c r="BG476" s="61">
        <v>0.55979999999999996</v>
      </c>
      <c r="BH476" s="61">
        <v>0.26700000000000002</v>
      </c>
      <c r="BI476" s="61">
        <v>0.13789999999999999</v>
      </c>
      <c r="BJ476" s="61">
        <v>1.6299999999999999E-2</v>
      </c>
      <c r="BK476" s="61">
        <v>1.9E-2</v>
      </c>
    </row>
    <row r="477" spans="1:63" x14ac:dyDescent="0.25">
      <c r="A477" s="61" t="s">
        <v>507</v>
      </c>
      <c r="B477" s="61">
        <v>44750</v>
      </c>
      <c r="C477" s="61">
        <v>7</v>
      </c>
      <c r="D477" s="61">
        <v>784.39</v>
      </c>
      <c r="E477" s="62">
        <v>5490.75</v>
      </c>
      <c r="F477" s="62">
        <v>5337.42</v>
      </c>
      <c r="G477" s="61">
        <v>4.3299999999999998E-2</v>
      </c>
      <c r="H477" s="61">
        <v>0</v>
      </c>
      <c r="I477" s="61">
        <v>0.50070000000000003</v>
      </c>
      <c r="J477" s="61">
        <v>4.0000000000000002E-4</v>
      </c>
      <c r="K477" s="61">
        <v>1.9E-2</v>
      </c>
      <c r="L477" s="61">
        <v>0.3765</v>
      </c>
      <c r="M477" s="61">
        <v>6.0100000000000001E-2</v>
      </c>
      <c r="N477" s="61">
        <v>0.3357</v>
      </c>
      <c r="O477" s="61">
        <v>2.52E-2</v>
      </c>
      <c r="P477" s="61">
        <v>0.13980000000000001</v>
      </c>
      <c r="Q477" s="61">
        <v>305.13</v>
      </c>
      <c r="R477" s="62">
        <v>71883.399999999994</v>
      </c>
      <c r="S477" s="61">
        <v>0.29260000000000003</v>
      </c>
      <c r="T477" s="61">
        <v>0.1918</v>
      </c>
      <c r="U477" s="61">
        <v>0.51559999999999995</v>
      </c>
      <c r="V477" s="61">
        <v>14.46</v>
      </c>
      <c r="W477" s="61">
        <v>45.42</v>
      </c>
      <c r="X477" s="62">
        <v>80702.95</v>
      </c>
      <c r="Y477" s="61">
        <v>120.89</v>
      </c>
      <c r="Z477" s="62">
        <v>156226.41</v>
      </c>
      <c r="AA477" s="61">
        <v>0.89239999999999997</v>
      </c>
      <c r="AB477" s="61">
        <v>9.4E-2</v>
      </c>
      <c r="AC477" s="61">
        <v>1.3599999999999999E-2</v>
      </c>
      <c r="AD477" s="61">
        <v>0.1076</v>
      </c>
      <c r="AE477" s="61">
        <v>156.22999999999999</v>
      </c>
      <c r="AF477" s="62">
        <v>13548.58</v>
      </c>
      <c r="AG477" s="62">
        <v>1712.09</v>
      </c>
      <c r="AH477" s="62">
        <v>179279.71</v>
      </c>
      <c r="AI477" s="61">
        <v>492</v>
      </c>
      <c r="AJ477" s="62">
        <v>45156</v>
      </c>
      <c r="AK477" s="62">
        <v>117121</v>
      </c>
      <c r="AL477" s="61">
        <v>176.53</v>
      </c>
      <c r="AM477" s="61">
        <v>82.85</v>
      </c>
      <c r="AN477" s="61">
        <v>110.48</v>
      </c>
      <c r="AO477" s="61">
        <v>4.0999999999999996</v>
      </c>
      <c r="AP477" s="61">
        <v>0</v>
      </c>
      <c r="AQ477" s="61">
        <v>1.1359999999999999</v>
      </c>
      <c r="AR477" s="62">
        <v>1999.61</v>
      </c>
      <c r="AS477" s="62">
        <v>3564.88</v>
      </c>
      <c r="AT477" s="62">
        <v>8209.67</v>
      </c>
      <c r="AU477" s="62">
        <v>2001.51</v>
      </c>
      <c r="AV477" s="61">
        <v>840.94</v>
      </c>
      <c r="AW477" s="62">
        <v>16616.61</v>
      </c>
      <c r="AX477" s="62">
        <v>4391.42</v>
      </c>
      <c r="AY477" s="61">
        <v>0.2505</v>
      </c>
      <c r="AZ477" s="62">
        <v>12245.98</v>
      </c>
      <c r="BA477" s="61">
        <v>0.69869999999999999</v>
      </c>
      <c r="BB477" s="61">
        <v>890.22</v>
      </c>
      <c r="BC477" s="61">
        <v>5.0799999999999998E-2</v>
      </c>
      <c r="BD477" s="62">
        <v>17527.62</v>
      </c>
      <c r="BE477" s="62">
        <v>2208.62</v>
      </c>
      <c r="BF477" s="61">
        <v>0.17019999999999999</v>
      </c>
      <c r="BG477" s="61">
        <v>0.58020000000000005</v>
      </c>
      <c r="BH477" s="61">
        <v>0.22090000000000001</v>
      </c>
      <c r="BI477" s="61">
        <v>0.14910000000000001</v>
      </c>
      <c r="BJ477" s="61">
        <v>3.2199999999999999E-2</v>
      </c>
      <c r="BK477" s="61">
        <v>1.7500000000000002E-2</v>
      </c>
    </row>
    <row r="478" spans="1:63" x14ac:dyDescent="0.25">
      <c r="A478" s="61" t="s">
        <v>508</v>
      </c>
      <c r="B478" s="61">
        <v>45799</v>
      </c>
      <c r="C478" s="61">
        <v>42</v>
      </c>
      <c r="D478" s="61">
        <v>60.85</v>
      </c>
      <c r="E478" s="62">
        <v>2555.88</v>
      </c>
      <c r="F478" s="62">
        <v>2527.71</v>
      </c>
      <c r="G478" s="61">
        <v>2.0799999999999999E-2</v>
      </c>
      <c r="H478" s="61">
        <v>0</v>
      </c>
      <c r="I478" s="61">
        <v>5.9799999999999999E-2</v>
      </c>
      <c r="J478" s="61">
        <v>1.2999999999999999E-3</v>
      </c>
      <c r="K478" s="61">
        <v>2.46E-2</v>
      </c>
      <c r="L478" s="61">
        <v>0.83899999999999997</v>
      </c>
      <c r="M478" s="61">
        <v>5.4600000000000003E-2</v>
      </c>
      <c r="N478" s="61">
        <v>0.28520000000000001</v>
      </c>
      <c r="O478" s="61">
        <v>2.3999999999999998E-3</v>
      </c>
      <c r="P478" s="61">
        <v>7.5200000000000003E-2</v>
      </c>
      <c r="Q478" s="61">
        <v>103.05</v>
      </c>
      <c r="R478" s="62">
        <v>50177</v>
      </c>
      <c r="S478" s="61">
        <v>0.2752</v>
      </c>
      <c r="T478" s="61">
        <v>0.1678</v>
      </c>
      <c r="U478" s="61">
        <v>0.55700000000000005</v>
      </c>
      <c r="V478" s="61">
        <v>22.45</v>
      </c>
      <c r="W478" s="61">
        <v>19.43</v>
      </c>
      <c r="X478" s="62">
        <v>62127.59</v>
      </c>
      <c r="Y478" s="61">
        <v>127.2</v>
      </c>
      <c r="Z478" s="62">
        <v>160889.23000000001</v>
      </c>
      <c r="AA478" s="61">
        <v>0.79400000000000004</v>
      </c>
      <c r="AB478" s="61">
        <v>0.15290000000000001</v>
      </c>
      <c r="AC478" s="61">
        <v>5.2999999999999999E-2</v>
      </c>
      <c r="AD478" s="61">
        <v>0.20599999999999999</v>
      </c>
      <c r="AE478" s="61">
        <v>160.88999999999999</v>
      </c>
      <c r="AF478" s="62">
        <v>5158.1899999999996</v>
      </c>
      <c r="AG478" s="61">
        <v>643.02</v>
      </c>
      <c r="AH478" s="62">
        <v>189432.91</v>
      </c>
      <c r="AI478" s="61">
        <v>505</v>
      </c>
      <c r="AJ478" s="62">
        <v>37198</v>
      </c>
      <c r="AK478" s="62">
        <v>69725</v>
      </c>
      <c r="AL478" s="61">
        <v>34.68</v>
      </c>
      <c r="AM478" s="61">
        <v>31.89</v>
      </c>
      <c r="AN478" s="61">
        <v>32.06</v>
      </c>
      <c r="AO478" s="61">
        <v>5.8</v>
      </c>
      <c r="AP478" s="61">
        <v>0</v>
      </c>
      <c r="AQ478" s="61">
        <v>0.67110000000000003</v>
      </c>
      <c r="AR478" s="61">
        <v>961.31</v>
      </c>
      <c r="AS478" s="62">
        <v>2024.51</v>
      </c>
      <c r="AT478" s="62">
        <v>4723.1400000000003</v>
      </c>
      <c r="AU478" s="62">
        <v>1059.8599999999999</v>
      </c>
      <c r="AV478" s="61">
        <v>41.48</v>
      </c>
      <c r="AW478" s="62">
        <v>8810.2999999999993</v>
      </c>
      <c r="AX478" s="62">
        <v>3177.77</v>
      </c>
      <c r="AY478" s="61">
        <v>0.36520000000000002</v>
      </c>
      <c r="AZ478" s="62">
        <v>4994.2700000000004</v>
      </c>
      <c r="BA478" s="61">
        <v>0.57389999999999997</v>
      </c>
      <c r="BB478" s="61">
        <v>529.99</v>
      </c>
      <c r="BC478" s="61">
        <v>6.0900000000000003E-2</v>
      </c>
      <c r="BD478" s="62">
        <v>8702.0300000000007</v>
      </c>
      <c r="BE478" s="62">
        <v>1006.65</v>
      </c>
      <c r="BF478" s="61">
        <v>0.12820000000000001</v>
      </c>
      <c r="BG478" s="61">
        <v>0.57550000000000001</v>
      </c>
      <c r="BH478" s="61">
        <v>0.1883</v>
      </c>
      <c r="BI478" s="61">
        <v>0.1883</v>
      </c>
      <c r="BJ478" s="61">
        <v>3.0599999999999999E-2</v>
      </c>
      <c r="BK478" s="61">
        <v>1.7299999999999999E-2</v>
      </c>
    </row>
    <row r="479" spans="1:63" x14ac:dyDescent="0.25">
      <c r="A479" s="61" t="s">
        <v>509</v>
      </c>
      <c r="B479" s="61">
        <v>44768</v>
      </c>
      <c r="C479" s="61">
        <v>13</v>
      </c>
      <c r="D479" s="61">
        <v>139.47</v>
      </c>
      <c r="E479" s="62">
        <v>1813.17</v>
      </c>
      <c r="F479" s="62">
        <v>1803.94</v>
      </c>
      <c r="G479" s="61">
        <v>1.49E-2</v>
      </c>
      <c r="H479" s="61">
        <v>5.9999999999999995E-4</v>
      </c>
      <c r="I479" s="61">
        <v>2.63E-2</v>
      </c>
      <c r="J479" s="61">
        <v>6.0000000000000001E-3</v>
      </c>
      <c r="K479" s="61">
        <v>7.2700000000000001E-2</v>
      </c>
      <c r="L479" s="61">
        <v>0.85160000000000002</v>
      </c>
      <c r="M479" s="61">
        <v>2.8000000000000001E-2</v>
      </c>
      <c r="N479" s="61">
        <v>0.40560000000000002</v>
      </c>
      <c r="O479" s="61">
        <v>1.1000000000000001E-3</v>
      </c>
      <c r="P479" s="61">
        <v>0.12659999999999999</v>
      </c>
      <c r="Q479" s="61">
        <v>79.53</v>
      </c>
      <c r="R479" s="62">
        <v>54299.61</v>
      </c>
      <c r="S479" s="61">
        <v>0.34389999999999998</v>
      </c>
      <c r="T479" s="61">
        <v>0.21659999999999999</v>
      </c>
      <c r="U479" s="61">
        <v>0.4395</v>
      </c>
      <c r="V479" s="61">
        <v>18.559999999999999</v>
      </c>
      <c r="W479" s="61">
        <v>16.61</v>
      </c>
      <c r="X479" s="62">
        <v>75459.72</v>
      </c>
      <c r="Y479" s="61">
        <v>106.12</v>
      </c>
      <c r="Z479" s="62">
        <v>181302.24</v>
      </c>
      <c r="AA479" s="61">
        <v>0.6784</v>
      </c>
      <c r="AB479" s="61">
        <v>0.30399999999999999</v>
      </c>
      <c r="AC479" s="61">
        <v>1.7500000000000002E-2</v>
      </c>
      <c r="AD479" s="61">
        <v>0.3216</v>
      </c>
      <c r="AE479" s="61">
        <v>181.3</v>
      </c>
      <c r="AF479" s="62">
        <v>6633.79</v>
      </c>
      <c r="AG479" s="61">
        <v>716.36</v>
      </c>
      <c r="AH479" s="62">
        <v>194473.43</v>
      </c>
      <c r="AI479" s="61">
        <v>514</v>
      </c>
      <c r="AJ479" s="62">
        <v>34604</v>
      </c>
      <c r="AK479" s="62">
        <v>47241</v>
      </c>
      <c r="AL479" s="61">
        <v>58.55</v>
      </c>
      <c r="AM479" s="61">
        <v>36.369999999999997</v>
      </c>
      <c r="AN479" s="61">
        <v>35.81</v>
      </c>
      <c r="AO479" s="61">
        <v>3.76</v>
      </c>
      <c r="AP479" s="61">
        <v>0</v>
      </c>
      <c r="AQ479" s="61">
        <v>1.0445</v>
      </c>
      <c r="AR479" s="62">
        <v>1342.5</v>
      </c>
      <c r="AS479" s="62">
        <v>1882.07</v>
      </c>
      <c r="AT479" s="62">
        <v>6154.02</v>
      </c>
      <c r="AU479" s="62">
        <v>1387.03</v>
      </c>
      <c r="AV479" s="61">
        <v>186.3</v>
      </c>
      <c r="AW479" s="62">
        <v>10951.92</v>
      </c>
      <c r="AX479" s="62">
        <v>3674.47</v>
      </c>
      <c r="AY479" s="61">
        <v>0.35089999999999999</v>
      </c>
      <c r="AZ479" s="62">
        <v>6251.09</v>
      </c>
      <c r="BA479" s="61">
        <v>0.59699999999999998</v>
      </c>
      <c r="BB479" s="61">
        <v>545.13</v>
      </c>
      <c r="BC479" s="61">
        <v>5.21E-2</v>
      </c>
      <c r="BD479" s="62">
        <v>10470.69</v>
      </c>
      <c r="BE479" s="62">
        <v>2683.79</v>
      </c>
      <c r="BF479" s="61">
        <v>0.59370000000000001</v>
      </c>
      <c r="BG479" s="61">
        <v>0.59740000000000004</v>
      </c>
      <c r="BH479" s="61">
        <v>0.21229999999999999</v>
      </c>
      <c r="BI479" s="61">
        <v>0.1303</v>
      </c>
      <c r="BJ479" s="61">
        <v>3.9899999999999998E-2</v>
      </c>
      <c r="BK479" s="61">
        <v>2.0199999999999999E-2</v>
      </c>
    </row>
    <row r="480" spans="1:63" x14ac:dyDescent="0.25">
      <c r="A480" s="61" t="s">
        <v>510</v>
      </c>
      <c r="B480" s="61">
        <v>44776</v>
      </c>
      <c r="C480" s="61">
        <v>59</v>
      </c>
      <c r="D480" s="61">
        <v>35</v>
      </c>
      <c r="E480" s="62">
        <v>2065.0100000000002</v>
      </c>
      <c r="F480" s="62">
        <v>2034.33</v>
      </c>
      <c r="G480" s="61">
        <v>2E-3</v>
      </c>
      <c r="H480" s="61">
        <v>5.0000000000000001E-4</v>
      </c>
      <c r="I480" s="61">
        <v>2.2000000000000001E-3</v>
      </c>
      <c r="J480" s="61">
        <v>5.0000000000000001E-4</v>
      </c>
      <c r="K480" s="61">
        <v>2.1000000000000001E-2</v>
      </c>
      <c r="L480" s="61">
        <v>0.95430000000000004</v>
      </c>
      <c r="M480" s="61">
        <v>1.95E-2</v>
      </c>
      <c r="N480" s="61">
        <v>0.45169999999999999</v>
      </c>
      <c r="O480" s="61">
        <v>0</v>
      </c>
      <c r="P480" s="61">
        <v>0.1331</v>
      </c>
      <c r="Q480" s="61">
        <v>94.3</v>
      </c>
      <c r="R480" s="62">
        <v>50150.11</v>
      </c>
      <c r="S480" s="61">
        <v>0.1318</v>
      </c>
      <c r="T480" s="61">
        <v>0.17050000000000001</v>
      </c>
      <c r="U480" s="61">
        <v>0.69769999999999999</v>
      </c>
      <c r="V480" s="61">
        <v>17.68</v>
      </c>
      <c r="W480" s="61">
        <v>14.4</v>
      </c>
      <c r="X480" s="62">
        <v>61983.31</v>
      </c>
      <c r="Y480" s="61">
        <v>132.56</v>
      </c>
      <c r="Z480" s="62">
        <v>99132.66</v>
      </c>
      <c r="AA480" s="61">
        <v>0.80840000000000001</v>
      </c>
      <c r="AB480" s="61">
        <v>0.1588</v>
      </c>
      <c r="AC480" s="61">
        <v>3.2800000000000003E-2</v>
      </c>
      <c r="AD480" s="61">
        <v>0.19159999999999999</v>
      </c>
      <c r="AE480" s="61">
        <v>99.13</v>
      </c>
      <c r="AF480" s="62">
        <v>2960.68</v>
      </c>
      <c r="AG480" s="61">
        <v>426.94</v>
      </c>
      <c r="AH480" s="62">
        <v>111664.28</v>
      </c>
      <c r="AI480" s="61">
        <v>242</v>
      </c>
      <c r="AJ480" s="62">
        <v>28698</v>
      </c>
      <c r="AK480" s="62">
        <v>41190</v>
      </c>
      <c r="AL480" s="61">
        <v>51.9</v>
      </c>
      <c r="AM480" s="61">
        <v>27.27</v>
      </c>
      <c r="AN480" s="61">
        <v>38.549999999999997</v>
      </c>
      <c r="AO480" s="61">
        <v>5.2</v>
      </c>
      <c r="AP480" s="62">
        <v>1104.49</v>
      </c>
      <c r="AQ480" s="61">
        <v>1.3258000000000001</v>
      </c>
      <c r="AR480" s="62">
        <v>1084.23</v>
      </c>
      <c r="AS480" s="62">
        <v>1896.7</v>
      </c>
      <c r="AT480" s="62">
        <v>5280.6</v>
      </c>
      <c r="AU480" s="62">
        <v>1323.08</v>
      </c>
      <c r="AV480" s="61">
        <v>31.98</v>
      </c>
      <c r="AW480" s="62">
        <v>9616.59</v>
      </c>
      <c r="AX480" s="62">
        <v>4626</v>
      </c>
      <c r="AY480" s="61">
        <v>0.50229999999999997</v>
      </c>
      <c r="AZ480" s="62">
        <v>3854.59</v>
      </c>
      <c r="BA480" s="61">
        <v>0.41849999999999998</v>
      </c>
      <c r="BB480" s="61">
        <v>729.33</v>
      </c>
      <c r="BC480" s="61">
        <v>7.9200000000000007E-2</v>
      </c>
      <c r="BD480" s="62">
        <v>9209.92</v>
      </c>
      <c r="BE480" s="62">
        <v>3782.37</v>
      </c>
      <c r="BF480" s="61">
        <v>1.1504000000000001</v>
      </c>
      <c r="BG480" s="61">
        <v>0.56730000000000003</v>
      </c>
      <c r="BH480" s="61">
        <v>0.2636</v>
      </c>
      <c r="BI480" s="61">
        <v>0.1031</v>
      </c>
      <c r="BJ480" s="61">
        <v>2.5499999999999998E-2</v>
      </c>
      <c r="BK480" s="61">
        <v>4.0399999999999998E-2</v>
      </c>
    </row>
    <row r="481" spans="1:63" x14ac:dyDescent="0.25">
      <c r="A481" s="61" t="s">
        <v>511</v>
      </c>
      <c r="B481" s="61">
        <v>44784</v>
      </c>
      <c r="C481" s="61">
        <v>65</v>
      </c>
      <c r="D481" s="61">
        <v>63.28</v>
      </c>
      <c r="E481" s="62">
        <v>4113.33</v>
      </c>
      <c r="F481" s="62">
        <v>3418.5</v>
      </c>
      <c r="G481" s="61">
        <v>2.01E-2</v>
      </c>
      <c r="H481" s="61">
        <v>5.9999999999999995E-4</v>
      </c>
      <c r="I481" s="61">
        <v>3.5999999999999997E-2</v>
      </c>
      <c r="J481" s="61">
        <v>1.6000000000000001E-3</v>
      </c>
      <c r="K481" s="61">
        <v>1.7500000000000002E-2</v>
      </c>
      <c r="L481" s="61">
        <v>0.84640000000000004</v>
      </c>
      <c r="M481" s="61">
        <v>7.7799999999999994E-2</v>
      </c>
      <c r="N481" s="61">
        <v>0.5494</v>
      </c>
      <c r="O481" s="61">
        <v>1.95E-2</v>
      </c>
      <c r="P481" s="61">
        <v>0.1678</v>
      </c>
      <c r="Q481" s="61">
        <v>161.35</v>
      </c>
      <c r="R481" s="62">
        <v>56050.239999999998</v>
      </c>
      <c r="S481" s="61">
        <v>0.15870000000000001</v>
      </c>
      <c r="T481" s="61">
        <v>0.1111</v>
      </c>
      <c r="U481" s="61">
        <v>0.73019999999999996</v>
      </c>
      <c r="V481" s="61">
        <v>18.3</v>
      </c>
      <c r="W481" s="61">
        <v>28</v>
      </c>
      <c r="X481" s="62">
        <v>74557.61</v>
      </c>
      <c r="Y481" s="61">
        <v>141.91999999999999</v>
      </c>
      <c r="Z481" s="62">
        <v>108607.12</v>
      </c>
      <c r="AA481" s="61">
        <v>0.6956</v>
      </c>
      <c r="AB481" s="61">
        <v>0.2757</v>
      </c>
      <c r="AC481" s="61">
        <v>2.87E-2</v>
      </c>
      <c r="AD481" s="61">
        <v>0.3044</v>
      </c>
      <c r="AE481" s="61">
        <v>108.61</v>
      </c>
      <c r="AF481" s="62">
        <v>3761.62</v>
      </c>
      <c r="AG481" s="61">
        <v>428.06</v>
      </c>
      <c r="AH481" s="62">
        <v>118059.17</v>
      </c>
      <c r="AI481" s="61">
        <v>280</v>
      </c>
      <c r="AJ481" s="62">
        <v>28067</v>
      </c>
      <c r="AK481" s="62">
        <v>43399</v>
      </c>
      <c r="AL481" s="61">
        <v>49</v>
      </c>
      <c r="AM481" s="61">
        <v>33.770000000000003</v>
      </c>
      <c r="AN481" s="61">
        <v>35.32</v>
      </c>
      <c r="AO481" s="61">
        <v>4.5</v>
      </c>
      <c r="AP481" s="61">
        <v>0</v>
      </c>
      <c r="AQ481" s="61">
        <v>1.0155000000000001</v>
      </c>
      <c r="AR481" s="62">
        <v>1083.1300000000001</v>
      </c>
      <c r="AS481" s="62">
        <v>1603.1</v>
      </c>
      <c r="AT481" s="62">
        <v>4810.1499999999996</v>
      </c>
      <c r="AU481" s="61">
        <v>944.46</v>
      </c>
      <c r="AV481" s="61">
        <v>265.67</v>
      </c>
      <c r="AW481" s="62">
        <v>8706.51</v>
      </c>
      <c r="AX481" s="62">
        <v>5247.07</v>
      </c>
      <c r="AY481" s="61">
        <v>0.51470000000000005</v>
      </c>
      <c r="AZ481" s="62">
        <v>4021.61</v>
      </c>
      <c r="BA481" s="61">
        <v>0.39450000000000002</v>
      </c>
      <c r="BB481" s="61">
        <v>926.45</v>
      </c>
      <c r="BC481" s="61">
        <v>9.0899999999999995E-2</v>
      </c>
      <c r="BD481" s="62">
        <v>10195.129999999999</v>
      </c>
      <c r="BE481" s="62">
        <v>3029.69</v>
      </c>
      <c r="BF481" s="61">
        <v>0.90569999999999995</v>
      </c>
      <c r="BG481" s="61">
        <v>0.53339999999999999</v>
      </c>
      <c r="BH481" s="61">
        <v>0.19170000000000001</v>
      </c>
      <c r="BI481" s="61">
        <v>0.2278</v>
      </c>
      <c r="BJ481" s="61">
        <v>2.1899999999999999E-2</v>
      </c>
      <c r="BK481" s="61">
        <v>2.52E-2</v>
      </c>
    </row>
    <row r="482" spans="1:63" x14ac:dyDescent="0.25">
      <c r="A482" s="61" t="s">
        <v>512</v>
      </c>
      <c r="B482" s="61">
        <v>46607</v>
      </c>
      <c r="C482" s="61">
        <v>23</v>
      </c>
      <c r="D482" s="61">
        <v>218.48</v>
      </c>
      <c r="E482" s="62">
        <v>5025.09</v>
      </c>
      <c r="F482" s="62">
        <v>4908.63</v>
      </c>
      <c r="G482" s="61">
        <v>0.1409</v>
      </c>
      <c r="H482" s="61">
        <v>5.0000000000000001E-4</v>
      </c>
      <c r="I482" s="61">
        <v>0.14699999999999999</v>
      </c>
      <c r="J482" s="61">
        <v>4.0000000000000002E-4</v>
      </c>
      <c r="K482" s="61">
        <v>1.37E-2</v>
      </c>
      <c r="L482" s="61">
        <v>0.66090000000000004</v>
      </c>
      <c r="M482" s="61">
        <v>3.6499999999999998E-2</v>
      </c>
      <c r="N482" s="61">
        <v>0.10680000000000001</v>
      </c>
      <c r="O482" s="61">
        <v>3.3399999999999999E-2</v>
      </c>
      <c r="P482" s="61">
        <v>9.4299999999999995E-2</v>
      </c>
      <c r="Q482" s="61">
        <v>258.06</v>
      </c>
      <c r="R482" s="62">
        <v>78953.2</v>
      </c>
      <c r="S482" s="61">
        <v>0.1152</v>
      </c>
      <c r="T482" s="61">
        <v>0.17269999999999999</v>
      </c>
      <c r="U482" s="61">
        <v>0.71209999999999996</v>
      </c>
      <c r="V482" s="61">
        <v>17.850000000000001</v>
      </c>
      <c r="W482" s="61">
        <v>32</v>
      </c>
      <c r="X482" s="62">
        <v>84420.25</v>
      </c>
      <c r="Y482" s="61">
        <v>157.03</v>
      </c>
      <c r="Z482" s="62">
        <v>233721.01</v>
      </c>
      <c r="AA482" s="61">
        <v>0.68559999999999999</v>
      </c>
      <c r="AB482" s="61">
        <v>0.29649999999999999</v>
      </c>
      <c r="AC482" s="61">
        <v>1.7899999999999999E-2</v>
      </c>
      <c r="AD482" s="61">
        <v>0.31440000000000001</v>
      </c>
      <c r="AE482" s="61">
        <v>233.72</v>
      </c>
      <c r="AF482" s="62">
        <v>11185.37</v>
      </c>
      <c r="AG482" s="62">
        <v>1039.1199999999999</v>
      </c>
      <c r="AH482" s="62">
        <v>255438.99</v>
      </c>
      <c r="AI482" s="61">
        <v>585</v>
      </c>
      <c r="AJ482" s="62">
        <v>52598</v>
      </c>
      <c r="AK482" s="62">
        <v>107126</v>
      </c>
      <c r="AL482" s="61">
        <v>77.099999999999994</v>
      </c>
      <c r="AM482" s="61">
        <v>44.59</v>
      </c>
      <c r="AN482" s="61">
        <v>53.66</v>
      </c>
      <c r="AO482" s="61">
        <v>5.2</v>
      </c>
      <c r="AP482" s="61">
        <v>0</v>
      </c>
      <c r="AQ482" s="61">
        <v>0.76910000000000001</v>
      </c>
      <c r="AR482" s="62">
        <v>1367.84</v>
      </c>
      <c r="AS482" s="62">
        <v>2523.91</v>
      </c>
      <c r="AT482" s="62">
        <v>7877.15</v>
      </c>
      <c r="AU482" s="62">
        <v>1245.83</v>
      </c>
      <c r="AV482" s="61">
        <v>199.23</v>
      </c>
      <c r="AW482" s="62">
        <v>13213.97</v>
      </c>
      <c r="AX482" s="62">
        <v>3682.57</v>
      </c>
      <c r="AY482" s="61">
        <v>0.24909999999999999</v>
      </c>
      <c r="AZ482" s="62">
        <v>10686.92</v>
      </c>
      <c r="BA482" s="61">
        <v>0.7228</v>
      </c>
      <c r="BB482" s="61">
        <v>416.54</v>
      </c>
      <c r="BC482" s="61">
        <v>2.8199999999999999E-2</v>
      </c>
      <c r="BD482" s="62">
        <v>14786.03</v>
      </c>
      <c r="BE482" s="61">
        <v>424.7</v>
      </c>
      <c r="BF482" s="61">
        <v>4.2900000000000001E-2</v>
      </c>
      <c r="BG482" s="61">
        <v>0.64580000000000004</v>
      </c>
      <c r="BH482" s="61">
        <v>0.2203</v>
      </c>
      <c r="BI482" s="61">
        <v>8.8499999999999995E-2</v>
      </c>
      <c r="BJ482" s="61">
        <v>2.1899999999999999E-2</v>
      </c>
      <c r="BK482" s="61">
        <v>2.3599999999999999E-2</v>
      </c>
    </row>
    <row r="483" spans="1:63" x14ac:dyDescent="0.25">
      <c r="A483" s="61" t="s">
        <v>513</v>
      </c>
      <c r="B483" s="61">
        <v>47738</v>
      </c>
      <c r="C483" s="61">
        <v>86</v>
      </c>
      <c r="D483" s="61">
        <v>9.94</v>
      </c>
      <c r="E483" s="61">
        <v>854.53</v>
      </c>
      <c r="F483" s="61">
        <v>823.77</v>
      </c>
      <c r="G483" s="61">
        <v>3.5999999999999999E-3</v>
      </c>
      <c r="H483" s="61">
        <v>0</v>
      </c>
      <c r="I483" s="61">
        <v>6.0000000000000001E-3</v>
      </c>
      <c r="J483" s="61">
        <v>0</v>
      </c>
      <c r="K483" s="61">
        <v>1.21E-2</v>
      </c>
      <c r="L483" s="61">
        <v>0.96499999999999997</v>
      </c>
      <c r="M483" s="61">
        <v>1.3299999999999999E-2</v>
      </c>
      <c r="N483" s="61">
        <v>0.45900000000000002</v>
      </c>
      <c r="O483" s="61">
        <v>1.1999999999999999E-3</v>
      </c>
      <c r="P483" s="61">
        <v>0.1135</v>
      </c>
      <c r="Q483" s="61">
        <v>47</v>
      </c>
      <c r="R483" s="62">
        <v>43834.5</v>
      </c>
      <c r="S483" s="61">
        <v>0.29110000000000003</v>
      </c>
      <c r="T483" s="61">
        <v>0.12659999999999999</v>
      </c>
      <c r="U483" s="61">
        <v>0.58230000000000004</v>
      </c>
      <c r="V483" s="61">
        <v>15.66</v>
      </c>
      <c r="W483" s="61">
        <v>12.14</v>
      </c>
      <c r="X483" s="62">
        <v>40643.56</v>
      </c>
      <c r="Y483" s="61">
        <v>68.27</v>
      </c>
      <c r="Z483" s="62">
        <v>88726.77</v>
      </c>
      <c r="AA483" s="61">
        <v>0.91120000000000001</v>
      </c>
      <c r="AB483" s="61">
        <v>6.5199999999999994E-2</v>
      </c>
      <c r="AC483" s="61">
        <v>2.3599999999999999E-2</v>
      </c>
      <c r="AD483" s="61">
        <v>8.8800000000000004E-2</v>
      </c>
      <c r="AE483" s="61">
        <v>88.73</v>
      </c>
      <c r="AF483" s="62">
        <v>2040.96</v>
      </c>
      <c r="AG483" s="61">
        <v>283.62</v>
      </c>
      <c r="AH483" s="62">
        <v>81275.48</v>
      </c>
      <c r="AI483" s="61">
        <v>77</v>
      </c>
      <c r="AJ483" s="62">
        <v>30565</v>
      </c>
      <c r="AK483" s="62">
        <v>38455</v>
      </c>
      <c r="AL483" s="61">
        <v>38.450000000000003</v>
      </c>
      <c r="AM483" s="61">
        <v>22.64</v>
      </c>
      <c r="AN483" s="61">
        <v>22.56</v>
      </c>
      <c r="AO483" s="61">
        <v>4.5</v>
      </c>
      <c r="AP483" s="62">
        <v>1073.6500000000001</v>
      </c>
      <c r="AQ483" s="61">
        <v>1.456</v>
      </c>
      <c r="AR483" s="62">
        <v>1181.0999999999999</v>
      </c>
      <c r="AS483" s="62">
        <v>2053.67</v>
      </c>
      <c r="AT483" s="62">
        <v>5427.69</v>
      </c>
      <c r="AU483" s="61">
        <v>931.05</v>
      </c>
      <c r="AV483" s="61">
        <v>359.98</v>
      </c>
      <c r="AW483" s="62">
        <v>9953.49</v>
      </c>
      <c r="AX483" s="62">
        <v>5897.43</v>
      </c>
      <c r="AY483" s="61">
        <v>0.59609999999999996</v>
      </c>
      <c r="AZ483" s="62">
        <v>3176.15</v>
      </c>
      <c r="BA483" s="61">
        <v>0.32100000000000001</v>
      </c>
      <c r="BB483" s="61">
        <v>820.51</v>
      </c>
      <c r="BC483" s="61">
        <v>8.2900000000000001E-2</v>
      </c>
      <c r="BD483" s="62">
        <v>9894.1</v>
      </c>
      <c r="BE483" s="62">
        <v>4858.88</v>
      </c>
      <c r="BF483" s="61">
        <v>2.2147000000000001</v>
      </c>
      <c r="BG483" s="61">
        <v>0.55089999999999995</v>
      </c>
      <c r="BH483" s="61">
        <v>0.19450000000000001</v>
      </c>
      <c r="BI483" s="61">
        <v>0.1867</v>
      </c>
      <c r="BJ483" s="61">
        <v>5.0799999999999998E-2</v>
      </c>
      <c r="BK483" s="61">
        <v>1.7000000000000001E-2</v>
      </c>
    </row>
    <row r="484" spans="1:63" x14ac:dyDescent="0.25">
      <c r="A484" s="61" t="s">
        <v>514</v>
      </c>
      <c r="B484" s="61">
        <v>44792</v>
      </c>
      <c r="C484" s="61">
        <v>9</v>
      </c>
      <c r="D484" s="61">
        <v>461.02</v>
      </c>
      <c r="E484" s="62">
        <v>4149.1400000000003</v>
      </c>
      <c r="F484" s="62">
        <v>3960.54</v>
      </c>
      <c r="G484" s="61">
        <v>2.0500000000000001E-2</v>
      </c>
      <c r="H484" s="61">
        <v>2.9999999999999997E-4</v>
      </c>
      <c r="I484" s="61">
        <v>0.61350000000000005</v>
      </c>
      <c r="J484" s="61">
        <v>0</v>
      </c>
      <c r="K484" s="61">
        <v>1.2699999999999999E-2</v>
      </c>
      <c r="L484" s="61">
        <v>0.29909999999999998</v>
      </c>
      <c r="M484" s="61">
        <v>5.3999999999999999E-2</v>
      </c>
      <c r="N484" s="61">
        <v>0.50519999999999998</v>
      </c>
      <c r="O484" s="61">
        <v>1.18E-2</v>
      </c>
      <c r="P484" s="61">
        <v>0.15679999999999999</v>
      </c>
      <c r="Q484" s="61">
        <v>231.6</v>
      </c>
      <c r="R484" s="62">
        <v>66632.649999999994</v>
      </c>
      <c r="S484" s="61">
        <v>0.2273</v>
      </c>
      <c r="T484" s="61">
        <v>0.17530000000000001</v>
      </c>
      <c r="U484" s="61">
        <v>0.59740000000000004</v>
      </c>
      <c r="V484" s="61">
        <v>14.72</v>
      </c>
      <c r="W484" s="61">
        <v>36.4</v>
      </c>
      <c r="X484" s="62">
        <v>86816.06</v>
      </c>
      <c r="Y484" s="61">
        <v>113.99</v>
      </c>
      <c r="Z484" s="62">
        <v>215051.71</v>
      </c>
      <c r="AA484" s="61">
        <v>0.76119999999999999</v>
      </c>
      <c r="AB484" s="61">
        <v>0.22570000000000001</v>
      </c>
      <c r="AC484" s="61">
        <v>1.3100000000000001E-2</v>
      </c>
      <c r="AD484" s="61">
        <v>0.23880000000000001</v>
      </c>
      <c r="AE484" s="61">
        <v>215.05</v>
      </c>
      <c r="AF484" s="62">
        <v>11329.85</v>
      </c>
      <c r="AG484" s="62">
        <v>1466.45</v>
      </c>
      <c r="AH484" s="62">
        <v>226440.64</v>
      </c>
      <c r="AI484" s="61">
        <v>560</v>
      </c>
      <c r="AJ484" s="62">
        <v>37241</v>
      </c>
      <c r="AK484" s="62">
        <v>59863</v>
      </c>
      <c r="AL484" s="61">
        <v>97.89</v>
      </c>
      <c r="AM484" s="61">
        <v>52</v>
      </c>
      <c r="AN484" s="61">
        <v>52.39</v>
      </c>
      <c r="AO484" s="61">
        <v>4.3899999999999997</v>
      </c>
      <c r="AP484" s="61">
        <v>0</v>
      </c>
      <c r="AQ484" s="61">
        <v>1.2042999999999999</v>
      </c>
      <c r="AR484" s="62">
        <v>1668.7</v>
      </c>
      <c r="AS484" s="62">
        <v>2941.05</v>
      </c>
      <c r="AT484" s="62">
        <v>8151.51</v>
      </c>
      <c r="AU484" s="62">
        <v>1531.29</v>
      </c>
      <c r="AV484" s="61">
        <v>187.4</v>
      </c>
      <c r="AW484" s="62">
        <v>14479.95</v>
      </c>
      <c r="AX484" s="62">
        <v>3583.53</v>
      </c>
      <c r="AY484" s="61">
        <v>0.23699999999999999</v>
      </c>
      <c r="AZ484" s="62">
        <v>10681.81</v>
      </c>
      <c r="BA484" s="61">
        <v>0.70640000000000003</v>
      </c>
      <c r="BB484" s="61">
        <v>856.99</v>
      </c>
      <c r="BC484" s="61">
        <v>5.67E-2</v>
      </c>
      <c r="BD484" s="62">
        <v>15122.33</v>
      </c>
      <c r="BE484" s="62">
        <v>1214.49</v>
      </c>
      <c r="BF484" s="61">
        <v>0.1502</v>
      </c>
      <c r="BG484" s="61">
        <v>0.58919999999999995</v>
      </c>
      <c r="BH484" s="61">
        <v>0.22620000000000001</v>
      </c>
      <c r="BI484" s="61">
        <v>0.14000000000000001</v>
      </c>
      <c r="BJ484" s="61">
        <v>2.6200000000000001E-2</v>
      </c>
      <c r="BK484" s="61">
        <v>1.8499999999999999E-2</v>
      </c>
    </row>
    <row r="485" spans="1:63" x14ac:dyDescent="0.25">
      <c r="A485" s="61" t="s">
        <v>515</v>
      </c>
      <c r="B485" s="61">
        <v>47951</v>
      </c>
      <c r="C485" s="61">
        <v>28</v>
      </c>
      <c r="D485" s="61">
        <v>74.739999999999995</v>
      </c>
      <c r="E485" s="62">
        <v>2092.7800000000002</v>
      </c>
      <c r="F485" s="62">
        <v>1832.65</v>
      </c>
      <c r="G485" s="61">
        <v>6.8999999999999999E-3</v>
      </c>
      <c r="H485" s="61">
        <v>1E-3</v>
      </c>
      <c r="I485" s="61">
        <v>5.8299999999999998E-2</v>
      </c>
      <c r="J485" s="61">
        <v>1.1000000000000001E-3</v>
      </c>
      <c r="K485" s="61">
        <v>6.0000000000000001E-3</v>
      </c>
      <c r="L485" s="61">
        <v>0.88670000000000004</v>
      </c>
      <c r="M485" s="61">
        <v>0.04</v>
      </c>
      <c r="N485" s="61">
        <v>0.65149999999999997</v>
      </c>
      <c r="O485" s="61">
        <v>1.9E-3</v>
      </c>
      <c r="P485" s="61">
        <v>0.16039999999999999</v>
      </c>
      <c r="Q485" s="61">
        <v>74</v>
      </c>
      <c r="R485" s="62">
        <v>50187.79</v>
      </c>
      <c r="S485" s="61">
        <v>0.26319999999999999</v>
      </c>
      <c r="T485" s="61">
        <v>0.114</v>
      </c>
      <c r="U485" s="61">
        <v>0.62280000000000002</v>
      </c>
      <c r="V485" s="61">
        <v>18.36</v>
      </c>
      <c r="W485" s="61">
        <v>12</v>
      </c>
      <c r="X485" s="62">
        <v>72493.83</v>
      </c>
      <c r="Y485" s="61">
        <v>168.19</v>
      </c>
      <c r="Z485" s="62">
        <v>88311.99</v>
      </c>
      <c r="AA485" s="61">
        <v>0.73950000000000005</v>
      </c>
      <c r="AB485" s="61">
        <v>0.20130000000000001</v>
      </c>
      <c r="AC485" s="61">
        <v>5.9200000000000003E-2</v>
      </c>
      <c r="AD485" s="61">
        <v>0.26050000000000001</v>
      </c>
      <c r="AE485" s="61">
        <v>88.31</v>
      </c>
      <c r="AF485" s="62">
        <v>1968.93</v>
      </c>
      <c r="AG485" s="61">
        <v>291.82</v>
      </c>
      <c r="AH485" s="62">
        <v>80528.850000000006</v>
      </c>
      <c r="AI485" s="61">
        <v>75</v>
      </c>
      <c r="AJ485" s="62">
        <v>26402</v>
      </c>
      <c r="AK485" s="62">
        <v>40064</v>
      </c>
      <c r="AL485" s="61">
        <v>22.8</v>
      </c>
      <c r="AM485" s="61">
        <v>22.26</v>
      </c>
      <c r="AN485" s="61">
        <v>22.28</v>
      </c>
      <c r="AO485" s="61">
        <v>5</v>
      </c>
      <c r="AP485" s="61">
        <v>0</v>
      </c>
      <c r="AQ485" s="61">
        <v>0.72689999999999999</v>
      </c>
      <c r="AR485" s="61">
        <v>966.7</v>
      </c>
      <c r="AS485" s="62">
        <v>1923.42</v>
      </c>
      <c r="AT485" s="62">
        <v>4454.24</v>
      </c>
      <c r="AU485" s="61">
        <v>691.07</v>
      </c>
      <c r="AV485" s="61">
        <v>259.33</v>
      </c>
      <c r="AW485" s="62">
        <v>8294.75</v>
      </c>
      <c r="AX485" s="62">
        <v>6778.43</v>
      </c>
      <c r="AY485" s="61">
        <v>0.6915</v>
      </c>
      <c r="AZ485" s="62">
        <v>1942.98</v>
      </c>
      <c r="BA485" s="61">
        <v>0.19819999999999999</v>
      </c>
      <c r="BB485" s="62">
        <v>1081.05</v>
      </c>
      <c r="BC485" s="61">
        <v>0.1103</v>
      </c>
      <c r="BD485" s="62">
        <v>9802.4699999999993</v>
      </c>
      <c r="BE485" s="62">
        <v>5121.62</v>
      </c>
      <c r="BF485" s="61">
        <v>2.1848000000000001</v>
      </c>
      <c r="BG485" s="61">
        <v>0.52329999999999999</v>
      </c>
      <c r="BH485" s="61">
        <v>0.18440000000000001</v>
      </c>
      <c r="BI485" s="61">
        <v>0.20200000000000001</v>
      </c>
      <c r="BJ485" s="61">
        <v>4.53E-2</v>
      </c>
      <c r="BK485" s="61">
        <v>4.4900000000000002E-2</v>
      </c>
    </row>
    <row r="486" spans="1:63" x14ac:dyDescent="0.25">
      <c r="A486" s="61" t="s">
        <v>516</v>
      </c>
      <c r="B486" s="61">
        <v>48363</v>
      </c>
      <c r="C486" s="61">
        <v>53</v>
      </c>
      <c r="D486" s="61">
        <v>23.89</v>
      </c>
      <c r="E486" s="62">
        <v>1266.21</v>
      </c>
      <c r="F486" s="62">
        <v>1226.28</v>
      </c>
      <c r="G486" s="61">
        <v>7.4999999999999997E-3</v>
      </c>
      <c r="H486" s="61">
        <v>0</v>
      </c>
      <c r="I486" s="61">
        <v>1.1999999999999999E-3</v>
      </c>
      <c r="J486" s="61">
        <v>8.0000000000000004E-4</v>
      </c>
      <c r="K486" s="61">
        <v>0</v>
      </c>
      <c r="L486" s="61">
        <v>0.98280000000000001</v>
      </c>
      <c r="M486" s="61">
        <v>7.7000000000000002E-3</v>
      </c>
      <c r="N486" s="61">
        <v>0.24640000000000001</v>
      </c>
      <c r="O486" s="61">
        <v>0</v>
      </c>
      <c r="P486" s="61">
        <v>0.12379999999999999</v>
      </c>
      <c r="Q486" s="61">
        <v>58.8</v>
      </c>
      <c r="R486" s="62">
        <v>49768.72</v>
      </c>
      <c r="S486" s="61">
        <v>0.26319999999999999</v>
      </c>
      <c r="T486" s="61">
        <v>0.1263</v>
      </c>
      <c r="U486" s="61">
        <v>0.61050000000000004</v>
      </c>
      <c r="V486" s="61">
        <v>18.52</v>
      </c>
      <c r="W486" s="61">
        <v>14.33</v>
      </c>
      <c r="X486" s="62">
        <v>46978.79</v>
      </c>
      <c r="Y486" s="61">
        <v>85.76</v>
      </c>
      <c r="Z486" s="62">
        <v>141348.45000000001</v>
      </c>
      <c r="AA486" s="61">
        <v>0.79420000000000002</v>
      </c>
      <c r="AB486" s="61">
        <v>0.16450000000000001</v>
      </c>
      <c r="AC486" s="61">
        <v>4.1300000000000003E-2</v>
      </c>
      <c r="AD486" s="61">
        <v>0.20580000000000001</v>
      </c>
      <c r="AE486" s="61">
        <v>141.35</v>
      </c>
      <c r="AF486" s="62">
        <v>4672.8900000000003</v>
      </c>
      <c r="AG486" s="61">
        <v>647.1</v>
      </c>
      <c r="AH486" s="62">
        <v>140390.94</v>
      </c>
      <c r="AI486" s="61">
        <v>389</v>
      </c>
      <c r="AJ486" s="62">
        <v>34595</v>
      </c>
      <c r="AK486" s="62">
        <v>55718</v>
      </c>
      <c r="AL486" s="61">
        <v>51.1</v>
      </c>
      <c r="AM486" s="61">
        <v>32.299999999999997</v>
      </c>
      <c r="AN486" s="61">
        <v>32.200000000000003</v>
      </c>
      <c r="AO486" s="61">
        <v>5.0999999999999996</v>
      </c>
      <c r="AP486" s="61">
        <v>0</v>
      </c>
      <c r="AQ486" s="61">
        <v>0.92600000000000005</v>
      </c>
      <c r="AR486" s="62">
        <v>1154.28</v>
      </c>
      <c r="AS486" s="62">
        <v>1235.6099999999999</v>
      </c>
      <c r="AT486" s="62">
        <v>5772.67</v>
      </c>
      <c r="AU486" s="61">
        <v>749.09</v>
      </c>
      <c r="AV486" s="61">
        <v>267.73</v>
      </c>
      <c r="AW486" s="62">
        <v>9179.3700000000008</v>
      </c>
      <c r="AX486" s="62">
        <v>4451.62</v>
      </c>
      <c r="AY486" s="61">
        <v>0.47589999999999999</v>
      </c>
      <c r="AZ486" s="62">
        <v>4532.8999999999996</v>
      </c>
      <c r="BA486" s="61">
        <v>0.48449999999999999</v>
      </c>
      <c r="BB486" s="61">
        <v>370.37</v>
      </c>
      <c r="BC486" s="61">
        <v>3.9600000000000003E-2</v>
      </c>
      <c r="BD486" s="62">
        <v>9354.89</v>
      </c>
      <c r="BE486" s="62">
        <v>3210.63</v>
      </c>
      <c r="BF486" s="61">
        <v>0.72109999999999996</v>
      </c>
      <c r="BG486" s="61">
        <v>0.59609999999999996</v>
      </c>
      <c r="BH486" s="61">
        <v>0.21149999999999999</v>
      </c>
      <c r="BI486" s="61">
        <v>9.3100000000000002E-2</v>
      </c>
      <c r="BJ486" s="61">
        <v>3.61E-2</v>
      </c>
      <c r="BK486" s="61">
        <v>6.3200000000000006E-2</v>
      </c>
    </row>
    <row r="487" spans="1:63" x14ac:dyDescent="0.25">
      <c r="A487" s="61" t="s">
        <v>517</v>
      </c>
      <c r="B487" s="61">
        <v>44800</v>
      </c>
      <c r="C487" s="61">
        <v>119</v>
      </c>
      <c r="D487" s="61">
        <v>189.54</v>
      </c>
      <c r="E487" s="62">
        <v>22554.76</v>
      </c>
      <c r="F487" s="62">
        <v>19512.75</v>
      </c>
      <c r="G487" s="61">
        <v>2.1399999999999999E-2</v>
      </c>
      <c r="H487" s="61">
        <v>1E-3</v>
      </c>
      <c r="I487" s="61">
        <v>0.1222</v>
      </c>
      <c r="J487" s="61">
        <v>1.6000000000000001E-3</v>
      </c>
      <c r="K487" s="61">
        <v>0.11219999999999999</v>
      </c>
      <c r="L487" s="61">
        <v>0.69630000000000003</v>
      </c>
      <c r="M487" s="61">
        <v>4.53E-2</v>
      </c>
      <c r="N487" s="61">
        <v>0.56759999999999999</v>
      </c>
      <c r="O487" s="61">
        <v>0.14199999999999999</v>
      </c>
      <c r="P487" s="61">
        <v>0.1305</v>
      </c>
      <c r="Q487" s="61">
        <v>840.02</v>
      </c>
      <c r="R487" s="62">
        <v>61281.63</v>
      </c>
      <c r="S487" s="61">
        <v>0.18390000000000001</v>
      </c>
      <c r="T487" s="61">
        <v>0.23350000000000001</v>
      </c>
      <c r="U487" s="61">
        <v>0.58260000000000001</v>
      </c>
      <c r="V487" s="61">
        <v>20.010000000000002</v>
      </c>
      <c r="W487" s="61">
        <v>103.5</v>
      </c>
      <c r="X487" s="62">
        <v>87510.2</v>
      </c>
      <c r="Y487" s="61">
        <v>217.92</v>
      </c>
      <c r="Z487" s="62">
        <v>105658.18</v>
      </c>
      <c r="AA487" s="61">
        <v>0.68820000000000003</v>
      </c>
      <c r="AB487" s="61">
        <v>0.27289999999999998</v>
      </c>
      <c r="AC487" s="61">
        <v>3.8899999999999997E-2</v>
      </c>
      <c r="AD487" s="61">
        <v>0.31180000000000002</v>
      </c>
      <c r="AE487" s="61">
        <v>105.66</v>
      </c>
      <c r="AF487" s="62">
        <v>4477.04</v>
      </c>
      <c r="AG487" s="61">
        <v>523.65</v>
      </c>
      <c r="AH487" s="62">
        <v>118620.47</v>
      </c>
      <c r="AI487" s="61">
        <v>282</v>
      </c>
      <c r="AJ487" s="62">
        <v>31838</v>
      </c>
      <c r="AK487" s="62">
        <v>44239</v>
      </c>
      <c r="AL487" s="61">
        <v>65.05</v>
      </c>
      <c r="AM487" s="61">
        <v>37.96</v>
      </c>
      <c r="AN487" s="61">
        <v>50.27</v>
      </c>
      <c r="AO487" s="61">
        <v>3.85</v>
      </c>
      <c r="AP487" s="61">
        <v>0</v>
      </c>
      <c r="AQ487" s="61">
        <v>1.0351999999999999</v>
      </c>
      <c r="AR487" s="62">
        <v>1098.6600000000001</v>
      </c>
      <c r="AS487" s="62">
        <v>1846.51</v>
      </c>
      <c r="AT487" s="62">
        <v>5848.05</v>
      </c>
      <c r="AU487" s="61">
        <v>971.29</v>
      </c>
      <c r="AV487" s="61">
        <v>508.64</v>
      </c>
      <c r="AW487" s="62">
        <v>10273.14</v>
      </c>
      <c r="AX487" s="62">
        <v>5221.4399999999996</v>
      </c>
      <c r="AY487" s="61">
        <v>0.4577</v>
      </c>
      <c r="AZ487" s="62">
        <v>5076.55</v>
      </c>
      <c r="BA487" s="61">
        <v>0.44500000000000001</v>
      </c>
      <c r="BB487" s="62">
        <v>1110.0999999999999</v>
      </c>
      <c r="BC487" s="61">
        <v>9.7299999999999998E-2</v>
      </c>
      <c r="BD487" s="62">
        <v>11408.09</v>
      </c>
      <c r="BE487" s="62">
        <v>3417.36</v>
      </c>
      <c r="BF487" s="61">
        <v>1.1726000000000001</v>
      </c>
      <c r="BG487" s="61">
        <v>0.60940000000000005</v>
      </c>
      <c r="BH487" s="61">
        <v>0.20580000000000001</v>
      </c>
      <c r="BI487" s="61">
        <v>0.1522</v>
      </c>
      <c r="BJ487" s="61">
        <v>2.23E-2</v>
      </c>
      <c r="BK487" s="61">
        <v>1.03E-2</v>
      </c>
    </row>
    <row r="488" spans="1:63" x14ac:dyDescent="0.25">
      <c r="A488" s="61" t="s">
        <v>518</v>
      </c>
      <c r="B488" s="61">
        <v>49221</v>
      </c>
      <c r="C488" s="61">
        <v>99</v>
      </c>
      <c r="D488" s="61">
        <v>19.57</v>
      </c>
      <c r="E488" s="62">
        <v>1937.55</v>
      </c>
      <c r="F488" s="62">
        <v>1837.79</v>
      </c>
      <c r="G488" s="61">
        <v>5.0000000000000001E-4</v>
      </c>
      <c r="H488" s="61">
        <v>0</v>
      </c>
      <c r="I488" s="61">
        <v>8.2000000000000007E-3</v>
      </c>
      <c r="J488" s="61">
        <v>0</v>
      </c>
      <c r="K488" s="61">
        <v>3.8999999999999998E-3</v>
      </c>
      <c r="L488" s="61">
        <v>0.98019999999999996</v>
      </c>
      <c r="M488" s="61">
        <v>7.1999999999999998E-3</v>
      </c>
      <c r="N488" s="61">
        <v>0.42349999999999999</v>
      </c>
      <c r="O488" s="61">
        <v>0</v>
      </c>
      <c r="P488" s="61">
        <v>0.154</v>
      </c>
      <c r="Q488" s="61">
        <v>90.1</v>
      </c>
      <c r="R488" s="62">
        <v>49530.64</v>
      </c>
      <c r="S488" s="61">
        <v>0.2177</v>
      </c>
      <c r="T488" s="61">
        <v>0.1633</v>
      </c>
      <c r="U488" s="61">
        <v>0.61899999999999999</v>
      </c>
      <c r="V488" s="61">
        <v>17.82</v>
      </c>
      <c r="W488" s="61">
        <v>10.28</v>
      </c>
      <c r="X488" s="62">
        <v>69919.070000000007</v>
      </c>
      <c r="Y488" s="61">
        <v>183.63</v>
      </c>
      <c r="Z488" s="62">
        <v>113457.63</v>
      </c>
      <c r="AA488" s="61">
        <v>0.90529999999999999</v>
      </c>
      <c r="AB488" s="61">
        <v>5.8400000000000001E-2</v>
      </c>
      <c r="AC488" s="61">
        <v>3.6299999999999999E-2</v>
      </c>
      <c r="AD488" s="61">
        <v>9.4700000000000006E-2</v>
      </c>
      <c r="AE488" s="61">
        <v>113.46</v>
      </c>
      <c r="AF488" s="62">
        <v>3667.44</v>
      </c>
      <c r="AG488" s="61">
        <v>485.52</v>
      </c>
      <c r="AH488" s="62">
        <v>114285.21</v>
      </c>
      <c r="AI488" s="61">
        <v>256</v>
      </c>
      <c r="AJ488" s="62">
        <v>32947</v>
      </c>
      <c r="AK488" s="62">
        <v>44006</v>
      </c>
      <c r="AL488" s="61">
        <v>40.630000000000003</v>
      </c>
      <c r="AM488" s="61">
        <v>32.020000000000003</v>
      </c>
      <c r="AN488" s="61">
        <v>31.92</v>
      </c>
      <c r="AO488" s="61">
        <v>6.1</v>
      </c>
      <c r="AP488" s="61">
        <v>0</v>
      </c>
      <c r="AQ488" s="61">
        <v>1.1128</v>
      </c>
      <c r="AR488" s="61">
        <v>986.88</v>
      </c>
      <c r="AS488" s="62">
        <v>2026.22</v>
      </c>
      <c r="AT488" s="62">
        <v>5210.3900000000003</v>
      </c>
      <c r="AU488" s="61">
        <v>785.32</v>
      </c>
      <c r="AV488" s="61">
        <v>159.65</v>
      </c>
      <c r="AW488" s="62">
        <v>9168.4699999999993</v>
      </c>
      <c r="AX488" s="62">
        <v>6071.81</v>
      </c>
      <c r="AY488" s="61">
        <v>0.58169999999999999</v>
      </c>
      <c r="AZ488" s="62">
        <v>3525.12</v>
      </c>
      <c r="BA488" s="61">
        <v>0.3377</v>
      </c>
      <c r="BB488" s="61">
        <v>841.35</v>
      </c>
      <c r="BC488" s="61">
        <v>8.0600000000000005E-2</v>
      </c>
      <c r="BD488" s="62">
        <v>10438.280000000001</v>
      </c>
      <c r="BE488" s="62">
        <v>4497.6499999999996</v>
      </c>
      <c r="BF488" s="61">
        <v>1.4315</v>
      </c>
      <c r="BG488" s="61">
        <v>0.51570000000000005</v>
      </c>
      <c r="BH488" s="61">
        <v>0.22309999999999999</v>
      </c>
      <c r="BI488" s="61">
        <v>0.20979999999999999</v>
      </c>
      <c r="BJ488" s="61">
        <v>3.73E-2</v>
      </c>
      <c r="BK488" s="61">
        <v>1.41E-2</v>
      </c>
    </row>
    <row r="489" spans="1:63" x14ac:dyDescent="0.25">
      <c r="A489" s="61" t="s">
        <v>519</v>
      </c>
      <c r="B489" s="61">
        <v>50583</v>
      </c>
      <c r="C489" s="61">
        <v>118</v>
      </c>
      <c r="D489" s="61">
        <v>13.21</v>
      </c>
      <c r="E489" s="62">
        <v>1558.57</v>
      </c>
      <c r="F489" s="62">
        <v>1576.33</v>
      </c>
      <c r="G489" s="61">
        <v>3.8E-3</v>
      </c>
      <c r="H489" s="61">
        <v>0</v>
      </c>
      <c r="I489" s="61">
        <v>7.4999999999999997E-3</v>
      </c>
      <c r="J489" s="61">
        <v>1.2999999999999999E-3</v>
      </c>
      <c r="K489" s="61">
        <v>1.9300000000000001E-2</v>
      </c>
      <c r="L489" s="61">
        <v>0.96160000000000001</v>
      </c>
      <c r="M489" s="61">
        <v>6.4999999999999997E-3</v>
      </c>
      <c r="N489" s="61">
        <v>0.46350000000000002</v>
      </c>
      <c r="O489" s="61">
        <v>0.13930000000000001</v>
      </c>
      <c r="P489" s="61">
        <v>0.13969999999999999</v>
      </c>
      <c r="Q489" s="61">
        <v>75.66</v>
      </c>
      <c r="R489" s="62">
        <v>54506.1</v>
      </c>
      <c r="S489" s="61">
        <v>0.25580000000000003</v>
      </c>
      <c r="T489" s="61">
        <v>0.1008</v>
      </c>
      <c r="U489" s="61">
        <v>0.64339999999999997</v>
      </c>
      <c r="V489" s="61">
        <v>18.21</v>
      </c>
      <c r="W489" s="61">
        <v>12.18</v>
      </c>
      <c r="X489" s="62">
        <v>63420.92</v>
      </c>
      <c r="Y489" s="61">
        <v>124.99</v>
      </c>
      <c r="Z489" s="62">
        <v>175163.17</v>
      </c>
      <c r="AA489" s="61">
        <v>0.85019999999999996</v>
      </c>
      <c r="AB489" s="61">
        <v>0.11849999999999999</v>
      </c>
      <c r="AC489" s="61">
        <v>3.1300000000000001E-2</v>
      </c>
      <c r="AD489" s="61">
        <v>0.14979999999999999</v>
      </c>
      <c r="AE489" s="61">
        <v>175.16</v>
      </c>
      <c r="AF489" s="62">
        <v>5962.06</v>
      </c>
      <c r="AG489" s="61">
        <v>650.69000000000005</v>
      </c>
      <c r="AH489" s="62">
        <v>167849.68</v>
      </c>
      <c r="AI489" s="61">
        <v>466</v>
      </c>
      <c r="AJ489" s="62">
        <v>28159</v>
      </c>
      <c r="AK489" s="62">
        <v>39086</v>
      </c>
      <c r="AL489" s="61">
        <v>53.52</v>
      </c>
      <c r="AM489" s="61">
        <v>32.869999999999997</v>
      </c>
      <c r="AN489" s="61">
        <v>37.25</v>
      </c>
      <c r="AO489" s="61">
        <v>4.7</v>
      </c>
      <c r="AP489" s="61">
        <v>0</v>
      </c>
      <c r="AQ489" s="61">
        <v>1.5218</v>
      </c>
      <c r="AR489" s="62">
        <v>1471.89</v>
      </c>
      <c r="AS489" s="62">
        <v>2073.0500000000002</v>
      </c>
      <c r="AT489" s="62">
        <v>6245.83</v>
      </c>
      <c r="AU489" s="62">
        <v>1030.72</v>
      </c>
      <c r="AV489" s="61">
        <v>171.33</v>
      </c>
      <c r="AW489" s="62">
        <v>10992.82</v>
      </c>
      <c r="AX489" s="62">
        <v>3587.52</v>
      </c>
      <c r="AY489" s="61">
        <v>0.33779999999999999</v>
      </c>
      <c r="AZ489" s="62">
        <v>5727.3</v>
      </c>
      <c r="BA489" s="61">
        <v>0.5393</v>
      </c>
      <c r="BB489" s="62">
        <v>1304.46</v>
      </c>
      <c r="BC489" s="61">
        <v>0.12280000000000001</v>
      </c>
      <c r="BD489" s="62">
        <v>10619.28</v>
      </c>
      <c r="BE489" s="62">
        <v>2706.18</v>
      </c>
      <c r="BF489" s="61">
        <v>0.68700000000000006</v>
      </c>
      <c r="BG489" s="61">
        <v>0.59719999999999995</v>
      </c>
      <c r="BH489" s="61">
        <v>0.23880000000000001</v>
      </c>
      <c r="BI489" s="61">
        <v>0.10100000000000001</v>
      </c>
      <c r="BJ489" s="61">
        <v>2.53E-2</v>
      </c>
      <c r="BK489" s="61">
        <v>3.7699999999999997E-2</v>
      </c>
    </row>
    <row r="490" spans="1:63" x14ac:dyDescent="0.25">
      <c r="A490" s="61" t="s">
        <v>520</v>
      </c>
      <c r="B490" s="61">
        <v>46276</v>
      </c>
      <c r="C490" s="61">
        <v>79</v>
      </c>
      <c r="D490" s="61">
        <v>9.61</v>
      </c>
      <c r="E490" s="61">
        <v>759.51</v>
      </c>
      <c r="F490" s="61">
        <v>774.07</v>
      </c>
      <c r="G490" s="61">
        <v>8.3000000000000001E-3</v>
      </c>
      <c r="H490" s="61">
        <v>0</v>
      </c>
      <c r="I490" s="61">
        <v>5.7000000000000002E-3</v>
      </c>
      <c r="J490" s="61">
        <v>0</v>
      </c>
      <c r="K490" s="61">
        <v>6.7000000000000002E-3</v>
      </c>
      <c r="L490" s="61">
        <v>0.94469999999999998</v>
      </c>
      <c r="M490" s="61">
        <v>3.4500000000000003E-2</v>
      </c>
      <c r="N490" s="61">
        <v>0.34799999999999998</v>
      </c>
      <c r="O490" s="61">
        <v>0</v>
      </c>
      <c r="P490" s="61">
        <v>0.12239999999999999</v>
      </c>
      <c r="Q490" s="61">
        <v>37.25</v>
      </c>
      <c r="R490" s="62">
        <v>56529.8</v>
      </c>
      <c r="S490" s="61">
        <v>0.254</v>
      </c>
      <c r="T490" s="61">
        <v>0.1429</v>
      </c>
      <c r="U490" s="61">
        <v>0.60319999999999996</v>
      </c>
      <c r="V490" s="61">
        <v>18.899999999999999</v>
      </c>
      <c r="W490" s="61">
        <v>4.25</v>
      </c>
      <c r="X490" s="62">
        <v>80735.06</v>
      </c>
      <c r="Y490" s="61">
        <v>172.09</v>
      </c>
      <c r="Z490" s="62">
        <v>130618.54</v>
      </c>
      <c r="AA490" s="61">
        <v>0.83389999999999997</v>
      </c>
      <c r="AB490" s="61">
        <v>0.115</v>
      </c>
      <c r="AC490" s="61">
        <v>5.11E-2</v>
      </c>
      <c r="AD490" s="61">
        <v>0.1661</v>
      </c>
      <c r="AE490" s="61">
        <v>130.62</v>
      </c>
      <c r="AF490" s="62">
        <v>3654.67</v>
      </c>
      <c r="AG490" s="61">
        <v>426.07</v>
      </c>
      <c r="AH490" s="62">
        <v>125589.75999999999</v>
      </c>
      <c r="AI490" s="61">
        <v>322</v>
      </c>
      <c r="AJ490" s="62">
        <v>35227</v>
      </c>
      <c r="AK490" s="62">
        <v>47109</v>
      </c>
      <c r="AL490" s="61">
        <v>41.47</v>
      </c>
      <c r="AM490" s="61">
        <v>27.12</v>
      </c>
      <c r="AN490" s="61">
        <v>28.19</v>
      </c>
      <c r="AO490" s="61">
        <v>5.2</v>
      </c>
      <c r="AP490" s="62">
        <v>1182.45</v>
      </c>
      <c r="AQ490" s="61">
        <v>1.4012</v>
      </c>
      <c r="AR490" s="62">
        <v>1267.95</v>
      </c>
      <c r="AS490" s="62">
        <v>1647.86</v>
      </c>
      <c r="AT490" s="62">
        <v>5793.81</v>
      </c>
      <c r="AU490" s="61">
        <v>947.47</v>
      </c>
      <c r="AV490" s="61">
        <v>193.29</v>
      </c>
      <c r="AW490" s="62">
        <v>9850.3799999999992</v>
      </c>
      <c r="AX490" s="62">
        <v>4440.91</v>
      </c>
      <c r="AY490" s="61">
        <v>0.44829999999999998</v>
      </c>
      <c r="AZ490" s="62">
        <v>4755.5200000000004</v>
      </c>
      <c r="BA490" s="61">
        <v>0.48010000000000003</v>
      </c>
      <c r="BB490" s="61">
        <v>709.81</v>
      </c>
      <c r="BC490" s="61">
        <v>7.17E-2</v>
      </c>
      <c r="BD490" s="62">
        <v>9906.23</v>
      </c>
      <c r="BE490" s="62">
        <v>4314.07</v>
      </c>
      <c r="BF490" s="61">
        <v>1.3006</v>
      </c>
      <c r="BG490" s="61">
        <v>0.57389999999999997</v>
      </c>
      <c r="BH490" s="61">
        <v>0.2</v>
      </c>
      <c r="BI490" s="61">
        <v>0.1762</v>
      </c>
      <c r="BJ490" s="61">
        <v>3.1699999999999999E-2</v>
      </c>
      <c r="BK490" s="61">
        <v>1.83E-2</v>
      </c>
    </row>
    <row r="491" spans="1:63" x14ac:dyDescent="0.25">
      <c r="A491" s="61" t="s">
        <v>521</v>
      </c>
      <c r="B491" s="61">
        <v>49528</v>
      </c>
      <c r="C491" s="61">
        <v>136</v>
      </c>
      <c r="D491" s="61">
        <v>8.74</v>
      </c>
      <c r="E491" s="62">
        <v>1188.73</v>
      </c>
      <c r="F491" s="62">
        <v>1348.55</v>
      </c>
      <c r="G491" s="61">
        <v>2.5000000000000001E-3</v>
      </c>
      <c r="H491" s="61">
        <v>0</v>
      </c>
      <c r="I491" s="61">
        <v>1.04E-2</v>
      </c>
      <c r="J491" s="61">
        <v>0</v>
      </c>
      <c r="K491" s="61">
        <v>8.0000000000000002E-3</v>
      </c>
      <c r="L491" s="61">
        <v>0.94330000000000003</v>
      </c>
      <c r="M491" s="61">
        <v>3.5799999999999998E-2</v>
      </c>
      <c r="N491" s="61">
        <v>0.49020000000000002</v>
      </c>
      <c r="O491" s="61">
        <v>0</v>
      </c>
      <c r="P491" s="61">
        <v>0.13469999999999999</v>
      </c>
      <c r="Q491" s="61">
        <v>50</v>
      </c>
      <c r="R491" s="62">
        <v>49919.63</v>
      </c>
      <c r="S491" s="61">
        <v>0.32</v>
      </c>
      <c r="T491" s="61">
        <v>0.1867</v>
      </c>
      <c r="U491" s="61">
        <v>0.49330000000000002</v>
      </c>
      <c r="V491" s="61">
        <v>19.68</v>
      </c>
      <c r="W491" s="61">
        <v>7</v>
      </c>
      <c r="X491" s="62">
        <v>67733.570000000007</v>
      </c>
      <c r="Y491" s="61">
        <v>161.41999999999999</v>
      </c>
      <c r="Z491" s="62">
        <v>72952.39</v>
      </c>
      <c r="AA491" s="61">
        <v>0.83650000000000002</v>
      </c>
      <c r="AB491" s="61">
        <v>7.2599999999999998E-2</v>
      </c>
      <c r="AC491" s="61">
        <v>9.0899999999999995E-2</v>
      </c>
      <c r="AD491" s="61">
        <v>0.16350000000000001</v>
      </c>
      <c r="AE491" s="61">
        <v>72.95</v>
      </c>
      <c r="AF491" s="62">
        <v>1732.47</v>
      </c>
      <c r="AG491" s="61">
        <v>250</v>
      </c>
      <c r="AH491" s="62">
        <v>70160.31</v>
      </c>
      <c r="AI491" s="61">
        <v>44</v>
      </c>
      <c r="AJ491" s="62">
        <v>30262</v>
      </c>
      <c r="AK491" s="62">
        <v>39468</v>
      </c>
      <c r="AL491" s="61">
        <v>32.5</v>
      </c>
      <c r="AM491" s="61">
        <v>22.67</v>
      </c>
      <c r="AN491" s="61">
        <v>25.24</v>
      </c>
      <c r="AO491" s="61">
        <v>4.5</v>
      </c>
      <c r="AP491" s="61">
        <v>12.58</v>
      </c>
      <c r="AQ491" s="61">
        <v>0.70299999999999996</v>
      </c>
      <c r="AR491" s="61">
        <v>667.59</v>
      </c>
      <c r="AS491" s="62">
        <v>1989.1</v>
      </c>
      <c r="AT491" s="62">
        <v>3953.97</v>
      </c>
      <c r="AU491" s="61">
        <v>605.07000000000005</v>
      </c>
      <c r="AV491" s="61">
        <v>210.77</v>
      </c>
      <c r="AW491" s="62">
        <v>7426.5</v>
      </c>
      <c r="AX491" s="62">
        <v>5522.97</v>
      </c>
      <c r="AY491" s="61">
        <v>0.68</v>
      </c>
      <c r="AZ491" s="62">
        <v>1940.37</v>
      </c>
      <c r="BA491" s="61">
        <v>0.2389</v>
      </c>
      <c r="BB491" s="61">
        <v>658.77</v>
      </c>
      <c r="BC491" s="61">
        <v>8.1100000000000005E-2</v>
      </c>
      <c r="BD491" s="62">
        <v>8122.1</v>
      </c>
      <c r="BE491" s="62">
        <v>6333.47</v>
      </c>
      <c r="BF491" s="61">
        <v>2.9792999999999998</v>
      </c>
      <c r="BG491" s="61">
        <v>0.52829999999999999</v>
      </c>
      <c r="BH491" s="61">
        <v>0.22800000000000001</v>
      </c>
      <c r="BI491" s="61">
        <v>0.18559999999999999</v>
      </c>
      <c r="BJ491" s="61">
        <v>5.1200000000000002E-2</v>
      </c>
      <c r="BK491" s="61">
        <v>6.8999999999999999E-3</v>
      </c>
    </row>
    <row r="492" spans="1:63" x14ac:dyDescent="0.25">
      <c r="A492" s="61" t="s">
        <v>522</v>
      </c>
      <c r="B492" s="61">
        <v>46441</v>
      </c>
      <c r="C492" s="61">
        <v>100</v>
      </c>
      <c r="D492" s="61">
        <v>10.119999999999999</v>
      </c>
      <c r="E492" s="62">
        <v>1012.46</v>
      </c>
      <c r="F492" s="61">
        <v>881.07</v>
      </c>
      <c r="G492" s="61">
        <v>0</v>
      </c>
      <c r="H492" s="61">
        <v>0</v>
      </c>
      <c r="I492" s="61">
        <v>3.8E-3</v>
      </c>
      <c r="J492" s="61">
        <v>1.1000000000000001E-3</v>
      </c>
      <c r="K492" s="61">
        <v>2.3999999999999998E-3</v>
      </c>
      <c r="L492" s="61">
        <v>0.97050000000000003</v>
      </c>
      <c r="M492" s="61">
        <v>2.2200000000000001E-2</v>
      </c>
      <c r="N492" s="61">
        <v>0.55089999999999995</v>
      </c>
      <c r="O492" s="61">
        <v>0</v>
      </c>
      <c r="P492" s="61">
        <v>0.1754</v>
      </c>
      <c r="Q492" s="61">
        <v>44.42</v>
      </c>
      <c r="R492" s="62">
        <v>41677.660000000003</v>
      </c>
      <c r="S492" s="61">
        <v>0.30880000000000002</v>
      </c>
      <c r="T492" s="61">
        <v>0.10290000000000001</v>
      </c>
      <c r="U492" s="61">
        <v>0.58819999999999995</v>
      </c>
      <c r="V492" s="61">
        <v>16.21</v>
      </c>
      <c r="W492" s="61">
        <v>10.9</v>
      </c>
      <c r="X492" s="62">
        <v>52939.3</v>
      </c>
      <c r="Y492" s="61">
        <v>90.61</v>
      </c>
      <c r="Z492" s="62">
        <v>82418.490000000005</v>
      </c>
      <c r="AA492" s="61">
        <v>0.875</v>
      </c>
      <c r="AB492" s="61">
        <v>5.3499999999999999E-2</v>
      </c>
      <c r="AC492" s="61">
        <v>7.1499999999999994E-2</v>
      </c>
      <c r="AD492" s="61">
        <v>0.125</v>
      </c>
      <c r="AE492" s="61">
        <v>82.42</v>
      </c>
      <c r="AF492" s="62">
        <v>1947.9</v>
      </c>
      <c r="AG492" s="61">
        <v>288.47000000000003</v>
      </c>
      <c r="AH492" s="62">
        <v>77709.240000000005</v>
      </c>
      <c r="AI492" s="61">
        <v>65</v>
      </c>
      <c r="AJ492" s="62">
        <v>29004</v>
      </c>
      <c r="AK492" s="62">
        <v>40684</v>
      </c>
      <c r="AL492" s="61">
        <v>38.64</v>
      </c>
      <c r="AM492" s="61">
        <v>22.04</v>
      </c>
      <c r="AN492" s="61">
        <v>29.71</v>
      </c>
      <c r="AO492" s="61">
        <v>4.4000000000000004</v>
      </c>
      <c r="AP492" s="61">
        <v>0</v>
      </c>
      <c r="AQ492" s="61">
        <v>0.76339999999999997</v>
      </c>
      <c r="AR492" s="62">
        <v>1273.4100000000001</v>
      </c>
      <c r="AS492" s="62">
        <v>2853.35</v>
      </c>
      <c r="AT492" s="62">
        <v>5697.05</v>
      </c>
      <c r="AU492" s="61">
        <v>886.07</v>
      </c>
      <c r="AV492" s="62">
        <v>1138.92</v>
      </c>
      <c r="AW492" s="62">
        <v>11848.8</v>
      </c>
      <c r="AX492" s="62">
        <v>7390.44</v>
      </c>
      <c r="AY492" s="61">
        <v>0.68159999999999998</v>
      </c>
      <c r="AZ492" s="62">
        <v>2580.31</v>
      </c>
      <c r="BA492" s="61">
        <v>0.23799999999999999</v>
      </c>
      <c r="BB492" s="61">
        <v>872.41</v>
      </c>
      <c r="BC492" s="61">
        <v>8.0500000000000002E-2</v>
      </c>
      <c r="BD492" s="62">
        <v>10843.15</v>
      </c>
      <c r="BE492" s="62">
        <v>5551.23</v>
      </c>
      <c r="BF492" s="61">
        <v>2.3441000000000001</v>
      </c>
      <c r="BG492" s="61">
        <v>0.39169999999999999</v>
      </c>
      <c r="BH492" s="61">
        <v>0.2722</v>
      </c>
      <c r="BI492" s="61">
        <v>0.2671</v>
      </c>
      <c r="BJ492" s="61">
        <v>4.4600000000000001E-2</v>
      </c>
      <c r="BK492" s="61">
        <v>2.4500000000000001E-2</v>
      </c>
    </row>
    <row r="493" spans="1:63" x14ac:dyDescent="0.25">
      <c r="A493" s="61" t="s">
        <v>523</v>
      </c>
      <c r="B493" s="61">
        <v>48538</v>
      </c>
      <c r="C493" s="61">
        <v>80</v>
      </c>
      <c r="D493" s="61">
        <v>9.5399999999999991</v>
      </c>
      <c r="E493" s="61">
        <v>763.27</v>
      </c>
      <c r="F493" s="61">
        <v>709.98</v>
      </c>
      <c r="G493" s="61">
        <v>0</v>
      </c>
      <c r="H493" s="61">
        <v>0</v>
      </c>
      <c r="I493" s="61">
        <v>2.8E-3</v>
      </c>
      <c r="J493" s="61">
        <v>0</v>
      </c>
      <c r="K493" s="61">
        <v>9.1999999999999998E-3</v>
      </c>
      <c r="L493" s="61">
        <v>0.97699999999999998</v>
      </c>
      <c r="M493" s="61">
        <v>1.11E-2</v>
      </c>
      <c r="N493" s="61">
        <v>0.68159999999999998</v>
      </c>
      <c r="O493" s="61">
        <v>0</v>
      </c>
      <c r="P493" s="61">
        <v>0.13650000000000001</v>
      </c>
      <c r="Q493" s="61">
        <v>31</v>
      </c>
      <c r="R493" s="62">
        <v>34602.97</v>
      </c>
      <c r="S493" s="61">
        <v>0.71150000000000002</v>
      </c>
      <c r="T493" s="61">
        <v>7.6899999999999996E-2</v>
      </c>
      <c r="U493" s="61">
        <v>0.21149999999999999</v>
      </c>
      <c r="V493" s="61">
        <v>18.649999999999999</v>
      </c>
      <c r="W493" s="61">
        <v>7.11</v>
      </c>
      <c r="X493" s="62">
        <v>60115.32</v>
      </c>
      <c r="Y493" s="61">
        <v>107.35</v>
      </c>
      <c r="Z493" s="62">
        <v>113212.52</v>
      </c>
      <c r="AA493" s="61">
        <v>0.58730000000000004</v>
      </c>
      <c r="AB493" s="61">
        <v>0.26129999999999998</v>
      </c>
      <c r="AC493" s="61">
        <v>0.15140000000000001</v>
      </c>
      <c r="AD493" s="61">
        <v>0.41270000000000001</v>
      </c>
      <c r="AE493" s="61">
        <v>113.21</v>
      </c>
      <c r="AF493" s="62">
        <v>2481.64</v>
      </c>
      <c r="AG493" s="61">
        <v>294.86</v>
      </c>
      <c r="AH493" s="62">
        <v>95092.46</v>
      </c>
      <c r="AI493" s="61">
        <v>148</v>
      </c>
      <c r="AJ493" s="62">
        <v>29125</v>
      </c>
      <c r="AK493" s="62">
        <v>41430</v>
      </c>
      <c r="AL493" s="61">
        <v>27</v>
      </c>
      <c r="AM493" s="61">
        <v>20.010000000000002</v>
      </c>
      <c r="AN493" s="61">
        <v>23.27</v>
      </c>
      <c r="AO493" s="61">
        <v>3.5</v>
      </c>
      <c r="AP493" s="61">
        <v>0</v>
      </c>
      <c r="AQ493" s="61">
        <v>0.60140000000000005</v>
      </c>
      <c r="AR493" s="62">
        <v>1507.96</v>
      </c>
      <c r="AS493" s="62">
        <v>2491.2800000000002</v>
      </c>
      <c r="AT493" s="62">
        <v>5352.48</v>
      </c>
      <c r="AU493" s="62">
        <v>1113.55</v>
      </c>
      <c r="AV493" s="61">
        <v>576.85</v>
      </c>
      <c r="AW493" s="62">
        <v>11042.12</v>
      </c>
      <c r="AX493" s="62">
        <v>6193.18</v>
      </c>
      <c r="AY493" s="61">
        <v>0.5343</v>
      </c>
      <c r="AZ493" s="62">
        <v>3198.59</v>
      </c>
      <c r="BA493" s="61">
        <v>0.27600000000000002</v>
      </c>
      <c r="BB493" s="62">
        <v>2198.52</v>
      </c>
      <c r="BC493" s="61">
        <v>0.18970000000000001</v>
      </c>
      <c r="BD493" s="62">
        <v>11590.3</v>
      </c>
      <c r="BE493" s="62">
        <v>5273.91</v>
      </c>
      <c r="BF493" s="61">
        <v>2.3515000000000001</v>
      </c>
      <c r="BG493" s="61">
        <v>0.44729999999999998</v>
      </c>
      <c r="BH493" s="61">
        <v>0.28949999999999998</v>
      </c>
      <c r="BI493" s="61">
        <v>0.18959999999999999</v>
      </c>
      <c r="BJ493" s="61">
        <v>4.9299999999999997E-2</v>
      </c>
      <c r="BK493" s="61">
        <v>2.4299999999999999E-2</v>
      </c>
    </row>
    <row r="494" spans="1:63" x14ac:dyDescent="0.25">
      <c r="A494" s="61" t="s">
        <v>524</v>
      </c>
      <c r="B494" s="61">
        <v>49064</v>
      </c>
      <c r="C494" s="61">
        <v>87</v>
      </c>
      <c r="D494" s="61">
        <v>8.9600000000000009</v>
      </c>
      <c r="E494" s="61">
        <v>779.44</v>
      </c>
      <c r="F494" s="61">
        <v>696.54</v>
      </c>
      <c r="G494" s="61">
        <v>0</v>
      </c>
      <c r="H494" s="61">
        <v>0</v>
      </c>
      <c r="I494" s="61">
        <v>9.1000000000000004E-3</v>
      </c>
      <c r="J494" s="61">
        <v>0</v>
      </c>
      <c r="K494" s="61">
        <v>4.0000000000000002E-4</v>
      </c>
      <c r="L494" s="61">
        <v>0.97940000000000005</v>
      </c>
      <c r="M494" s="61">
        <v>1.11E-2</v>
      </c>
      <c r="N494" s="61">
        <v>0.62790000000000001</v>
      </c>
      <c r="O494" s="61">
        <v>0</v>
      </c>
      <c r="P494" s="61">
        <v>0.2452</v>
      </c>
      <c r="Q494" s="61">
        <v>43</v>
      </c>
      <c r="R494" s="62">
        <v>45581.79</v>
      </c>
      <c r="S494" s="61">
        <v>0.24560000000000001</v>
      </c>
      <c r="T494" s="61">
        <v>0.24560000000000001</v>
      </c>
      <c r="U494" s="61">
        <v>0.50880000000000003</v>
      </c>
      <c r="V494" s="61">
        <v>14.23</v>
      </c>
      <c r="W494" s="61">
        <v>9.9700000000000006</v>
      </c>
      <c r="X494" s="62">
        <v>54280.74</v>
      </c>
      <c r="Y494" s="61">
        <v>74.81</v>
      </c>
      <c r="Z494" s="62">
        <v>61927.360000000001</v>
      </c>
      <c r="AA494" s="61">
        <v>0.85050000000000003</v>
      </c>
      <c r="AB494" s="61">
        <v>7.6499999999999999E-2</v>
      </c>
      <c r="AC494" s="61">
        <v>7.3099999999999998E-2</v>
      </c>
      <c r="AD494" s="61">
        <v>0.14949999999999999</v>
      </c>
      <c r="AE494" s="61">
        <v>61.93</v>
      </c>
      <c r="AF494" s="62">
        <v>1441.65</v>
      </c>
      <c r="AG494" s="61">
        <v>234.71</v>
      </c>
      <c r="AH494" s="62">
        <v>48997.64</v>
      </c>
      <c r="AI494" s="61">
        <v>7</v>
      </c>
      <c r="AJ494" s="62">
        <v>27305</v>
      </c>
      <c r="AK494" s="62">
        <v>33740</v>
      </c>
      <c r="AL494" s="61">
        <v>32.799999999999997</v>
      </c>
      <c r="AM494" s="61">
        <v>22</v>
      </c>
      <c r="AN494" s="61">
        <v>28.42</v>
      </c>
      <c r="AO494" s="61">
        <v>3</v>
      </c>
      <c r="AP494" s="61">
        <v>0</v>
      </c>
      <c r="AQ494" s="61">
        <v>0.6351</v>
      </c>
      <c r="AR494" s="62">
        <v>2021.36</v>
      </c>
      <c r="AS494" s="62">
        <v>2969.89</v>
      </c>
      <c r="AT494" s="62">
        <v>7210.71</v>
      </c>
      <c r="AU494" s="61">
        <v>946.57</v>
      </c>
      <c r="AV494" s="61">
        <v>396.86</v>
      </c>
      <c r="AW494" s="62">
        <v>13545.38</v>
      </c>
      <c r="AX494" s="62">
        <v>9504.6200000000008</v>
      </c>
      <c r="AY494" s="61">
        <v>0.71750000000000003</v>
      </c>
      <c r="AZ494" s="62">
        <v>1661.29</v>
      </c>
      <c r="BA494" s="61">
        <v>0.12540000000000001</v>
      </c>
      <c r="BB494" s="62">
        <v>2080.25</v>
      </c>
      <c r="BC494" s="61">
        <v>0.157</v>
      </c>
      <c r="BD494" s="62">
        <v>13246.17</v>
      </c>
      <c r="BE494" s="62">
        <v>8145.62</v>
      </c>
      <c r="BF494" s="61">
        <v>4.8989000000000003</v>
      </c>
      <c r="BG494" s="61">
        <v>0.49569999999999997</v>
      </c>
      <c r="BH494" s="61">
        <v>0.27500000000000002</v>
      </c>
      <c r="BI494" s="61">
        <v>0.14119999999999999</v>
      </c>
      <c r="BJ494" s="61">
        <v>2.4E-2</v>
      </c>
      <c r="BK494" s="61">
        <v>6.4100000000000004E-2</v>
      </c>
    </row>
    <row r="495" spans="1:63" x14ac:dyDescent="0.25">
      <c r="A495" s="61" t="s">
        <v>525</v>
      </c>
      <c r="B495" s="61">
        <v>50237</v>
      </c>
      <c r="C495" s="61">
        <v>26</v>
      </c>
      <c r="D495" s="61">
        <v>23.78</v>
      </c>
      <c r="E495" s="61">
        <v>618.24</v>
      </c>
      <c r="F495" s="61">
        <v>602.41</v>
      </c>
      <c r="G495" s="61">
        <v>0</v>
      </c>
      <c r="H495" s="61">
        <v>0</v>
      </c>
      <c r="I495" s="61">
        <v>4.3E-3</v>
      </c>
      <c r="J495" s="61">
        <v>0</v>
      </c>
      <c r="K495" s="61">
        <v>0.01</v>
      </c>
      <c r="L495" s="61">
        <v>0.97399999999999998</v>
      </c>
      <c r="M495" s="61">
        <v>1.17E-2</v>
      </c>
      <c r="N495" s="61">
        <v>0.48280000000000001</v>
      </c>
      <c r="O495" s="61">
        <v>0</v>
      </c>
      <c r="P495" s="61">
        <v>0.16009999999999999</v>
      </c>
      <c r="Q495" s="61">
        <v>33.82</v>
      </c>
      <c r="R495" s="62">
        <v>46691.55</v>
      </c>
      <c r="S495" s="61">
        <v>0.35849999999999999</v>
      </c>
      <c r="T495" s="61">
        <v>0.15090000000000001</v>
      </c>
      <c r="U495" s="61">
        <v>0.49059999999999998</v>
      </c>
      <c r="V495" s="61">
        <v>17.27</v>
      </c>
      <c r="W495" s="61">
        <v>4.13</v>
      </c>
      <c r="X495" s="62">
        <v>60915.4</v>
      </c>
      <c r="Y495" s="61">
        <v>142.85</v>
      </c>
      <c r="Z495" s="62">
        <v>103755.08</v>
      </c>
      <c r="AA495" s="61">
        <v>0.94640000000000002</v>
      </c>
      <c r="AB495" s="61">
        <v>2.9100000000000001E-2</v>
      </c>
      <c r="AC495" s="61">
        <v>2.4500000000000001E-2</v>
      </c>
      <c r="AD495" s="61">
        <v>5.3600000000000002E-2</v>
      </c>
      <c r="AE495" s="61">
        <v>103.76</v>
      </c>
      <c r="AF495" s="62">
        <v>2800.5</v>
      </c>
      <c r="AG495" s="61">
        <v>542.1</v>
      </c>
      <c r="AH495" s="62">
        <v>104909.25</v>
      </c>
      <c r="AI495" s="61">
        <v>207</v>
      </c>
      <c r="AJ495" s="62">
        <v>32514</v>
      </c>
      <c r="AK495" s="62">
        <v>43572</v>
      </c>
      <c r="AL495" s="61">
        <v>43.75</v>
      </c>
      <c r="AM495" s="61">
        <v>26.55</v>
      </c>
      <c r="AN495" s="61">
        <v>27.22</v>
      </c>
      <c r="AO495" s="61">
        <v>5.6</v>
      </c>
      <c r="AP495" s="61">
        <v>0</v>
      </c>
      <c r="AQ495" s="61">
        <v>0.8236</v>
      </c>
      <c r="AR495" s="62">
        <v>1262.92</v>
      </c>
      <c r="AS495" s="62">
        <v>1941.27</v>
      </c>
      <c r="AT495" s="62">
        <v>4440.8100000000004</v>
      </c>
      <c r="AU495" s="61">
        <v>415.72</v>
      </c>
      <c r="AV495" s="61">
        <v>18.46</v>
      </c>
      <c r="AW495" s="62">
        <v>8079.18</v>
      </c>
      <c r="AX495" s="62">
        <v>4734.91</v>
      </c>
      <c r="AY495" s="61">
        <v>0.55569999999999997</v>
      </c>
      <c r="AZ495" s="62">
        <v>3102.3</v>
      </c>
      <c r="BA495" s="61">
        <v>0.36409999999999998</v>
      </c>
      <c r="BB495" s="61">
        <v>683.61</v>
      </c>
      <c r="BC495" s="61">
        <v>8.0199999999999994E-2</v>
      </c>
      <c r="BD495" s="62">
        <v>8520.82</v>
      </c>
      <c r="BE495" s="62">
        <v>3943.15</v>
      </c>
      <c r="BF495" s="61">
        <v>1.2490000000000001</v>
      </c>
      <c r="BG495" s="61">
        <v>0.49990000000000001</v>
      </c>
      <c r="BH495" s="61">
        <v>0.2094</v>
      </c>
      <c r="BI495" s="61">
        <v>0.23899999999999999</v>
      </c>
      <c r="BJ495" s="61">
        <v>3.7999999999999999E-2</v>
      </c>
      <c r="BK495" s="61">
        <v>1.37E-2</v>
      </c>
    </row>
    <row r="496" spans="1:63" x14ac:dyDescent="0.25">
      <c r="A496" s="61" t="s">
        <v>526</v>
      </c>
      <c r="B496" s="61">
        <v>48041</v>
      </c>
      <c r="C496" s="61">
        <v>65</v>
      </c>
      <c r="D496" s="61">
        <v>61.82</v>
      </c>
      <c r="E496" s="62">
        <v>4018.25</v>
      </c>
      <c r="F496" s="62">
        <v>3747.11</v>
      </c>
      <c r="G496" s="61">
        <v>6.1000000000000004E-3</v>
      </c>
      <c r="H496" s="61">
        <v>0</v>
      </c>
      <c r="I496" s="61">
        <v>2.6599999999999999E-2</v>
      </c>
      <c r="J496" s="61">
        <v>4.7000000000000002E-3</v>
      </c>
      <c r="K496" s="61">
        <v>1.9099999999999999E-2</v>
      </c>
      <c r="L496" s="61">
        <v>0.89600000000000002</v>
      </c>
      <c r="M496" s="61">
        <v>4.7500000000000001E-2</v>
      </c>
      <c r="N496" s="61">
        <v>0.3407</v>
      </c>
      <c r="O496" s="61">
        <v>5.0000000000000001E-3</v>
      </c>
      <c r="P496" s="61">
        <v>0.14000000000000001</v>
      </c>
      <c r="Q496" s="61">
        <v>155.72</v>
      </c>
      <c r="R496" s="62">
        <v>57635.68</v>
      </c>
      <c r="S496" s="61">
        <v>0.1983</v>
      </c>
      <c r="T496" s="61">
        <v>0.2321</v>
      </c>
      <c r="U496" s="61">
        <v>0.5696</v>
      </c>
      <c r="V496" s="61">
        <v>20.11</v>
      </c>
      <c r="W496" s="61">
        <v>17.05</v>
      </c>
      <c r="X496" s="62">
        <v>81339.16</v>
      </c>
      <c r="Y496" s="61">
        <v>231.35</v>
      </c>
      <c r="Z496" s="62">
        <v>139372.28</v>
      </c>
      <c r="AA496" s="61">
        <v>0.84919999999999995</v>
      </c>
      <c r="AB496" s="61">
        <v>0.12130000000000001</v>
      </c>
      <c r="AC496" s="61">
        <v>2.9499999999999998E-2</v>
      </c>
      <c r="AD496" s="61">
        <v>0.15079999999999999</v>
      </c>
      <c r="AE496" s="61">
        <v>139.37</v>
      </c>
      <c r="AF496" s="62">
        <v>4339.54</v>
      </c>
      <c r="AG496" s="61">
        <v>585.62</v>
      </c>
      <c r="AH496" s="62">
        <v>156477.26999999999</v>
      </c>
      <c r="AI496" s="61">
        <v>441</v>
      </c>
      <c r="AJ496" s="62">
        <v>42806</v>
      </c>
      <c r="AK496" s="62">
        <v>57094</v>
      </c>
      <c r="AL496" s="61">
        <v>34.99</v>
      </c>
      <c r="AM496" s="61">
        <v>31.12</v>
      </c>
      <c r="AN496" s="61">
        <v>30.29</v>
      </c>
      <c r="AO496" s="61">
        <v>4.9000000000000004</v>
      </c>
      <c r="AP496" s="62">
        <v>1100.6199999999999</v>
      </c>
      <c r="AQ496" s="61">
        <v>1.0448999999999999</v>
      </c>
      <c r="AR496" s="62">
        <v>1246.49</v>
      </c>
      <c r="AS496" s="62">
        <v>1770.05</v>
      </c>
      <c r="AT496" s="62">
        <v>5111.79</v>
      </c>
      <c r="AU496" s="61">
        <v>871.48</v>
      </c>
      <c r="AV496" s="61">
        <v>283.39</v>
      </c>
      <c r="AW496" s="62">
        <v>9283.2000000000007</v>
      </c>
      <c r="AX496" s="62">
        <v>3310.1</v>
      </c>
      <c r="AY496" s="61">
        <v>0.374</v>
      </c>
      <c r="AZ496" s="62">
        <v>5039.43</v>
      </c>
      <c r="BA496" s="61">
        <v>0.56940000000000002</v>
      </c>
      <c r="BB496" s="61">
        <v>500.72</v>
      </c>
      <c r="BC496" s="61">
        <v>5.6599999999999998E-2</v>
      </c>
      <c r="BD496" s="62">
        <v>8850.25</v>
      </c>
      <c r="BE496" s="62">
        <v>2250.4899999999998</v>
      </c>
      <c r="BF496" s="61">
        <v>0.52470000000000006</v>
      </c>
      <c r="BG496" s="61">
        <v>0.59370000000000001</v>
      </c>
      <c r="BH496" s="61">
        <v>0.2283</v>
      </c>
      <c r="BI496" s="61">
        <v>0.12520000000000001</v>
      </c>
      <c r="BJ496" s="61">
        <v>3.5700000000000003E-2</v>
      </c>
      <c r="BK496" s="61">
        <v>1.7100000000000001E-2</v>
      </c>
    </row>
    <row r="497" spans="1:63" x14ac:dyDescent="0.25">
      <c r="A497" s="61" t="s">
        <v>527</v>
      </c>
      <c r="B497" s="61">
        <v>47381</v>
      </c>
      <c r="C497" s="61">
        <v>68</v>
      </c>
      <c r="D497" s="61">
        <v>52.56</v>
      </c>
      <c r="E497" s="62">
        <v>3574.07</v>
      </c>
      <c r="F497" s="62">
        <v>3312.96</v>
      </c>
      <c r="G497" s="61">
        <v>4.7999999999999996E-3</v>
      </c>
      <c r="H497" s="61">
        <v>5.9999999999999995E-4</v>
      </c>
      <c r="I497" s="61">
        <v>1.8E-3</v>
      </c>
      <c r="J497" s="61">
        <v>1.1000000000000001E-3</v>
      </c>
      <c r="K497" s="61">
        <v>1.9300000000000001E-2</v>
      </c>
      <c r="L497" s="61">
        <v>0.95279999999999998</v>
      </c>
      <c r="M497" s="61">
        <v>1.95E-2</v>
      </c>
      <c r="N497" s="61">
        <v>0.3291</v>
      </c>
      <c r="O497" s="61">
        <v>2.5000000000000001E-3</v>
      </c>
      <c r="P497" s="61">
        <v>0.14510000000000001</v>
      </c>
      <c r="Q497" s="61">
        <v>155.43</v>
      </c>
      <c r="R497" s="62">
        <v>67844.490000000005</v>
      </c>
      <c r="S497" s="61">
        <v>9.2200000000000004E-2</v>
      </c>
      <c r="T497" s="61">
        <v>8.2900000000000001E-2</v>
      </c>
      <c r="U497" s="61">
        <v>0.82489999999999997</v>
      </c>
      <c r="V497" s="61">
        <v>19.600000000000001</v>
      </c>
      <c r="W497" s="61">
        <v>17.149999999999999</v>
      </c>
      <c r="X497" s="62">
        <v>101609.04</v>
      </c>
      <c r="Y497" s="61">
        <v>195.66</v>
      </c>
      <c r="Z497" s="62">
        <v>143388.47</v>
      </c>
      <c r="AA497" s="61">
        <v>0.70250000000000001</v>
      </c>
      <c r="AB497" s="61">
        <v>0.25990000000000002</v>
      </c>
      <c r="AC497" s="61">
        <v>3.7600000000000001E-2</v>
      </c>
      <c r="AD497" s="61">
        <v>0.29749999999999999</v>
      </c>
      <c r="AE497" s="61">
        <v>143.38999999999999</v>
      </c>
      <c r="AF497" s="62">
        <v>3565.18</v>
      </c>
      <c r="AG497" s="61">
        <v>352.45</v>
      </c>
      <c r="AH497" s="62">
        <v>158819.91</v>
      </c>
      <c r="AI497" s="61">
        <v>447</v>
      </c>
      <c r="AJ497" s="62">
        <v>33163</v>
      </c>
      <c r="AK497" s="62">
        <v>47133</v>
      </c>
      <c r="AL497" s="61">
        <v>44.38</v>
      </c>
      <c r="AM497" s="61">
        <v>23.72</v>
      </c>
      <c r="AN497" s="61">
        <v>25.14</v>
      </c>
      <c r="AO497" s="61">
        <v>3.97</v>
      </c>
      <c r="AP497" s="61">
        <v>939.32</v>
      </c>
      <c r="AQ497" s="61">
        <v>1.0245</v>
      </c>
      <c r="AR497" s="62">
        <v>1119.25</v>
      </c>
      <c r="AS497" s="62">
        <v>1944.57</v>
      </c>
      <c r="AT497" s="62">
        <v>5630.64</v>
      </c>
      <c r="AU497" s="61">
        <v>790.82</v>
      </c>
      <c r="AV497" s="61">
        <v>209.2</v>
      </c>
      <c r="AW497" s="62">
        <v>9694.49</v>
      </c>
      <c r="AX497" s="62">
        <v>4797.9799999999996</v>
      </c>
      <c r="AY497" s="61">
        <v>0.47539999999999999</v>
      </c>
      <c r="AZ497" s="62">
        <v>4573.5</v>
      </c>
      <c r="BA497" s="61">
        <v>0.45319999999999999</v>
      </c>
      <c r="BB497" s="61">
        <v>720.79</v>
      </c>
      <c r="BC497" s="61">
        <v>7.1400000000000005E-2</v>
      </c>
      <c r="BD497" s="62">
        <v>10092.27</v>
      </c>
      <c r="BE497" s="62">
        <v>3660.86</v>
      </c>
      <c r="BF497" s="61">
        <v>0.93430000000000002</v>
      </c>
      <c r="BG497" s="61">
        <v>0.58309999999999995</v>
      </c>
      <c r="BH497" s="61">
        <v>0.19639999999999999</v>
      </c>
      <c r="BI497" s="61">
        <v>0.1709</v>
      </c>
      <c r="BJ497" s="61">
        <v>2.9499999999999998E-2</v>
      </c>
      <c r="BK497" s="61">
        <v>2.01E-2</v>
      </c>
    </row>
    <row r="498" spans="1:63" x14ac:dyDescent="0.25">
      <c r="A498" s="61" t="s">
        <v>528</v>
      </c>
      <c r="B498" s="61">
        <v>45807</v>
      </c>
      <c r="C498" s="61">
        <v>89</v>
      </c>
      <c r="D498" s="61">
        <v>10.039999999999999</v>
      </c>
      <c r="E498" s="61">
        <v>893.98</v>
      </c>
      <c r="F498" s="61">
        <v>944.81</v>
      </c>
      <c r="G498" s="61">
        <v>1E-3</v>
      </c>
      <c r="H498" s="61">
        <v>1E-4</v>
      </c>
      <c r="I498" s="61">
        <v>2.0999999999999999E-3</v>
      </c>
      <c r="J498" s="61">
        <v>2.0999999999999999E-3</v>
      </c>
      <c r="K498" s="61">
        <v>6.6E-3</v>
      </c>
      <c r="L498" s="61">
        <v>0.94340000000000002</v>
      </c>
      <c r="M498" s="61">
        <v>4.4699999999999997E-2</v>
      </c>
      <c r="N498" s="61">
        <v>0.4093</v>
      </c>
      <c r="O498" s="61">
        <v>0</v>
      </c>
      <c r="P498" s="61">
        <v>0.1152</v>
      </c>
      <c r="Q498" s="61">
        <v>49.87</v>
      </c>
      <c r="R498" s="62">
        <v>50600.1</v>
      </c>
      <c r="S498" s="61">
        <v>0.25</v>
      </c>
      <c r="T498" s="61">
        <v>0.21879999999999999</v>
      </c>
      <c r="U498" s="61">
        <v>0.53129999999999999</v>
      </c>
      <c r="V498" s="61">
        <v>17.37</v>
      </c>
      <c r="W498" s="61">
        <v>8.1999999999999993</v>
      </c>
      <c r="X498" s="62">
        <v>48829.63</v>
      </c>
      <c r="Y498" s="61">
        <v>105.22</v>
      </c>
      <c r="Z498" s="62">
        <v>114159.98</v>
      </c>
      <c r="AA498" s="61">
        <v>0.87760000000000005</v>
      </c>
      <c r="AB498" s="61">
        <v>8.5199999999999998E-2</v>
      </c>
      <c r="AC498" s="61">
        <v>3.73E-2</v>
      </c>
      <c r="AD498" s="61">
        <v>0.12239999999999999</v>
      </c>
      <c r="AE498" s="61">
        <v>114.16</v>
      </c>
      <c r="AF498" s="62">
        <v>2517.5500000000002</v>
      </c>
      <c r="AG498" s="61">
        <v>383.72</v>
      </c>
      <c r="AH498" s="62">
        <v>99854.48</v>
      </c>
      <c r="AI498" s="61">
        <v>176</v>
      </c>
      <c r="AJ498" s="62">
        <v>31661</v>
      </c>
      <c r="AK498" s="62">
        <v>45368</v>
      </c>
      <c r="AL498" s="61">
        <v>28.87</v>
      </c>
      <c r="AM498" s="61">
        <v>21.7</v>
      </c>
      <c r="AN498" s="61">
        <v>22.7</v>
      </c>
      <c r="AO498" s="61">
        <v>4.5</v>
      </c>
      <c r="AP498" s="62">
        <v>1118.8699999999999</v>
      </c>
      <c r="AQ498" s="61">
        <v>1.161</v>
      </c>
      <c r="AR498" s="62">
        <v>1100.3399999999999</v>
      </c>
      <c r="AS498" s="62">
        <v>2070.5100000000002</v>
      </c>
      <c r="AT498" s="62">
        <v>5278.58</v>
      </c>
      <c r="AU498" s="61">
        <v>934.15</v>
      </c>
      <c r="AV498" s="61">
        <v>65.099999999999994</v>
      </c>
      <c r="AW498" s="62">
        <v>9448.68</v>
      </c>
      <c r="AX498" s="62">
        <v>4839.05</v>
      </c>
      <c r="AY498" s="61">
        <v>0.51970000000000005</v>
      </c>
      <c r="AZ498" s="62">
        <v>3855.44</v>
      </c>
      <c r="BA498" s="61">
        <v>0.41410000000000002</v>
      </c>
      <c r="BB498" s="61">
        <v>615.96</v>
      </c>
      <c r="BC498" s="61">
        <v>6.6199999999999995E-2</v>
      </c>
      <c r="BD498" s="62">
        <v>9310.44</v>
      </c>
      <c r="BE498" s="62">
        <v>4733.6099999999997</v>
      </c>
      <c r="BF498" s="61">
        <v>1.4275</v>
      </c>
      <c r="BG498" s="61">
        <v>0.55800000000000005</v>
      </c>
      <c r="BH498" s="61">
        <v>0.2147</v>
      </c>
      <c r="BI498" s="61">
        <v>0.1704</v>
      </c>
      <c r="BJ498" s="61">
        <v>3.2099999999999997E-2</v>
      </c>
      <c r="BK498" s="61">
        <v>2.47E-2</v>
      </c>
    </row>
    <row r="499" spans="1:63" x14ac:dyDescent="0.25">
      <c r="A499" s="61" t="s">
        <v>529</v>
      </c>
      <c r="B499" s="61">
        <v>50427</v>
      </c>
      <c r="C499" s="61">
        <v>38</v>
      </c>
      <c r="D499" s="61">
        <v>154.08000000000001</v>
      </c>
      <c r="E499" s="62">
        <v>5854.89</v>
      </c>
      <c r="F499" s="62">
        <v>5530.1</v>
      </c>
      <c r="G499" s="61">
        <v>2.8899999999999999E-2</v>
      </c>
      <c r="H499" s="61">
        <v>5.0000000000000001E-4</v>
      </c>
      <c r="I499" s="61">
        <v>1.5100000000000001E-2</v>
      </c>
      <c r="J499" s="61">
        <v>4.0000000000000002E-4</v>
      </c>
      <c r="K499" s="61">
        <v>1.2800000000000001E-2</v>
      </c>
      <c r="L499" s="61">
        <v>0.91610000000000003</v>
      </c>
      <c r="M499" s="61">
        <v>2.6200000000000001E-2</v>
      </c>
      <c r="N499" s="61">
        <v>4.0300000000000002E-2</v>
      </c>
      <c r="O499" s="61">
        <v>4.5999999999999999E-3</v>
      </c>
      <c r="P499" s="61">
        <v>0.1145</v>
      </c>
      <c r="Q499" s="61">
        <v>216.6</v>
      </c>
      <c r="R499" s="62">
        <v>54244.99</v>
      </c>
      <c r="S499" s="61">
        <v>0.21099999999999999</v>
      </c>
      <c r="T499" s="61">
        <v>0.25430000000000003</v>
      </c>
      <c r="U499" s="61">
        <v>0.53469999999999995</v>
      </c>
      <c r="V499" s="61">
        <v>20.46</v>
      </c>
      <c r="W499" s="61">
        <v>24.6</v>
      </c>
      <c r="X499" s="62">
        <v>74307.11</v>
      </c>
      <c r="Y499" s="61">
        <v>234.07</v>
      </c>
      <c r="Z499" s="62">
        <v>157919.57999999999</v>
      </c>
      <c r="AA499" s="61">
        <v>0.84570000000000001</v>
      </c>
      <c r="AB499" s="61">
        <v>7.9399999999999998E-2</v>
      </c>
      <c r="AC499" s="61">
        <v>7.4899999999999994E-2</v>
      </c>
      <c r="AD499" s="61">
        <v>0.15429999999999999</v>
      </c>
      <c r="AE499" s="61">
        <v>157.91999999999999</v>
      </c>
      <c r="AF499" s="62">
        <v>5703.91</v>
      </c>
      <c r="AG499" s="61">
        <v>714.06</v>
      </c>
      <c r="AH499" s="62">
        <v>191180.59</v>
      </c>
      <c r="AI499" s="61">
        <v>510</v>
      </c>
      <c r="AJ499" s="62">
        <v>62038</v>
      </c>
      <c r="AK499" s="62">
        <v>89929</v>
      </c>
      <c r="AL499" s="61">
        <v>57.92</v>
      </c>
      <c r="AM499" s="61">
        <v>34.49</v>
      </c>
      <c r="AN499" s="61">
        <v>32.96</v>
      </c>
      <c r="AO499" s="61">
        <v>5.31</v>
      </c>
      <c r="AP499" s="61">
        <v>0</v>
      </c>
      <c r="AQ499" s="61">
        <v>0.50890000000000002</v>
      </c>
      <c r="AR499" s="61">
        <v>810.54</v>
      </c>
      <c r="AS499" s="62">
        <v>1449.06</v>
      </c>
      <c r="AT499" s="62">
        <v>4372.8100000000004</v>
      </c>
      <c r="AU499" s="61">
        <v>878.94</v>
      </c>
      <c r="AV499" s="61">
        <v>300.29000000000002</v>
      </c>
      <c r="AW499" s="62">
        <v>7811.65</v>
      </c>
      <c r="AX499" s="62">
        <v>2727</v>
      </c>
      <c r="AY499" s="61">
        <v>0.33689999999999998</v>
      </c>
      <c r="AZ499" s="62">
        <v>5149.91</v>
      </c>
      <c r="BA499" s="61">
        <v>0.63619999999999999</v>
      </c>
      <c r="BB499" s="61">
        <v>218.4</v>
      </c>
      <c r="BC499" s="61">
        <v>2.7E-2</v>
      </c>
      <c r="BD499" s="62">
        <v>8095.31</v>
      </c>
      <c r="BE499" s="62">
        <v>1524.85</v>
      </c>
      <c r="BF499" s="61">
        <v>0.2112</v>
      </c>
      <c r="BG499" s="61">
        <v>0.6028</v>
      </c>
      <c r="BH499" s="61">
        <v>0.2155</v>
      </c>
      <c r="BI499" s="61">
        <v>0.11990000000000001</v>
      </c>
      <c r="BJ499" s="61">
        <v>3.1300000000000001E-2</v>
      </c>
      <c r="BK499" s="61">
        <v>3.0499999999999999E-2</v>
      </c>
    </row>
    <row r="500" spans="1:63" x14ac:dyDescent="0.25">
      <c r="A500" s="61" t="s">
        <v>530</v>
      </c>
      <c r="B500" s="61">
        <v>44818</v>
      </c>
      <c r="C500" s="61">
        <v>17</v>
      </c>
      <c r="D500" s="61">
        <v>542.88</v>
      </c>
      <c r="E500" s="62">
        <v>9228.9699999999993</v>
      </c>
      <c r="F500" s="62">
        <v>7212.79</v>
      </c>
      <c r="G500" s="61">
        <v>6.6E-3</v>
      </c>
      <c r="H500" s="61">
        <v>1.1999999999999999E-3</v>
      </c>
      <c r="I500" s="61">
        <v>0.24390000000000001</v>
      </c>
      <c r="J500" s="61">
        <v>1.2999999999999999E-3</v>
      </c>
      <c r="K500" s="61">
        <v>3.8600000000000002E-2</v>
      </c>
      <c r="L500" s="61">
        <v>0.61460000000000004</v>
      </c>
      <c r="M500" s="61">
        <v>9.3799999999999994E-2</v>
      </c>
      <c r="N500" s="61">
        <v>0.79520000000000002</v>
      </c>
      <c r="O500" s="61">
        <v>2.1399999999999999E-2</v>
      </c>
      <c r="P500" s="61">
        <v>0.14560000000000001</v>
      </c>
      <c r="Q500" s="61">
        <v>321.75</v>
      </c>
      <c r="R500" s="62">
        <v>53807.21</v>
      </c>
      <c r="S500" s="61">
        <v>0.2883</v>
      </c>
      <c r="T500" s="61">
        <v>8.9499999999999996E-2</v>
      </c>
      <c r="U500" s="61">
        <v>0.62229999999999996</v>
      </c>
      <c r="V500" s="61">
        <v>19.41</v>
      </c>
      <c r="W500" s="61">
        <v>52.6</v>
      </c>
      <c r="X500" s="62">
        <v>77205.210000000006</v>
      </c>
      <c r="Y500" s="61">
        <v>171.8</v>
      </c>
      <c r="Z500" s="62">
        <v>72677.17</v>
      </c>
      <c r="AA500" s="61">
        <v>0.6643</v>
      </c>
      <c r="AB500" s="61">
        <v>0.29420000000000002</v>
      </c>
      <c r="AC500" s="61">
        <v>4.1399999999999999E-2</v>
      </c>
      <c r="AD500" s="61">
        <v>0.3357</v>
      </c>
      <c r="AE500" s="61">
        <v>72.680000000000007</v>
      </c>
      <c r="AF500" s="62">
        <v>2759.73</v>
      </c>
      <c r="AG500" s="61">
        <v>365.85</v>
      </c>
      <c r="AH500" s="62">
        <v>74660.960000000006</v>
      </c>
      <c r="AI500" s="61">
        <v>56</v>
      </c>
      <c r="AJ500" s="62">
        <v>22868</v>
      </c>
      <c r="AK500" s="62">
        <v>34344</v>
      </c>
      <c r="AL500" s="61">
        <v>59.79</v>
      </c>
      <c r="AM500" s="61">
        <v>34.700000000000003</v>
      </c>
      <c r="AN500" s="61">
        <v>42.28</v>
      </c>
      <c r="AO500" s="61">
        <v>6.6</v>
      </c>
      <c r="AP500" s="61">
        <v>0</v>
      </c>
      <c r="AQ500" s="61">
        <v>1.1334</v>
      </c>
      <c r="AR500" s="62">
        <v>1589.98</v>
      </c>
      <c r="AS500" s="62">
        <v>1908.31</v>
      </c>
      <c r="AT500" s="62">
        <v>5499.43</v>
      </c>
      <c r="AU500" s="62">
        <v>1225.46</v>
      </c>
      <c r="AV500" s="61">
        <v>939.59</v>
      </c>
      <c r="AW500" s="62">
        <v>11162.76</v>
      </c>
      <c r="AX500" s="62">
        <v>7426.91</v>
      </c>
      <c r="AY500" s="61">
        <v>0.61280000000000001</v>
      </c>
      <c r="AZ500" s="62">
        <v>3039.01</v>
      </c>
      <c r="BA500" s="61">
        <v>0.25069999999999998</v>
      </c>
      <c r="BB500" s="62">
        <v>1654.35</v>
      </c>
      <c r="BC500" s="61">
        <v>0.13650000000000001</v>
      </c>
      <c r="BD500" s="62">
        <v>12120.27</v>
      </c>
      <c r="BE500" s="62">
        <v>4686.49</v>
      </c>
      <c r="BF500" s="61">
        <v>2.4805000000000001</v>
      </c>
      <c r="BG500" s="61">
        <v>0.59250000000000003</v>
      </c>
      <c r="BH500" s="61">
        <v>0.2223</v>
      </c>
      <c r="BI500" s="61">
        <v>0.13070000000000001</v>
      </c>
      <c r="BJ500" s="61">
        <v>4.2799999999999998E-2</v>
      </c>
      <c r="BK500" s="61">
        <v>1.18E-2</v>
      </c>
    </row>
    <row r="501" spans="1:63" x14ac:dyDescent="0.25">
      <c r="A501" s="61" t="s">
        <v>531</v>
      </c>
      <c r="B501" s="61">
        <v>48223</v>
      </c>
      <c r="C501" s="61">
        <v>22</v>
      </c>
      <c r="D501" s="61">
        <v>192.38</v>
      </c>
      <c r="E501" s="62">
        <v>4232.4399999999996</v>
      </c>
      <c r="F501" s="62">
        <v>4026.94</v>
      </c>
      <c r="G501" s="61">
        <v>3.3300000000000003E-2</v>
      </c>
      <c r="H501" s="61">
        <v>1.5E-3</v>
      </c>
      <c r="I501" s="61">
        <v>0.158</v>
      </c>
      <c r="J501" s="61">
        <v>1.8E-3</v>
      </c>
      <c r="K501" s="61">
        <v>4.4299999999999999E-2</v>
      </c>
      <c r="L501" s="61">
        <v>0.67320000000000002</v>
      </c>
      <c r="M501" s="61">
        <v>8.7999999999999995E-2</v>
      </c>
      <c r="N501" s="61">
        <v>0.44400000000000001</v>
      </c>
      <c r="O501" s="61">
        <v>1.2699999999999999E-2</v>
      </c>
      <c r="P501" s="61">
        <v>0.15179999999999999</v>
      </c>
      <c r="Q501" s="61">
        <v>179.8</v>
      </c>
      <c r="R501" s="62">
        <v>61756.72</v>
      </c>
      <c r="S501" s="61">
        <v>0.2218</v>
      </c>
      <c r="T501" s="61">
        <v>0.20080000000000001</v>
      </c>
      <c r="U501" s="61">
        <v>0.57740000000000002</v>
      </c>
      <c r="V501" s="61">
        <v>16.829999999999998</v>
      </c>
      <c r="W501" s="61">
        <v>19.5</v>
      </c>
      <c r="X501" s="62">
        <v>88851.67</v>
      </c>
      <c r="Y501" s="61">
        <v>208.58</v>
      </c>
      <c r="Z501" s="62">
        <v>168326.8</v>
      </c>
      <c r="AA501" s="61">
        <v>0.70779999999999998</v>
      </c>
      <c r="AB501" s="61">
        <v>0.27679999999999999</v>
      </c>
      <c r="AC501" s="61">
        <v>1.54E-2</v>
      </c>
      <c r="AD501" s="61">
        <v>0.29220000000000002</v>
      </c>
      <c r="AE501" s="61">
        <v>168.33</v>
      </c>
      <c r="AF501" s="62">
        <v>6642.79</v>
      </c>
      <c r="AG501" s="61">
        <v>724.36</v>
      </c>
      <c r="AH501" s="62">
        <v>201983.84</v>
      </c>
      <c r="AI501" s="61">
        <v>523</v>
      </c>
      <c r="AJ501" s="62">
        <v>35662</v>
      </c>
      <c r="AK501" s="62">
        <v>62625</v>
      </c>
      <c r="AL501" s="61">
        <v>72.599999999999994</v>
      </c>
      <c r="AM501" s="61">
        <v>38.75</v>
      </c>
      <c r="AN501" s="61">
        <v>39.43</v>
      </c>
      <c r="AO501" s="61">
        <v>5.5</v>
      </c>
      <c r="AP501" s="61">
        <v>0</v>
      </c>
      <c r="AQ501" s="61">
        <v>0.87939999999999996</v>
      </c>
      <c r="AR501" s="61">
        <v>927.04</v>
      </c>
      <c r="AS501" s="62">
        <v>1633.1</v>
      </c>
      <c r="AT501" s="62">
        <v>5903.36</v>
      </c>
      <c r="AU501" s="61">
        <v>618.33000000000004</v>
      </c>
      <c r="AV501" s="61">
        <v>37.479999999999997</v>
      </c>
      <c r="AW501" s="62">
        <v>9119.2999999999993</v>
      </c>
      <c r="AX501" s="62">
        <v>2516.8200000000002</v>
      </c>
      <c r="AY501" s="61">
        <v>0.2676</v>
      </c>
      <c r="AZ501" s="62">
        <v>6147.34</v>
      </c>
      <c r="BA501" s="61">
        <v>0.65369999999999995</v>
      </c>
      <c r="BB501" s="61">
        <v>739.82</v>
      </c>
      <c r="BC501" s="61">
        <v>7.8700000000000006E-2</v>
      </c>
      <c r="BD501" s="62">
        <v>9403.99</v>
      </c>
      <c r="BE501" s="61">
        <v>750.42</v>
      </c>
      <c r="BF501" s="61">
        <v>0.1109</v>
      </c>
      <c r="BG501" s="61">
        <v>0.56069999999999998</v>
      </c>
      <c r="BH501" s="61">
        <v>0.21820000000000001</v>
      </c>
      <c r="BI501" s="61">
        <v>0.1366</v>
      </c>
      <c r="BJ501" s="61">
        <v>2.87E-2</v>
      </c>
      <c r="BK501" s="61">
        <v>5.5800000000000002E-2</v>
      </c>
    </row>
    <row r="502" spans="1:63" x14ac:dyDescent="0.25">
      <c r="A502" s="61" t="s">
        <v>532</v>
      </c>
      <c r="B502" s="61">
        <v>48371</v>
      </c>
      <c r="C502" s="61">
        <v>35</v>
      </c>
      <c r="D502" s="61">
        <v>33.49</v>
      </c>
      <c r="E502" s="62">
        <v>1172.1300000000001</v>
      </c>
      <c r="F502" s="62">
        <v>1084.24</v>
      </c>
      <c r="G502" s="61">
        <v>3.7000000000000002E-3</v>
      </c>
      <c r="H502" s="61">
        <v>0</v>
      </c>
      <c r="I502" s="61">
        <v>0</v>
      </c>
      <c r="J502" s="61">
        <v>0</v>
      </c>
      <c r="K502" s="61">
        <v>1.2699999999999999E-2</v>
      </c>
      <c r="L502" s="61">
        <v>0.97360000000000002</v>
      </c>
      <c r="M502" s="61">
        <v>0.01</v>
      </c>
      <c r="N502" s="61">
        <v>0.37540000000000001</v>
      </c>
      <c r="O502" s="61">
        <v>0</v>
      </c>
      <c r="P502" s="61">
        <v>0.1072</v>
      </c>
      <c r="Q502" s="61">
        <v>56</v>
      </c>
      <c r="R502" s="62">
        <v>52988.72</v>
      </c>
      <c r="S502" s="61">
        <v>0.31759999999999999</v>
      </c>
      <c r="T502" s="61">
        <v>0.15290000000000001</v>
      </c>
      <c r="U502" s="61">
        <v>0.52939999999999998</v>
      </c>
      <c r="V502" s="61">
        <v>18.18</v>
      </c>
      <c r="W502" s="61">
        <v>9.5</v>
      </c>
      <c r="X502" s="62">
        <v>74380</v>
      </c>
      <c r="Y502" s="61">
        <v>121.57</v>
      </c>
      <c r="Z502" s="62">
        <v>137224.95999999999</v>
      </c>
      <c r="AA502" s="61">
        <v>0.82030000000000003</v>
      </c>
      <c r="AB502" s="61">
        <v>0.1346</v>
      </c>
      <c r="AC502" s="61">
        <v>4.4999999999999998E-2</v>
      </c>
      <c r="AD502" s="61">
        <v>0.1797</v>
      </c>
      <c r="AE502" s="61">
        <v>137.22</v>
      </c>
      <c r="AF502" s="62">
        <v>3095.71</v>
      </c>
      <c r="AG502" s="61">
        <v>397.49</v>
      </c>
      <c r="AH502" s="62">
        <v>126940.38</v>
      </c>
      <c r="AI502" s="61">
        <v>328</v>
      </c>
      <c r="AJ502" s="62">
        <v>31659</v>
      </c>
      <c r="AK502" s="62">
        <v>47424</v>
      </c>
      <c r="AL502" s="61">
        <v>32.6</v>
      </c>
      <c r="AM502" s="61">
        <v>22.1</v>
      </c>
      <c r="AN502" s="61">
        <v>22</v>
      </c>
      <c r="AO502" s="61">
        <v>4</v>
      </c>
      <c r="AP502" s="62">
        <v>1546.19</v>
      </c>
      <c r="AQ502" s="61">
        <v>1.1666000000000001</v>
      </c>
      <c r="AR502" s="62">
        <v>1458.49</v>
      </c>
      <c r="AS502" s="62">
        <v>1845.43</v>
      </c>
      <c r="AT502" s="62">
        <v>4919.7700000000004</v>
      </c>
      <c r="AU502" s="61">
        <v>687.64</v>
      </c>
      <c r="AV502" s="61">
        <v>210.78</v>
      </c>
      <c r="AW502" s="62">
        <v>9122.1200000000008</v>
      </c>
      <c r="AX502" s="62">
        <v>4616.57</v>
      </c>
      <c r="AY502" s="61">
        <v>0.45729999999999998</v>
      </c>
      <c r="AZ502" s="62">
        <v>4789.17</v>
      </c>
      <c r="BA502" s="61">
        <v>0.47439999999999999</v>
      </c>
      <c r="BB502" s="61">
        <v>689.9</v>
      </c>
      <c r="BC502" s="61">
        <v>6.83E-2</v>
      </c>
      <c r="BD502" s="62">
        <v>10095.629999999999</v>
      </c>
      <c r="BE502" s="62">
        <v>3002.31</v>
      </c>
      <c r="BF502" s="61">
        <v>0.70240000000000002</v>
      </c>
      <c r="BG502" s="61">
        <v>0.58830000000000005</v>
      </c>
      <c r="BH502" s="61">
        <v>0.1953</v>
      </c>
      <c r="BI502" s="61">
        <v>0.1608</v>
      </c>
      <c r="BJ502" s="61">
        <v>4.0500000000000001E-2</v>
      </c>
      <c r="BK502" s="61">
        <v>1.52E-2</v>
      </c>
    </row>
    <row r="503" spans="1:63" x14ac:dyDescent="0.25">
      <c r="A503" s="61" t="s">
        <v>533</v>
      </c>
      <c r="B503" s="61">
        <v>50062</v>
      </c>
      <c r="C503" s="61">
        <v>20</v>
      </c>
      <c r="D503" s="61">
        <v>122.62</v>
      </c>
      <c r="E503" s="62">
        <v>2452.3200000000002</v>
      </c>
      <c r="F503" s="62">
        <v>2312.52</v>
      </c>
      <c r="G503" s="61">
        <v>1.2699999999999999E-2</v>
      </c>
      <c r="H503" s="61">
        <v>4.0000000000000002E-4</v>
      </c>
      <c r="I503" s="61">
        <v>2.5499999999999998E-2</v>
      </c>
      <c r="J503" s="61">
        <v>0</v>
      </c>
      <c r="K503" s="61">
        <v>8.9999999999999993E-3</v>
      </c>
      <c r="L503" s="61">
        <v>0.93089999999999995</v>
      </c>
      <c r="M503" s="61">
        <v>2.1399999999999999E-2</v>
      </c>
      <c r="N503" s="61">
        <v>0.55559999999999998</v>
      </c>
      <c r="O503" s="61">
        <v>6.0000000000000001E-3</v>
      </c>
      <c r="P503" s="61">
        <v>0.18190000000000001</v>
      </c>
      <c r="Q503" s="61">
        <v>116.8</v>
      </c>
      <c r="R503" s="62">
        <v>62320.51</v>
      </c>
      <c r="S503" s="61">
        <v>0.1192</v>
      </c>
      <c r="T503" s="61">
        <v>0.1457</v>
      </c>
      <c r="U503" s="61">
        <v>0.73509999999999998</v>
      </c>
      <c r="V503" s="61">
        <v>16.79</v>
      </c>
      <c r="W503" s="61">
        <v>15</v>
      </c>
      <c r="X503" s="62">
        <v>76750.13</v>
      </c>
      <c r="Y503" s="61">
        <v>158.44999999999999</v>
      </c>
      <c r="Z503" s="62">
        <v>145364.29999999999</v>
      </c>
      <c r="AA503" s="61">
        <v>0.74960000000000004</v>
      </c>
      <c r="AB503" s="61">
        <v>0.23330000000000001</v>
      </c>
      <c r="AC503" s="61">
        <v>1.7100000000000001E-2</v>
      </c>
      <c r="AD503" s="61">
        <v>0.25040000000000001</v>
      </c>
      <c r="AE503" s="61">
        <v>145.36000000000001</v>
      </c>
      <c r="AF503" s="62">
        <v>5201.5200000000004</v>
      </c>
      <c r="AG503" s="61">
        <v>725.99</v>
      </c>
      <c r="AH503" s="62">
        <v>163397.9</v>
      </c>
      <c r="AI503" s="61">
        <v>462</v>
      </c>
      <c r="AJ503" s="62">
        <v>29906</v>
      </c>
      <c r="AK503" s="62">
        <v>41624</v>
      </c>
      <c r="AL503" s="61">
        <v>51.54</v>
      </c>
      <c r="AM503" s="61">
        <v>34.450000000000003</v>
      </c>
      <c r="AN503" s="61">
        <v>38.92</v>
      </c>
      <c r="AO503" s="61">
        <v>5.5</v>
      </c>
      <c r="AP503" s="61">
        <v>0</v>
      </c>
      <c r="AQ503" s="61">
        <v>1.1309</v>
      </c>
      <c r="AR503" s="62">
        <v>1029.76</v>
      </c>
      <c r="AS503" s="62">
        <v>1720.09</v>
      </c>
      <c r="AT503" s="62">
        <v>5649.82</v>
      </c>
      <c r="AU503" s="61">
        <v>868.53</v>
      </c>
      <c r="AV503" s="61">
        <v>481.32</v>
      </c>
      <c r="AW503" s="62">
        <v>9749.5400000000009</v>
      </c>
      <c r="AX503" s="62">
        <v>4821.7</v>
      </c>
      <c r="AY503" s="61">
        <v>0.40029999999999999</v>
      </c>
      <c r="AZ503" s="62">
        <v>6195.71</v>
      </c>
      <c r="BA503" s="61">
        <v>0.51429999999999998</v>
      </c>
      <c r="BB503" s="62">
        <v>1028.8699999999999</v>
      </c>
      <c r="BC503" s="61">
        <v>8.5400000000000004E-2</v>
      </c>
      <c r="BD503" s="62">
        <v>12046.28</v>
      </c>
      <c r="BE503" s="62">
        <v>2999.57</v>
      </c>
      <c r="BF503" s="61">
        <v>0.83109999999999995</v>
      </c>
      <c r="BG503" s="61">
        <v>0.53290000000000004</v>
      </c>
      <c r="BH503" s="61">
        <v>0.2031</v>
      </c>
      <c r="BI503" s="61">
        <v>0.21579999999999999</v>
      </c>
      <c r="BJ503" s="61">
        <v>1.89E-2</v>
      </c>
      <c r="BK503" s="61">
        <v>2.9399999999999999E-2</v>
      </c>
    </row>
    <row r="504" spans="1:63" x14ac:dyDescent="0.25">
      <c r="A504" s="61" t="s">
        <v>534</v>
      </c>
      <c r="B504" s="61">
        <v>44719</v>
      </c>
      <c r="C504" s="61">
        <v>2</v>
      </c>
      <c r="D504" s="61">
        <v>460.43</v>
      </c>
      <c r="E504" s="61">
        <v>920.85</v>
      </c>
      <c r="F504" s="62">
        <v>1053.6300000000001</v>
      </c>
      <c r="G504" s="61">
        <v>7.6E-3</v>
      </c>
      <c r="H504" s="61">
        <v>0</v>
      </c>
      <c r="I504" s="61">
        <v>0.2747</v>
      </c>
      <c r="J504" s="61">
        <v>1.9E-3</v>
      </c>
      <c r="K504" s="61">
        <v>2.2700000000000001E-2</v>
      </c>
      <c r="L504" s="61">
        <v>0.63180000000000003</v>
      </c>
      <c r="M504" s="61">
        <v>6.13E-2</v>
      </c>
      <c r="N504" s="61">
        <v>0.71840000000000004</v>
      </c>
      <c r="O504" s="61">
        <v>8.3999999999999995E-3</v>
      </c>
      <c r="P504" s="61">
        <v>0.20619999999999999</v>
      </c>
      <c r="Q504" s="61">
        <v>51.15</v>
      </c>
      <c r="R504" s="62">
        <v>63085.41</v>
      </c>
      <c r="S504" s="61">
        <v>0.2535</v>
      </c>
      <c r="T504" s="61">
        <v>0.1268</v>
      </c>
      <c r="U504" s="61">
        <v>0.61970000000000003</v>
      </c>
      <c r="V504" s="61">
        <v>14.66</v>
      </c>
      <c r="W504" s="61">
        <v>9</v>
      </c>
      <c r="X504" s="62">
        <v>85006.44</v>
      </c>
      <c r="Y504" s="61">
        <v>97.96</v>
      </c>
      <c r="Z504" s="62">
        <v>101116.22</v>
      </c>
      <c r="AA504" s="61">
        <v>0.53300000000000003</v>
      </c>
      <c r="AB504" s="61">
        <v>0.38850000000000001</v>
      </c>
      <c r="AC504" s="61">
        <v>7.85E-2</v>
      </c>
      <c r="AD504" s="61">
        <v>0.46700000000000003</v>
      </c>
      <c r="AE504" s="61">
        <v>101.12</v>
      </c>
      <c r="AF504" s="62">
        <v>5872.63</v>
      </c>
      <c r="AG504" s="61">
        <v>498.14</v>
      </c>
      <c r="AH504" s="62">
        <v>130583.14</v>
      </c>
      <c r="AI504" s="61">
        <v>344</v>
      </c>
      <c r="AJ504" s="62">
        <v>26919</v>
      </c>
      <c r="AK504" s="62">
        <v>36949</v>
      </c>
      <c r="AL504" s="61">
        <v>61.38</v>
      </c>
      <c r="AM504" s="61">
        <v>57.4</v>
      </c>
      <c r="AN504" s="61">
        <v>58.34</v>
      </c>
      <c r="AO504" s="61">
        <v>3.43</v>
      </c>
      <c r="AP504" s="61">
        <v>0</v>
      </c>
      <c r="AQ504" s="61">
        <v>1.4583999999999999</v>
      </c>
      <c r="AR504" s="62">
        <v>1470.54</v>
      </c>
      <c r="AS504" s="62">
        <v>1943.75</v>
      </c>
      <c r="AT504" s="62">
        <v>6794.21</v>
      </c>
      <c r="AU504" s="62">
        <v>1292.3399999999999</v>
      </c>
      <c r="AV504" s="61">
        <v>255.56</v>
      </c>
      <c r="AW504" s="62">
        <v>11756.4</v>
      </c>
      <c r="AX504" s="62">
        <v>6028.39</v>
      </c>
      <c r="AY504" s="61">
        <v>0.46560000000000001</v>
      </c>
      <c r="AZ504" s="62">
        <v>5806.7</v>
      </c>
      <c r="BA504" s="61">
        <v>0.44850000000000001</v>
      </c>
      <c r="BB504" s="62">
        <v>1111.6600000000001</v>
      </c>
      <c r="BC504" s="61">
        <v>8.5900000000000004E-2</v>
      </c>
      <c r="BD504" s="62">
        <v>12946.74</v>
      </c>
      <c r="BE504" s="62">
        <v>4022.06</v>
      </c>
      <c r="BF504" s="61">
        <v>1.4558</v>
      </c>
      <c r="BG504" s="61">
        <v>0.57310000000000005</v>
      </c>
      <c r="BH504" s="61">
        <v>0.20630000000000001</v>
      </c>
      <c r="BI504" s="61">
        <v>0.15229999999999999</v>
      </c>
      <c r="BJ504" s="61">
        <v>4.6100000000000002E-2</v>
      </c>
      <c r="BK504" s="61">
        <v>2.23E-2</v>
      </c>
    </row>
    <row r="505" spans="1:63" x14ac:dyDescent="0.25">
      <c r="A505" s="61" t="s">
        <v>535</v>
      </c>
      <c r="B505" s="61">
        <v>45997</v>
      </c>
      <c r="C505" s="61">
        <v>78</v>
      </c>
      <c r="D505" s="61">
        <v>21.82</v>
      </c>
      <c r="E505" s="62">
        <v>1702.31</v>
      </c>
      <c r="F505" s="62">
        <v>1727.82</v>
      </c>
      <c r="G505" s="61">
        <v>4.7000000000000002E-3</v>
      </c>
      <c r="H505" s="61">
        <v>0</v>
      </c>
      <c r="I505" s="61">
        <v>1.77E-2</v>
      </c>
      <c r="J505" s="61">
        <v>1.6999999999999999E-3</v>
      </c>
      <c r="K505" s="61">
        <v>1.2999999999999999E-2</v>
      </c>
      <c r="L505" s="61">
        <v>0.91110000000000002</v>
      </c>
      <c r="M505" s="61">
        <v>5.1700000000000003E-2</v>
      </c>
      <c r="N505" s="61">
        <v>0.28029999999999999</v>
      </c>
      <c r="O505" s="61">
        <v>8.9999999999999998E-4</v>
      </c>
      <c r="P505" s="61">
        <v>0.111</v>
      </c>
      <c r="Q505" s="61">
        <v>71.709999999999994</v>
      </c>
      <c r="R505" s="62">
        <v>49004.160000000003</v>
      </c>
      <c r="S505" s="61">
        <v>0.1885</v>
      </c>
      <c r="T505" s="61">
        <v>0.26229999999999998</v>
      </c>
      <c r="U505" s="61">
        <v>0.54920000000000002</v>
      </c>
      <c r="V505" s="61">
        <v>18.809999999999999</v>
      </c>
      <c r="W505" s="61">
        <v>8.5399999999999991</v>
      </c>
      <c r="X505" s="62">
        <v>71941.94</v>
      </c>
      <c r="Y505" s="61">
        <v>192.71</v>
      </c>
      <c r="Z505" s="62">
        <v>204453.37</v>
      </c>
      <c r="AA505" s="61">
        <v>0.65949999999999998</v>
      </c>
      <c r="AB505" s="61">
        <v>0.30909999999999999</v>
      </c>
      <c r="AC505" s="61">
        <v>3.1300000000000001E-2</v>
      </c>
      <c r="AD505" s="61">
        <v>0.34050000000000002</v>
      </c>
      <c r="AE505" s="61">
        <v>204.45</v>
      </c>
      <c r="AF505" s="62">
        <v>4517.51</v>
      </c>
      <c r="AG505" s="61">
        <v>498.31</v>
      </c>
      <c r="AH505" s="62">
        <v>214938.79</v>
      </c>
      <c r="AI505" s="61">
        <v>541</v>
      </c>
      <c r="AJ505" s="62">
        <v>32897</v>
      </c>
      <c r="AK505" s="62">
        <v>55681</v>
      </c>
      <c r="AL505" s="61">
        <v>33.700000000000003</v>
      </c>
      <c r="AM505" s="61">
        <v>21.45</v>
      </c>
      <c r="AN505" s="61">
        <v>22.29</v>
      </c>
      <c r="AO505" s="61">
        <v>5</v>
      </c>
      <c r="AP505" s="61">
        <v>0</v>
      </c>
      <c r="AQ505" s="61">
        <v>0.55159999999999998</v>
      </c>
      <c r="AR505" s="61">
        <v>832.63</v>
      </c>
      <c r="AS505" s="62">
        <v>1181.0999999999999</v>
      </c>
      <c r="AT505" s="62">
        <v>4615.3599999999997</v>
      </c>
      <c r="AU505" s="61">
        <v>859.89</v>
      </c>
      <c r="AV505" s="61">
        <v>140.51</v>
      </c>
      <c r="AW505" s="62">
        <v>7629.5</v>
      </c>
      <c r="AX505" s="62">
        <v>2681</v>
      </c>
      <c r="AY505" s="61">
        <v>0.35060000000000002</v>
      </c>
      <c r="AZ505" s="62">
        <v>4445.0600000000004</v>
      </c>
      <c r="BA505" s="61">
        <v>0.58130000000000004</v>
      </c>
      <c r="BB505" s="61">
        <v>520.16</v>
      </c>
      <c r="BC505" s="61">
        <v>6.8000000000000005E-2</v>
      </c>
      <c r="BD505" s="62">
        <v>7646.23</v>
      </c>
      <c r="BE505" s="62">
        <v>1989.16</v>
      </c>
      <c r="BF505" s="61">
        <v>0.3105</v>
      </c>
      <c r="BG505" s="61">
        <v>0.57720000000000005</v>
      </c>
      <c r="BH505" s="61">
        <v>0.2293</v>
      </c>
      <c r="BI505" s="61">
        <v>0.14499999999999999</v>
      </c>
      <c r="BJ505" s="61">
        <v>2.9700000000000001E-2</v>
      </c>
      <c r="BK505" s="61">
        <v>1.8800000000000001E-2</v>
      </c>
    </row>
    <row r="506" spans="1:63" x14ac:dyDescent="0.25">
      <c r="A506" s="61" t="s">
        <v>536</v>
      </c>
      <c r="B506" s="61">
        <v>48587</v>
      </c>
      <c r="C506" s="61">
        <v>50</v>
      </c>
      <c r="D506" s="61">
        <v>19.71</v>
      </c>
      <c r="E506" s="61">
        <v>985.65</v>
      </c>
      <c r="F506" s="61">
        <v>924.32</v>
      </c>
      <c r="G506" s="61">
        <v>4.3E-3</v>
      </c>
      <c r="H506" s="61">
        <v>1E-4</v>
      </c>
      <c r="I506" s="61">
        <v>0</v>
      </c>
      <c r="J506" s="61">
        <v>0</v>
      </c>
      <c r="K506" s="61">
        <v>1.2999999999999999E-2</v>
      </c>
      <c r="L506" s="61">
        <v>0.98040000000000005</v>
      </c>
      <c r="M506" s="61">
        <v>2.2000000000000001E-3</v>
      </c>
      <c r="N506" s="61">
        <v>9.8699999999999996E-2</v>
      </c>
      <c r="O506" s="61">
        <v>4.4000000000000003E-3</v>
      </c>
      <c r="P506" s="61">
        <v>0.11360000000000001</v>
      </c>
      <c r="Q506" s="61">
        <v>48.87</v>
      </c>
      <c r="R506" s="62">
        <v>52693.61</v>
      </c>
      <c r="S506" s="61">
        <v>0.15659999999999999</v>
      </c>
      <c r="T506" s="61">
        <v>0.24099999999999999</v>
      </c>
      <c r="U506" s="61">
        <v>0.60240000000000005</v>
      </c>
      <c r="V506" s="61">
        <v>18.29</v>
      </c>
      <c r="W506" s="61">
        <v>5</v>
      </c>
      <c r="X506" s="62">
        <v>82150.2</v>
      </c>
      <c r="Y506" s="61">
        <v>197.13</v>
      </c>
      <c r="Z506" s="62">
        <v>106424.46</v>
      </c>
      <c r="AA506" s="61">
        <v>0.88790000000000002</v>
      </c>
      <c r="AB506" s="61">
        <v>8.5300000000000001E-2</v>
      </c>
      <c r="AC506" s="61">
        <v>2.6700000000000002E-2</v>
      </c>
      <c r="AD506" s="61">
        <v>0.11210000000000001</v>
      </c>
      <c r="AE506" s="61">
        <v>106.42</v>
      </c>
      <c r="AF506" s="62">
        <v>3036.55</v>
      </c>
      <c r="AG506" s="61">
        <v>427.74</v>
      </c>
      <c r="AH506" s="62">
        <v>91449.19</v>
      </c>
      <c r="AI506" s="61">
        <v>130</v>
      </c>
      <c r="AJ506" s="62">
        <v>35495</v>
      </c>
      <c r="AK506" s="62">
        <v>56114</v>
      </c>
      <c r="AL506" s="61">
        <v>32.29</v>
      </c>
      <c r="AM506" s="61">
        <v>28.29</v>
      </c>
      <c r="AN506" s="61">
        <v>29.87</v>
      </c>
      <c r="AO506" s="61">
        <v>5</v>
      </c>
      <c r="AP506" s="61">
        <v>0</v>
      </c>
      <c r="AQ506" s="61">
        <v>0.71750000000000003</v>
      </c>
      <c r="AR506" s="62">
        <v>1125.01</v>
      </c>
      <c r="AS506" s="62">
        <v>1327.45</v>
      </c>
      <c r="AT506" s="62">
        <v>6357.17</v>
      </c>
      <c r="AU506" s="61">
        <v>810.63</v>
      </c>
      <c r="AV506" s="61">
        <v>46.7</v>
      </c>
      <c r="AW506" s="62">
        <v>9666.9500000000007</v>
      </c>
      <c r="AX506" s="62">
        <v>6141.78</v>
      </c>
      <c r="AY506" s="61">
        <v>0.64929999999999999</v>
      </c>
      <c r="AZ506" s="62">
        <v>2962.75</v>
      </c>
      <c r="BA506" s="61">
        <v>0.31319999999999998</v>
      </c>
      <c r="BB506" s="61">
        <v>355.28</v>
      </c>
      <c r="BC506" s="61">
        <v>3.7600000000000001E-2</v>
      </c>
      <c r="BD506" s="62">
        <v>9459.81</v>
      </c>
      <c r="BE506" s="62">
        <v>4972.09</v>
      </c>
      <c r="BF506" s="61">
        <v>1.2072000000000001</v>
      </c>
      <c r="BG506" s="61">
        <v>0.59830000000000005</v>
      </c>
      <c r="BH506" s="61">
        <v>0.26540000000000002</v>
      </c>
      <c r="BI506" s="61">
        <v>5.5E-2</v>
      </c>
      <c r="BJ506" s="61">
        <v>3.1099999999999999E-2</v>
      </c>
      <c r="BK506" s="61">
        <v>5.0200000000000002E-2</v>
      </c>
    </row>
    <row r="507" spans="1:63" x14ac:dyDescent="0.25">
      <c r="A507" s="61" t="s">
        <v>537</v>
      </c>
      <c r="B507" s="61">
        <v>44727</v>
      </c>
      <c r="C507" s="61">
        <v>81</v>
      </c>
      <c r="D507" s="61">
        <v>27.14</v>
      </c>
      <c r="E507" s="62">
        <v>2198.2600000000002</v>
      </c>
      <c r="F507" s="62">
        <v>2126.5700000000002</v>
      </c>
      <c r="G507" s="61">
        <v>7.7000000000000002E-3</v>
      </c>
      <c r="H507" s="61">
        <v>2.0000000000000001E-4</v>
      </c>
      <c r="I507" s="61">
        <v>8.9999999999999998E-4</v>
      </c>
      <c r="J507" s="61">
        <v>1.4E-3</v>
      </c>
      <c r="K507" s="61">
        <v>1.4500000000000001E-2</v>
      </c>
      <c r="L507" s="61">
        <v>0.94220000000000004</v>
      </c>
      <c r="M507" s="61">
        <v>3.3000000000000002E-2</v>
      </c>
      <c r="N507" s="61">
        <v>0.43759999999999999</v>
      </c>
      <c r="O507" s="61">
        <v>3.5000000000000001E-3</v>
      </c>
      <c r="P507" s="61">
        <v>0.1681</v>
      </c>
      <c r="Q507" s="61">
        <v>101.91</v>
      </c>
      <c r="R507" s="62">
        <v>56530.11</v>
      </c>
      <c r="S507" s="61">
        <v>0.28899999999999998</v>
      </c>
      <c r="T507" s="61">
        <v>0.13289999999999999</v>
      </c>
      <c r="U507" s="61">
        <v>0.57799999999999996</v>
      </c>
      <c r="V507" s="61">
        <v>17.18</v>
      </c>
      <c r="W507" s="61">
        <v>16.38</v>
      </c>
      <c r="X507" s="62">
        <v>67410.740000000005</v>
      </c>
      <c r="Y507" s="61">
        <v>134.19999999999999</v>
      </c>
      <c r="Z507" s="62">
        <v>112779.68</v>
      </c>
      <c r="AA507" s="61">
        <v>0.81330000000000002</v>
      </c>
      <c r="AB507" s="61">
        <v>0.16600000000000001</v>
      </c>
      <c r="AC507" s="61">
        <v>2.07E-2</v>
      </c>
      <c r="AD507" s="61">
        <v>0.1867</v>
      </c>
      <c r="AE507" s="61">
        <v>112.78</v>
      </c>
      <c r="AF507" s="62">
        <v>3223.22</v>
      </c>
      <c r="AG507" s="61">
        <v>508.38</v>
      </c>
      <c r="AH507" s="62">
        <v>111407.36</v>
      </c>
      <c r="AI507" s="61">
        <v>238</v>
      </c>
      <c r="AJ507" s="62">
        <v>30820</v>
      </c>
      <c r="AK507" s="62">
        <v>42522</v>
      </c>
      <c r="AL507" s="61">
        <v>48.65</v>
      </c>
      <c r="AM507" s="61">
        <v>26.8</v>
      </c>
      <c r="AN507" s="61">
        <v>34.799999999999997</v>
      </c>
      <c r="AO507" s="61">
        <v>4.0999999999999996</v>
      </c>
      <c r="AP507" s="61">
        <v>0</v>
      </c>
      <c r="AQ507" s="61">
        <v>0.83440000000000003</v>
      </c>
      <c r="AR507" s="61">
        <v>991.15</v>
      </c>
      <c r="AS507" s="62">
        <v>1773.67</v>
      </c>
      <c r="AT507" s="62">
        <v>5562.55</v>
      </c>
      <c r="AU507" s="61">
        <v>995.61</v>
      </c>
      <c r="AV507" s="61">
        <v>251.27</v>
      </c>
      <c r="AW507" s="62">
        <v>9574.25</v>
      </c>
      <c r="AX507" s="62">
        <v>5442.01</v>
      </c>
      <c r="AY507" s="61">
        <v>0.56789999999999996</v>
      </c>
      <c r="AZ507" s="62">
        <v>3380.15</v>
      </c>
      <c r="BA507" s="61">
        <v>0.35270000000000001</v>
      </c>
      <c r="BB507" s="61">
        <v>760.95</v>
      </c>
      <c r="BC507" s="61">
        <v>7.9399999999999998E-2</v>
      </c>
      <c r="BD507" s="62">
        <v>9583.11</v>
      </c>
      <c r="BE507" s="62">
        <v>3828.98</v>
      </c>
      <c r="BF507" s="61">
        <v>1.2729999999999999</v>
      </c>
      <c r="BG507" s="61">
        <v>0.56499999999999995</v>
      </c>
      <c r="BH507" s="61">
        <v>0.22270000000000001</v>
      </c>
      <c r="BI507" s="61">
        <v>0.17219999999999999</v>
      </c>
      <c r="BJ507" s="61">
        <v>2.4E-2</v>
      </c>
      <c r="BK507" s="61">
        <v>1.6E-2</v>
      </c>
    </row>
    <row r="508" spans="1:63" x14ac:dyDescent="0.25">
      <c r="A508" s="61" t="s">
        <v>538</v>
      </c>
      <c r="B508" s="61">
        <v>44826</v>
      </c>
      <c r="C508" s="61">
        <v>7</v>
      </c>
      <c r="D508" s="61">
        <v>290.3</v>
      </c>
      <c r="E508" s="62">
        <v>2032.09</v>
      </c>
      <c r="F508" s="62">
        <v>2277.59</v>
      </c>
      <c r="G508" s="61">
        <v>1.9E-3</v>
      </c>
      <c r="H508" s="61">
        <v>0</v>
      </c>
      <c r="I508" s="61">
        <v>0.2742</v>
      </c>
      <c r="J508" s="61">
        <v>0</v>
      </c>
      <c r="K508" s="61">
        <v>1.29E-2</v>
      </c>
      <c r="L508" s="61">
        <v>0.58589999999999998</v>
      </c>
      <c r="M508" s="61">
        <v>0.125</v>
      </c>
      <c r="N508" s="61">
        <v>0.67820000000000003</v>
      </c>
      <c r="O508" s="61">
        <v>8.9999999999999998E-4</v>
      </c>
      <c r="P508" s="61">
        <v>0.1694</v>
      </c>
      <c r="Q508" s="61">
        <v>87.24</v>
      </c>
      <c r="R508" s="62">
        <v>49705.81</v>
      </c>
      <c r="S508" s="61">
        <v>0.17810000000000001</v>
      </c>
      <c r="T508" s="61">
        <v>0.1918</v>
      </c>
      <c r="U508" s="61">
        <v>0.63009999999999999</v>
      </c>
      <c r="V508" s="61">
        <v>19.54</v>
      </c>
      <c r="W508" s="61">
        <v>14.9</v>
      </c>
      <c r="X508" s="62">
        <v>74721.009999999995</v>
      </c>
      <c r="Y508" s="61">
        <v>134.19999999999999</v>
      </c>
      <c r="Z508" s="62">
        <v>82431.759999999995</v>
      </c>
      <c r="AA508" s="61">
        <v>0.67059999999999997</v>
      </c>
      <c r="AB508" s="61">
        <v>0.27</v>
      </c>
      <c r="AC508" s="61">
        <v>5.9400000000000001E-2</v>
      </c>
      <c r="AD508" s="61">
        <v>0.32940000000000003</v>
      </c>
      <c r="AE508" s="61">
        <v>82.43</v>
      </c>
      <c r="AF508" s="62">
        <v>1892.57</v>
      </c>
      <c r="AG508" s="61">
        <v>300.63</v>
      </c>
      <c r="AH508" s="62">
        <v>71141.22</v>
      </c>
      <c r="AI508" s="61">
        <v>45</v>
      </c>
      <c r="AJ508" s="62">
        <v>23217</v>
      </c>
      <c r="AK508" s="62">
        <v>36978</v>
      </c>
      <c r="AL508" s="61">
        <v>30.15</v>
      </c>
      <c r="AM508" s="61">
        <v>22.06</v>
      </c>
      <c r="AN508" s="61">
        <v>23.61</v>
      </c>
      <c r="AO508" s="61">
        <v>4.95</v>
      </c>
      <c r="AP508" s="61">
        <v>0</v>
      </c>
      <c r="AQ508" s="61">
        <v>0.6149</v>
      </c>
      <c r="AR508" s="62">
        <v>1039.3699999999999</v>
      </c>
      <c r="AS508" s="62">
        <v>1828.2</v>
      </c>
      <c r="AT508" s="62">
        <v>5495.18</v>
      </c>
      <c r="AU508" s="61">
        <v>559.45000000000005</v>
      </c>
      <c r="AV508" s="61">
        <v>303.11</v>
      </c>
      <c r="AW508" s="62">
        <v>9225.32</v>
      </c>
      <c r="AX508" s="62">
        <v>5387.61</v>
      </c>
      <c r="AY508" s="61">
        <v>0.56159999999999999</v>
      </c>
      <c r="AZ508" s="62">
        <v>2958.7</v>
      </c>
      <c r="BA508" s="61">
        <v>0.30840000000000001</v>
      </c>
      <c r="BB508" s="62">
        <v>1247.6099999999999</v>
      </c>
      <c r="BC508" s="61">
        <v>0.13</v>
      </c>
      <c r="BD508" s="62">
        <v>9593.93</v>
      </c>
      <c r="BE508" s="62">
        <v>6674.6</v>
      </c>
      <c r="BF508" s="61">
        <v>2.7780999999999998</v>
      </c>
      <c r="BG508" s="61">
        <v>0.50900000000000001</v>
      </c>
      <c r="BH508" s="61">
        <v>0.24660000000000001</v>
      </c>
      <c r="BI508" s="61">
        <v>0.19120000000000001</v>
      </c>
      <c r="BJ508" s="61">
        <v>4.3999999999999997E-2</v>
      </c>
      <c r="BK508" s="61">
        <v>9.1999999999999998E-3</v>
      </c>
    </row>
    <row r="509" spans="1:63" x14ac:dyDescent="0.25">
      <c r="A509" s="61" t="s">
        <v>539</v>
      </c>
      <c r="B509" s="61">
        <v>44834</v>
      </c>
      <c r="C509" s="61">
        <v>21</v>
      </c>
      <c r="D509" s="61">
        <v>255.37</v>
      </c>
      <c r="E509" s="62">
        <v>5362.87</v>
      </c>
      <c r="F509" s="62">
        <v>5191.53</v>
      </c>
      <c r="G509" s="61">
        <v>2.1899999999999999E-2</v>
      </c>
      <c r="H509" s="61">
        <v>1E-4</v>
      </c>
      <c r="I509" s="61">
        <v>3.2300000000000002E-2</v>
      </c>
      <c r="J509" s="61">
        <v>2.0000000000000001E-4</v>
      </c>
      <c r="K509" s="61">
        <v>1.15E-2</v>
      </c>
      <c r="L509" s="61">
        <v>0.90600000000000003</v>
      </c>
      <c r="M509" s="61">
        <v>2.7900000000000001E-2</v>
      </c>
      <c r="N509" s="61">
        <v>0.21920000000000001</v>
      </c>
      <c r="O509" s="61">
        <v>1.0800000000000001E-2</v>
      </c>
      <c r="P509" s="61">
        <v>0.11210000000000001</v>
      </c>
      <c r="Q509" s="61">
        <v>227.1</v>
      </c>
      <c r="R509" s="62">
        <v>62682.65</v>
      </c>
      <c r="S509" s="61">
        <v>0.25950000000000001</v>
      </c>
      <c r="T509" s="61">
        <v>0.21870000000000001</v>
      </c>
      <c r="U509" s="61">
        <v>0.52190000000000003</v>
      </c>
      <c r="V509" s="61">
        <v>21.48</v>
      </c>
      <c r="W509" s="61">
        <v>26</v>
      </c>
      <c r="X509" s="62">
        <v>78161.38</v>
      </c>
      <c r="Y509" s="61">
        <v>206.26</v>
      </c>
      <c r="Z509" s="62">
        <v>169788.54</v>
      </c>
      <c r="AA509" s="61">
        <v>0.77710000000000001</v>
      </c>
      <c r="AB509" s="61">
        <v>0.21179999999999999</v>
      </c>
      <c r="AC509" s="61">
        <v>1.12E-2</v>
      </c>
      <c r="AD509" s="61">
        <v>0.22289999999999999</v>
      </c>
      <c r="AE509" s="61">
        <v>169.79</v>
      </c>
      <c r="AF509" s="62">
        <v>7103.58</v>
      </c>
      <c r="AG509" s="61">
        <v>767.03</v>
      </c>
      <c r="AH509" s="62">
        <v>184535.05</v>
      </c>
      <c r="AI509" s="61">
        <v>500</v>
      </c>
      <c r="AJ509" s="62">
        <v>39476</v>
      </c>
      <c r="AK509" s="62">
        <v>58240</v>
      </c>
      <c r="AL509" s="61">
        <v>52.58</v>
      </c>
      <c r="AM509" s="61">
        <v>41.54</v>
      </c>
      <c r="AN509" s="61">
        <v>42.36</v>
      </c>
      <c r="AO509" s="61">
        <v>4.74</v>
      </c>
      <c r="AP509" s="61">
        <v>0</v>
      </c>
      <c r="AQ509" s="61">
        <v>0.71</v>
      </c>
      <c r="AR509" s="62">
        <v>1081.95</v>
      </c>
      <c r="AS509" s="62">
        <v>1746.31</v>
      </c>
      <c r="AT509" s="62">
        <v>5582.02</v>
      </c>
      <c r="AU509" s="62">
        <v>1060.67</v>
      </c>
      <c r="AV509" s="61">
        <v>140.41999999999999</v>
      </c>
      <c r="AW509" s="62">
        <v>9611.36</v>
      </c>
      <c r="AX509" s="62">
        <v>3700.56</v>
      </c>
      <c r="AY509" s="61">
        <v>0.35310000000000002</v>
      </c>
      <c r="AZ509" s="62">
        <v>6417.87</v>
      </c>
      <c r="BA509" s="61">
        <v>0.61240000000000006</v>
      </c>
      <c r="BB509" s="61">
        <v>360.85</v>
      </c>
      <c r="BC509" s="61">
        <v>3.44E-2</v>
      </c>
      <c r="BD509" s="62">
        <v>10479.280000000001</v>
      </c>
      <c r="BE509" s="62">
        <v>2437.0100000000002</v>
      </c>
      <c r="BF509" s="61">
        <v>0.3695</v>
      </c>
      <c r="BG509" s="61">
        <v>0.62760000000000005</v>
      </c>
      <c r="BH509" s="61">
        <v>0.22</v>
      </c>
      <c r="BI509" s="61">
        <v>0.1076</v>
      </c>
      <c r="BJ509" s="61">
        <v>2.9499999999999998E-2</v>
      </c>
      <c r="BK509" s="61">
        <v>1.52E-2</v>
      </c>
    </row>
    <row r="510" spans="1:63" x14ac:dyDescent="0.25">
      <c r="A510" s="61" t="s">
        <v>540</v>
      </c>
      <c r="B510" s="61">
        <v>50294</v>
      </c>
      <c r="C510" s="61">
        <v>22</v>
      </c>
      <c r="D510" s="61">
        <v>29.89</v>
      </c>
      <c r="E510" s="61">
        <v>657.65</v>
      </c>
      <c r="F510" s="61">
        <v>637.41999999999996</v>
      </c>
      <c r="G510" s="61">
        <v>0</v>
      </c>
      <c r="H510" s="61">
        <v>0</v>
      </c>
      <c r="I510" s="61">
        <v>0</v>
      </c>
      <c r="J510" s="61">
        <v>0</v>
      </c>
      <c r="K510" s="61">
        <v>2.8899999999999999E-2</v>
      </c>
      <c r="L510" s="61">
        <v>0.94340000000000002</v>
      </c>
      <c r="M510" s="61">
        <v>2.76E-2</v>
      </c>
      <c r="N510" s="61">
        <v>0.33350000000000002</v>
      </c>
      <c r="O510" s="61">
        <v>1.11E-2</v>
      </c>
      <c r="P510" s="61">
        <v>8.8800000000000004E-2</v>
      </c>
      <c r="Q510" s="61">
        <v>30</v>
      </c>
      <c r="R510" s="62">
        <v>43856.2</v>
      </c>
      <c r="S510" s="61">
        <v>0.24440000000000001</v>
      </c>
      <c r="T510" s="61">
        <v>0.2</v>
      </c>
      <c r="U510" s="61">
        <v>0.55559999999999998</v>
      </c>
      <c r="V510" s="61">
        <v>20.100000000000001</v>
      </c>
      <c r="W510" s="61">
        <v>4.5</v>
      </c>
      <c r="X510" s="62">
        <v>68959.78</v>
      </c>
      <c r="Y510" s="61">
        <v>142.59</v>
      </c>
      <c r="Z510" s="62">
        <v>134522.47</v>
      </c>
      <c r="AA510" s="61">
        <v>0.8327</v>
      </c>
      <c r="AB510" s="61">
        <v>0.12920000000000001</v>
      </c>
      <c r="AC510" s="61">
        <v>3.8100000000000002E-2</v>
      </c>
      <c r="AD510" s="61">
        <v>0.1673</v>
      </c>
      <c r="AE510" s="61">
        <v>134.52000000000001</v>
      </c>
      <c r="AF510" s="62">
        <v>4187.62</v>
      </c>
      <c r="AG510" s="61">
        <v>580.66999999999996</v>
      </c>
      <c r="AH510" s="62">
        <v>131805.60999999999</v>
      </c>
      <c r="AI510" s="61">
        <v>351</v>
      </c>
      <c r="AJ510" s="62">
        <v>31675</v>
      </c>
      <c r="AK510" s="62">
        <v>45185</v>
      </c>
      <c r="AL510" s="61">
        <v>58.9</v>
      </c>
      <c r="AM510" s="61">
        <v>29.05</v>
      </c>
      <c r="AN510" s="61">
        <v>36.32</v>
      </c>
      <c r="AO510" s="61">
        <v>4.5999999999999996</v>
      </c>
      <c r="AP510" s="61">
        <v>0</v>
      </c>
      <c r="AQ510" s="61">
        <v>0.93110000000000004</v>
      </c>
      <c r="AR510" s="62">
        <v>1328.27</v>
      </c>
      <c r="AS510" s="62">
        <v>1587.14</v>
      </c>
      <c r="AT510" s="62">
        <v>4852.59</v>
      </c>
      <c r="AU510" s="61">
        <v>639.76</v>
      </c>
      <c r="AV510" s="61">
        <v>265.7</v>
      </c>
      <c r="AW510" s="62">
        <v>8673.4599999999991</v>
      </c>
      <c r="AX510" s="62">
        <v>4425.32</v>
      </c>
      <c r="AY510" s="61">
        <v>0.4849</v>
      </c>
      <c r="AZ510" s="62">
        <v>4276.82</v>
      </c>
      <c r="BA510" s="61">
        <v>0.46870000000000001</v>
      </c>
      <c r="BB510" s="61">
        <v>423.61</v>
      </c>
      <c r="BC510" s="61">
        <v>4.6399999999999997E-2</v>
      </c>
      <c r="BD510" s="62">
        <v>9125.76</v>
      </c>
      <c r="BE510" s="62">
        <v>3443.31</v>
      </c>
      <c r="BF510" s="61">
        <v>0.88549999999999995</v>
      </c>
      <c r="BG510" s="61">
        <v>0.53510000000000002</v>
      </c>
      <c r="BH510" s="61">
        <v>0.2016</v>
      </c>
      <c r="BI510" s="61">
        <v>0.20030000000000001</v>
      </c>
      <c r="BJ510" s="61">
        <v>4.8000000000000001E-2</v>
      </c>
      <c r="BK510" s="61">
        <v>1.4999999999999999E-2</v>
      </c>
    </row>
    <row r="511" spans="1:63" x14ac:dyDescent="0.25">
      <c r="A511" s="61" t="s">
        <v>541</v>
      </c>
      <c r="B511" s="61">
        <v>49239</v>
      </c>
      <c r="C511" s="61">
        <v>24</v>
      </c>
      <c r="D511" s="61">
        <v>91.56</v>
      </c>
      <c r="E511" s="62">
        <v>2197.34</v>
      </c>
      <c r="F511" s="62">
        <v>2060.31</v>
      </c>
      <c r="G511" s="61">
        <v>1.52E-2</v>
      </c>
      <c r="H511" s="61">
        <v>8.0000000000000004E-4</v>
      </c>
      <c r="I511" s="61">
        <v>0.12720000000000001</v>
      </c>
      <c r="J511" s="61">
        <v>5.0000000000000001E-4</v>
      </c>
      <c r="K511" s="61">
        <v>1.6199999999999999E-2</v>
      </c>
      <c r="L511" s="61">
        <v>0.80420000000000003</v>
      </c>
      <c r="M511" s="61">
        <v>3.5900000000000001E-2</v>
      </c>
      <c r="N511" s="61">
        <v>0.3896</v>
      </c>
      <c r="O511" s="61">
        <v>1.0500000000000001E-2</v>
      </c>
      <c r="P511" s="61">
        <v>0.126</v>
      </c>
      <c r="Q511" s="61">
        <v>105.01</v>
      </c>
      <c r="R511" s="62">
        <v>55677.11</v>
      </c>
      <c r="S511" s="61">
        <v>0.23019999999999999</v>
      </c>
      <c r="T511" s="61">
        <v>0.23019999999999999</v>
      </c>
      <c r="U511" s="61">
        <v>0.53959999999999997</v>
      </c>
      <c r="V511" s="61">
        <v>17.059999999999999</v>
      </c>
      <c r="W511" s="61">
        <v>16.3</v>
      </c>
      <c r="X511" s="62">
        <v>72066.87</v>
      </c>
      <c r="Y511" s="61">
        <v>130.83000000000001</v>
      </c>
      <c r="Z511" s="62">
        <v>196050.12</v>
      </c>
      <c r="AA511" s="61">
        <v>0.59019999999999995</v>
      </c>
      <c r="AB511" s="61">
        <v>0.39329999999999998</v>
      </c>
      <c r="AC511" s="61">
        <v>1.6500000000000001E-2</v>
      </c>
      <c r="AD511" s="61">
        <v>0.4098</v>
      </c>
      <c r="AE511" s="61">
        <v>196.05</v>
      </c>
      <c r="AF511" s="62">
        <v>7063.59</v>
      </c>
      <c r="AG511" s="61">
        <v>587.19000000000005</v>
      </c>
      <c r="AH511" s="62">
        <v>206575.8</v>
      </c>
      <c r="AI511" s="61">
        <v>529</v>
      </c>
      <c r="AJ511" s="62">
        <v>35855</v>
      </c>
      <c r="AK511" s="62">
        <v>48094</v>
      </c>
      <c r="AL511" s="61">
        <v>63.15</v>
      </c>
      <c r="AM511" s="61">
        <v>34.44</v>
      </c>
      <c r="AN511" s="61">
        <v>37.28</v>
      </c>
      <c r="AO511" s="61">
        <v>4.5999999999999996</v>
      </c>
      <c r="AP511" s="61">
        <v>0</v>
      </c>
      <c r="AQ511" s="61">
        <v>0.83930000000000005</v>
      </c>
      <c r="AR511" s="62">
        <v>1159.33</v>
      </c>
      <c r="AS511" s="62">
        <v>1833.21</v>
      </c>
      <c r="AT511" s="62">
        <v>5521.77</v>
      </c>
      <c r="AU511" s="62">
        <v>1199.07</v>
      </c>
      <c r="AV511" s="61">
        <v>394.68</v>
      </c>
      <c r="AW511" s="62">
        <v>10108.06</v>
      </c>
      <c r="AX511" s="62">
        <v>3638.4</v>
      </c>
      <c r="AY511" s="61">
        <v>0.33550000000000002</v>
      </c>
      <c r="AZ511" s="62">
        <v>6792.85</v>
      </c>
      <c r="BA511" s="61">
        <v>0.62639999999999996</v>
      </c>
      <c r="BB511" s="61">
        <v>413.11</v>
      </c>
      <c r="BC511" s="61">
        <v>3.8100000000000002E-2</v>
      </c>
      <c r="BD511" s="62">
        <v>10844.37</v>
      </c>
      <c r="BE511" s="62">
        <v>1324.49</v>
      </c>
      <c r="BF511" s="61">
        <v>0.26690000000000003</v>
      </c>
      <c r="BG511" s="61">
        <v>0.61</v>
      </c>
      <c r="BH511" s="61">
        <v>0.2276</v>
      </c>
      <c r="BI511" s="61">
        <v>0.1135</v>
      </c>
      <c r="BJ511" s="61">
        <v>2.9600000000000001E-2</v>
      </c>
      <c r="BK511" s="61">
        <v>1.9199999999999998E-2</v>
      </c>
    </row>
    <row r="512" spans="1:63" x14ac:dyDescent="0.25">
      <c r="A512" s="61" t="s">
        <v>542</v>
      </c>
      <c r="B512" s="61">
        <v>44842</v>
      </c>
      <c r="C512" s="61">
        <v>25</v>
      </c>
      <c r="D512" s="61">
        <v>261.95999999999998</v>
      </c>
      <c r="E512" s="62">
        <v>6549.11</v>
      </c>
      <c r="F512" s="62">
        <v>6276.11</v>
      </c>
      <c r="G512" s="61">
        <v>5.1200000000000002E-2</v>
      </c>
      <c r="H512" s="61">
        <v>2.0000000000000001E-4</v>
      </c>
      <c r="I512" s="61">
        <v>2.1100000000000001E-2</v>
      </c>
      <c r="J512" s="61">
        <v>1.1000000000000001E-3</v>
      </c>
      <c r="K512" s="61">
        <v>1.7600000000000001E-2</v>
      </c>
      <c r="L512" s="61">
        <v>0.87609999999999999</v>
      </c>
      <c r="M512" s="61">
        <v>3.2800000000000003E-2</v>
      </c>
      <c r="N512" s="61">
        <v>0.1643</v>
      </c>
      <c r="O512" s="61">
        <v>2.7300000000000001E-2</v>
      </c>
      <c r="P512" s="61">
        <v>9.4899999999999998E-2</v>
      </c>
      <c r="Q512" s="61">
        <v>291.45</v>
      </c>
      <c r="R512" s="62">
        <v>64540.02</v>
      </c>
      <c r="S512" s="61">
        <v>0.40410000000000001</v>
      </c>
      <c r="T512" s="61">
        <v>0.1865</v>
      </c>
      <c r="U512" s="61">
        <v>0.4093</v>
      </c>
      <c r="V512" s="61">
        <v>20.77</v>
      </c>
      <c r="W512" s="61">
        <v>32</v>
      </c>
      <c r="X512" s="62">
        <v>82472.72</v>
      </c>
      <c r="Y512" s="61">
        <v>202.45</v>
      </c>
      <c r="Z512" s="62">
        <v>221205.35</v>
      </c>
      <c r="AA512" s="61">
        <v>0.74</v>
      </c>
      <c r="AB512" s="61">
        <v>0.24179999999999999</v>
      </c>
      <c r="AC512" s="61">
        <v>1.83E-2</v>
      </c>
      <c r="AD512" s="61">
        <v>0.26</v>
      </c>
      <c r="AE512" s="61">
        <v>221.21</v>
      </c>
      <c r="AF512" s="62">
        <v>8905.5499999999993</v>
      </c>
      <c r="AG512" s="61">
        <v>974.03</v>
      </c>
      <c r="AH512" s="62">
        <v>235819.8</v>
      </c>
      <c r="AI512" s="61">
        <v>572</v>
      </c>
      <c r="AJ512" s="62">
        <v>43057</v>
      </c>
      <c r="AK512" s="62">
        <v>67960</v>
      </c>
      <c r="AL512" s="61">
        <v>80.180000000000007</v>
      </c>
      <c r="AM512" s="61">
        <v>39.24</v>
      </c>
      <c r="AN512" s="61">
        <v>40.35</v>
      </c>
      <c r="AO512" s="61">
        <v>5.6</v>
      </c>
      <c r="AP512" s="61">
        <v>0</v>
      </c>
      <c r="AQ512" s="61">
        <v>0.85189999999999999</v>
      </c>
      <c r="AR512" s="62">
        <v>1535.11</v>
      </c>
      <c r="AS512" s="62">
        <v>1995.98</v>
      </c>
      <c r="AT512" s="62">
        <v>6490.77</v>
      </c>
      <c r="AU512" s="61">
        <v>940.85</v>
      </c>
      <c r="AV512" s="61">
        <v>178.58</v>
      </c>
      <c r="AW512" s="62">
        <v>11141.28</v>
      </c>
      <c r="AX512" s="62">
        <v>3658.42</v>
      </c>
      <c r="AY512" s="61">
        <v>0.31269999999999998</v>
      </c>
      <c r="AZ512" s="62">
        <v>7673.37</v>
      </c>
      <c r="BA512" s="61">
        <v>0.65590000000000004</v>
      </c>
      <c r="BB512" s="61">
        <v>368.06</v>
      </c>
      <c r="BC512" s="61">
        <v>3.15E-2</v>
      </c>
      <c r="BD512" s="62">
        <v>11699.85</v>
      </c>
      <c r="BE512" s="62">
        <v>1287.4000000000001</v>
      </c>
      <c r="BF512" s="61">
        <v>0.1636</v>
      </c>
      <c r="BG512" s="61">
        <v>0.60060000000000002</v>
      </c>
      <c r="BH512" s="61">
        <v>0.28699999999999998</v>
      </c>
      <c r="BI512" s="61">
        <v>6.7599999999999993E-2</v>
      </c>
      <c r="BJ512" s="61">
        <v>2.01E-2</v>
      </c>
      <c r="BK512" s="61">
        <v>2.47E-2</v>
      </c>
    </row>
    <row r="513" spans="1:63" x14ac:dyDescent="0.25">
      <c r="A513" s="61" t="s">
        <v>543</v>
      </c>
      <c r="B513" s="61">
        <v>44859</v>
      </c>
      <c r="C513" s="61">
        <v>6</v>
      </c>
      <c r="D513" s="61">
        <v>308.88</v>
      </c>
      <c r="E513" s="62">
        <v>1853.26</v>
      </c>
      <c r="F513" s="62">
        <v>1955.02</v>
      </c>
      <c r="G513" s="61">
        <v>1.5E-3</v>
      </c>
      <c r="H513" s="61">
        <v>0</v>
      </c>
      <c r="I513" s="61">
        <v>4.7300000000000002E-2</v>
      </c>
      <c r="J513" s="61">
        <v>4.5999999999999999E-3</v>
      </c>
      <c r="K513" s="61">
        <v>4.7E-2</v>
      </c>
      <c r="L513" s="61">
        <v>0.84730000000000005</v>
      </c>
      <c r="M513" s="61">
        <v>5.2400000000000002E-2</v>
      </c>
      <c r="N513" s="61">
        <v>0.63839999999999997</v>
      </c>
      <c r="O513" s="61">
        <v>1E-3</v>
      </c>
      <c r="P513" s="61">
        <v>0.15670000000000001</v>
      </c>
      <c r="Q513" s="61">
        <v>97.8</v>
      </c>
      <c r="R513" s="62">
        <v>55274.879999999997</v>
      </c>
      <c r="S513" s="61">
        <v>0.34670000000000001</v>
      </c>
      <c r="T513" s="61">
        <v>0.12</v>
      </c>
      <c r="U513" s="61">
        <v>0.5333</v>
      </c>
      <c r="V513" s="61">
        <v>17.440000000000001</v>
      </c>
      <c r="W513" s="61">
        <v>11.33</v>
      </c>
      <c r="X513" s="62">
        <v>61426.84</v>
      </c>
      <c r="Y513" s="61">
        <v>158.38</v>
      </c>
      <c r="Z513" s="62">
        <v>73846.06</v>
      </c>
      <c r="AA513" s="61">
        <v>0.85399999999999998</v>
      </c>
      <c r="AB513" s="61">
        <v>0.1028</v>
      </c>
      <c r="AC513" s="61">
        <v>4.3200000000000002E-2</v>
      </c>
      <c r="AD513" s="61">
        <v>0.14599999999999999</v>
      </c>
      <c r="AE513" s="61">
        <v>73.849999999999994</v>
      </c>
      <c r="AF513" s="62">
        <v>2914.12</v>
      </c>
      <c r="AG513" s="61">
        <v>536.14</v>
      </c>
      <c r="AH513" s="62">
        <v>74124.490000000005</v>
      </c>
      <c r="AI513" s="61">
        <v>53</v>
      </c>
      <c r="AJ513" s="62">
        <v>24554</v>
      </c>
      <c r="AK513" s="62">
        <v>35147</v>
      </c>
      <c r="AL513" s="61">
        <v>62.7</v>
      </c>
      <c r="AM513" s="61">
        <v>37.380000000000003</v>
      </c>
      <c r="AN513" s="61">
        <v>46.98</v>
      </c>
      <c r="AO513" s="61">
        <v>3.9</v>
      </c>
      <c r="AP513" s="61">
        <v>0</v>
      </c>
      <c r="AQ513" s="61">
        <v>1.1837</v>
      </c>
      <c r="AR513" s="62">
        <v>1112.52</v>
      </c>
      <c r="AS513" s="62">
        <v>1429.36</v>
      </c>
      <c r="AT513" s="62">
        <v>5636.56</v>
      </c>
      <c r="AU513" s="61">
        <v>668.98</v>
      </c>
      <c r="AV513" s="61">
        <v>16.16</v>
      </c>
      <c r="AW513" s="62">
        <v>8863.59</v>
      </c>
      <c r="AX513" s="62">
        <v>5511.04</v>
      </c>
      <c r="AY513" s="61">
        <v>0.5988</v>
      </c>
      <c r="AZ513" s="62">
        <v>2717.07</v>
      </c>
      <c r="BA513" s="61">
        <v>0.29520000000000002</v>
      </c>
      <c r="BB513" s="61">
        <v>975.78</v>
      </c>
      <c r="BC513" s="61">
        <v>0.106</v>
      </c>
      <c r="BD513" s="62">
        <v>9203.89</v>
      </c>
      <c r="BE513" s="62">
        <v>5288.47</v>
      </c>
      <c r="BF513" s="61">
        <v>2.2054999999999998</v>
      </c>
      <c r="BG513" s="61">
        <v>0.54500000000000004</v>
      </c>
      <c r="BH513" s="61">
        <v>0.2208</v>
      </c>
      <c r="BI513" s="61">
        <v>0.19239999999999999</v>
      </c>
      <c r="BJ513" s="61">
        <v>2.3699999999999999E-2</v>
      </c>
      <c r="BK513" s="61">
        <v>1.8100000000000002E-2</v>
      </c>
    </row>
    <row r="514" spans="1:63" x14ac:dyDescent="0.25">
      <c r="A514" s="61" t="s">
        <v>544</v>
      </c>
      <c r="B514" s="61">
        <v>50658</v>
      </c>
      <c r="C514" s="61">
        <v>51</v>
      </c>
      <c r="D514" s="61">
        <v>9.67</v>
      </c>
      <c r="E514" s="61">
        <v>493</v>
      </c>
      <c r="F514" s="61">
        <v>424.52</v>
      </c>
      <c r="G514" s="61">
        <v>2.3E-3</v>
      </c>
      <c r="H514" s="61">
        <v>0</v>
      </c>
      <c r="I514" s="61">
        <v>9.1999999999999998E-3</v>
      </c>
      <c r="J514" s="61">
        <v>2.2000000000000001E-3</v>
      </c>
      <c r="K514" s="61">
        <v>5.7799999999999997E-2</v>
      </c>
      <c r="L514" s="61">
        <v>0.90180000000000005</v>
      </c>
      <c r="M514" s="61">
        <v>2.6700000000000002E-2</v>
      </c>
      <c r="N514" s="61">
        <v>0.3589</v>
      </c>
      <c r="O514" s="61">
        <v>0</v>
      </c>
      <c r="P514" s="61">
        <v>0.1176</v>
      </c>
      <c r="Q514" s="61">
        <v>35.229999999999997</v>
      </c>
      <c r="R514" s="62">
        <v>47005.96</v>
      </c>
      <c r="S514" s="61">
        <v>0.27500000000000002</v>
      </c>
      <c r="T514" s="61">
        <v>0.22500000000000001</v>
      </c>
      <c r="U514" s="61">
        <v>0.5</v>
      </c>
      <c r="V514" s="61">
        <v>11.3</v>
      </c>
      <c r="W514" s="61">
        <v>5.32</v>
      </c>
      <c r="X514" s="62">
        <v>59169.66</v>
      </c>
      <c r="Y514" s="61">
        <v>89.23</v>
      </c>
      <c r="Z514" s="62">
        <v>117310.18</v>
      </c>
      <c r="AA514" s="61">
        <v>0.79620000000000002</v>
      </c>
      <c r="AB514" s="61">
        <v>0.13300000000000001</v>
      </c>
      <c r="AC514" s="61">
        <v>7.0800000000000002E-2</v>
      </c>
      <c r="AD514" s="61">
        <v>0.20380000000000001</v>
      </c>
      <c r="AE514" s="61">
        <v>117.31</v>
      </c>
      <c r="AF514" s="62">
        <v>2720.03</v>
      </c>
      <c r="AG514" s="61">
        <v>448.46</v>
      </c>
      <c r="AH514" s="62">
        <v>114729.29</v>
      </c>
      <c r="AI514" s="61">
        <v>260</v>
      </c>
      <c r="AJ514" s="62">
        <v>30032</v>
      </c>
      <c r="AK514" s="62">
        <v>38785</v>
      </c>
      <c r="AL514" s="61">
        <v>38</v>
      </c>
      <c r="AM514" s="61">
        <v>22.02</v>
      </c>
      <c r="AN514" s="61">
        <v>22.28</v>
      </c>
      <c r="AO514" s="61">
        <v>4</v>
      </c>
      <c r="AP514" s="62">
        <v>1308.8900000000001</v>
      </c>
      <c r="AQ514" s="61">
        <v>1.3636999999999999</v>
      </c>
      <c r="AR514" s="62">
        <v>1582.02</v>
      </c>
      <c r="AS514" s="62">
        <v>1810.37</v>
      </c>
      <c r="AT514" s="62">
        <v>4826.53</v>
      </c>
      <c r="AU514" s="62">
        <v>1003.7</v>
      </c>
      <c r="AV514" s="61">
        <v>245.15</v>
      </c>
      <c r="AW514" s="62">
        <v>9467.77</v>
      </c>
      <c r="AX514" s="62">
        <v>5436.87</v>
      </c>
      <c r="AY514" s="61">
        <v>0.49780000000000002</v>
      </c>
      <c r="AZ514" s="62">
        <v>4582.3999999999996</v>
      </c>
      <c r="BA514" s="61">
        <v>0.41949999999999998</v>
      </c>
      <c r="BB514" s="61">
        <v>903.28</v>
      </c>
      <c r="BC514" s="61">
        <v>8.2699999999999996E-2</v>
      </c>
      <c r="BD514" s="62">
        <v>10922.55</v>
      </c>
      <c r="BE514" s="62">
        <v>3458.08</v>
      </c>
      <c r="BF514" s="61">
        <v>1.2668999999999999</v>
      </c>
      <c r="BG514" s="61">
        <v>0.50239999999999996</v>
      </c>
      <c r="BH514" s="61">
        <v>0.1893</v>
      </c>
      <c r="BI514" s="61">
        <v>0.25729999999999997</v>
      </c>
      <c r="BJ514" s="61">
        <v>2.86E-2</v>
      </c>
      <c r="BK514" s="61">
        <v>2.24E-2</v>
      </c>
    </row>
    <row r="515" spans="1:63" x14ac:dyDescent="0.25">
      <c r="A515" s="61" t="s">
        <v>545</v>
      </c>
      <c r="B515" s="61">
        <v>47274</v>
      </c>
      <c r="C515" s="61">
        <v>29</v>
      </c>
      <c r="D515" s="61">
        <v>92.04</v>
      </c>
      <c r="E515" s="62">
        <v>2669.29</v>
      </c>
      <c r="F515" s="62">
        <v>2587.3000000000002</v>
      </c>
      <c r="G515" s="61">
        <v>2.1000000000000001E-2</v>
      </c>
      <c r="H515" s="61">
        <v>0</v>
      </c>
      <c r="I515" s="61">
        <v>3.9600000000000003E-2</v>
      </c>
      <c r="J515" s="61">
        <v>3.0999999999999999E-3</v>
      </c>
      <c r="K515" s="61">
        <v>3.5299999999999998E-2</v>
      </c>
      <c r="L515" s="61">
        <v>0.86519999999999997</v>
      </c>
      <c r="M515" s="61">
        <v>3.5799999999999998E-2</v>
      </c>
      <c r="N515" s="61">
        <v>0.17019999999999999</v>
      </c>
      <c r="O515" s="61">
        <v>1.5100000000000001E-2</v>
      </c>
      <c r="P515" s="61">
        <v>8.7999999999999995E-2</v>
      </c>
      <c r="Q515" s="61">
        <v>117.48</v>
      </c>
      <c r="R515" s="62">
        <v>65147.6</v>
      </c>
      <c r="S515" s="61">
        <v>0.16980000000000001</v>
      </c>
      <c r="T515" s="61">
        <v>8.8099999999999998E-2</v>
      </c>
      <c r="U515" s="61">
        <v>0.74209999999999998</v>
      </c>
      <c r="V515" s="61">
        <v>19.93</v>
      </c>
      <c r="W515" s="61">
        <v>9.83</v>
      </c>
      <c r="X515" s="62">
        <v>99716.68</v>
      </c>
      <c r="Y515" s="61">
        <v>265.38</v>
      </c>
      <c r="Z515" s="62">
        <v>186944.94</v>
      </c>
      <c r="AA515" s="61">
        <v>0.8609</v>
      </c>
      <c r="AB515" s="61">
        <v>0.1123</v>
      </c>
      <c r="AC515" s="61">
        <v>2.69E-2</v>
      </c>
      <c r="AD515" s="61">
        <v>0.1391</v>
      </c>
      <c r="AE515" s="61">
        <v>186.94</v>
      </c>
      <c r="AF515" s="62">
        <v>6684.72</v>
      </c>
      <c r="AG515" s="61">
        <v>875.8</v>
      </c>
      <c r="AH515" s="62">
        <v>212351.1</v>
      </c>
      <c r="AI515" s="61">
        <v>538</v>
      </c>
      <c r="AJ515" s="62">
        <v>51428</v>
      </c>
      <c r="AK515" s="62">
        <v>89396</v>
      </c>
      <c r="AL515" s="61">
        <v>62</v>
      </c>
      <c r="AM515" s="61">
        <v>34.9</v>
      </c>
      <c r="AN515" s="61">
        <v>36.04</v>
      </c>
      <c r="AO515" s="61">
        <v>4.5</v>
      </c>
      <c r="AP515" s="61">
        <v>0</v>
      </c>
      <c r="AQ515" s="61">
        <v>0.6361</v>
      </c>
      <c r="AR515" s="62">
        <v>1086.49</v>
      </c>
      <c r="AS515" s="62">
        <v>2498.7600000000002</v>
      </c>
      <c r="AT515" s="62">
        <v>5417.97</v>
      </c>
      <c r="AU515" s="62">
        <v>1026.8599999999999</v>
      </c>
      <c r="AV515" s="61">
        <v>109.73</v>
      </c>
      <c r="AW515" s="62">
        <v>10139.790000000001</v>
      </c>
      <c r="AX515" s="62">
        <v>3041.29</v>
      </c>
      <c r="AY515" s="61">
        <v>0.32100000000000001</v>
      </c>
      <c r="AZ515" s="62">
        <v>6048.86</v>
      </c>
      <c r="BA515" s="61">
        <v>0.63839999999999997</v>
      </c>
      <c r="BB515" s="61">
        <v>385.5</v>
      </c>
      <c r="BC515" s="61">
        <v>4.07E-2</v>
      </c>
      <c r="BD515" s="62">
        <v>9475.65</v>
      </c>
      <c r="BE515" s="62">
        <v>1974.59</v>
      </c>
      <c r="BF515" s="61">
        <v>0.2208</v>
      </c>
      <c r="BG515" s="61">
        <v>0.58660000000000001</v>
      </c>
      <c r="BH515" s="61">
        <v>0.19389999999999999</v>
      </c>
      <c r="BI515" s="61">
        <v>0.1777</v>
      </c>
      <c r="BJ515" s="61">
        <v>3.0700000000000002E-2</v>
      </c>
      <c r="BK515" s="61">
        <v>1.11E-2</v>
      </c>
    </row>
    <row r="516" spans="1:63" x14ac:dyDescent="0.25">
      <c r="A516" s="61" t="s">
        <v>546</v>
      </c>
      <c r="B516" s="61">
        <v>47092</v>
      </c>
      <c r="C516" s="61">
        <v>43</v>
      </c>
      <c r="D516" s="61">
        <v>31.84</v>
      </c>
      <c r="E516" s="62">
        <v>1369.2</v>
      </c>
      <c r="F516" s="62">
        <v>1292.01</v>
      </c>
      <c r="G516" s="61">
        <v>3.8999999999999998E-3</v>
      </c>
      <c r="H516" s="61">
        <v>8.0000000000000004E-4</v>
      </c>
      <c r="I516" s="61">
        <v>9.7000000000000003E-3</v>
      </c>
      <c r="J516" s="61">
        <v>4.1999999999999997E-3</v>
      </c>
      <c r="K516" s="61">
        <v>4.41E-2</v>
      </c>
      <c r="L516" s="61">
        <v>0.91080000000000005</v>
      </c>
      <c r="M516" s="61">
        <v>2.64E-2</v>
      </c>
      <c r="N516" s="61">
        <v>0.47239999999999999</v>
      </c>
      <c r="O516" s="61">
        <v>2E-3</v>
      </c>
      <c r="P516" s="61">
        <v>0.12970000000000001</v>
      </c>
      <c r="Q516" s="61">
        <v>62.08</v>
      </c>
      <c r="R516" s="62">
        <v>50924.84</v>
      </c>
      <c r="S516" s="61">
        <v>0.47789999999999999</v>
      </c>
      <c r="T516" s="61">
        <v>0.1593</v>
      </c>
      <c r="U516" s="61">
        <v>0.36280000000000001</v>
      </c>
      <c r="V516" s="61">
        <v>17.41</v>
      </c>
      <c r="W516" s="61">
        <v>12.19</v>
      </c>
      <c r="X516" s="62">
        <v>56161.68</v>
      </c>
      <c r="Y516" s="61">
        <v>106.83</v>
      </c>
      <c r="Z516" s="62">
        <v>135537.71</v>
      </c>
      <c r="AA516" s="61">
        <v>0.82569999999999999</v>
      </c>
      <c r="AB516" s="61">
        <v>0.1434</v>
      </c>
      <c r="AC516" s="61">
        <v>3.1E-2</v>
      </c>
      <c r="AD516" s="61">
        <v>0.17430000000000001</v>
      </c>
      <c r="AE516" s="61">
        <v>135.54</v>
      </c>
      <c r="AF516" s="62">
        <v>4099.74</v>
      </c>
      <c r="AG516" s="61">
        <v>620.32000000000005</v>
      </c>
      <c r="AH516" s="62">
        <v>161347.76999999999</v>
      </c>
      <c r="AI516" s="61">
        <v>457</v>
      </c>
      <c r="AJ516" s="62">
        <v>34850</v>
      </c>
      <c r="AK516" s="62">
        <v>47664</v>
      </c>
      <c r="AL516" s="61">
        <v>57.95</v>
      </c>
      <c r="AM516" s="61">
        <v>29.06</v>
      </c>
      <c r="AN516" s="61">
        <v>31.11</v>
      </c>
      <c r="AO516" s="61">
        <v>2.8</v>
      </c>
      <c r="AP516" s="62">
        <v>1093.46</v>
      </c>
      <c r="AQ516" s="61">
        <v>1.1632</v>
      </c>
      <c r="AR516" s="62">
        <v>1406.45</v>
      </c>
      <c r="AS516" s="62">
        <v>1951.68</v>
      </c>
      <c r="AT516" s="62">
        <v>5069.32</v>
      </c>
      <c r="AU516" s="62">
        <v>1146.18</v>
      </c>
      <c r="AV516" s="61">
        <v>225.99</v>
      </c>
      <c r="AW516" s="62">
        <v>9799.6200000000008</v>
      </c>
      <c r="AX516" s="62">
        <v>3786.64</v>
      </c>
      <c r="AY516" s="61">
        <v>0.3967</v>
      </c>
      <c r="AZ516" s="62">
        <v>5279.47</v>
      </c>
      <c r="BA516" s="61">
        <v>0.55310000000000004</v>
      </c>
      <c r="BB516" s="61">
        <v>479.23</v>
      </c>
      <c r="BC516" s="61">
        <v>5.0200000000000002E-2</v>
      </c>
      <c r="BD516" s="62">
        <v>9545.34</v>
      </c>
      <c r="BE516" s="62">
        <v>2596.1</v>
      </c>
      <c r="BF516" s="61">
        <v>0.62980000000000003</v>
      </c>
      <c r="BG516" s="61">
        <v>0.54020000000000001</v>
      </c>
      <c r="BH516" s="61">
        <v>0.17499999999999999</v>
      </c>
      <c r="BI516" s="61">
        <v>0.2271</v>
      </c>
      <c r="BJ516" s="61">
        <v>3.7999999999999999E-2</v>
      </c>
      <c r="BK516" s="61">
        <v>1.9599999999999999E-2</v>
      </c>
    </row>
    <row r="517" spans="1:63" x14ac:dyDescent="0.25">
      <c r="A517" s="61" t="s">
        <v>547</v>
      </c>
      <c r="B517" s="61">
        <v>48652</v>
      </c>
      <c r="C517" s="61">
        <v>546</v>
      </c>
      <c r="D517" s="61">
        <v>4.67</v>
      </c>
      <c r="E517" s="62">
        <v>2551</v>
      </c>
      <c r="F517" s="62">
        <v>2474.9699999999998</v>
      </c>
      <c r="G517" s="61">
        <v>4.0000000000000002E-4</v>
      </c>
      <c r="H517" s="61">
        <v>0</v>
      </c>
      <c r="I517" s="61">
        <v>3.7000000000000002E-3</v>
      </c>
      <c r="J517" s="61">
        <v>4.0000000000000002E-4</v>
      </c>
      <c r="K517" s="61">
        <v>3.3E-3</v>
      </c>
      <c r="L517" s="61">
        <v>0.98140000000000005</v>
      </c>
      <c r="M517" s="61">
        <v>1.0800000000000001E-2</v>
      </c>
      <c r="N517" s="61">
        <v>0.59309999999999996</v>
      </c>
      <c r="O517" s="61">
        <v>4.0000000000000002E-4</v>
      </c>
      <c r="P517" s="61">
        <v>0.17860000000000001</v>
      </c>
      <c r="Q517" s="61">
        <v>134.87</v>
      </c>
      <c r="R517" s="62">
        <v>32219.21</v>
      </c>
      <c r="S517" s="61">
        <v>0.88890000000000002</v>
      </c>
      <c r="T517" s="61">
        <v>0.1111</v>
      </c>
      <c r="U517" s="61">
        <v>0</v>
      </c>
      <c r="V517" s="61">
        <v>14.33</v>
      </c>
      <c r="W517" s="61">
        <v>14</v>
      </c>
      <c r="X517" s="62">
        <v>58019.21</v>
      </c>
      <c r="Y517" s="61">
        <v>182.21</v>
      </c>
      <c r="Z517" s="62">
        <v>148828.09</v>
      </c>
      <c r="AA517" s="61">
        <v>0.57689999999999997</v>
      </c>
      <c r="AB517" s="61">
        <v>0.10050000000000001</v>
      </c>
      <c r="AC517" s="61">
        <v>0.3226</v>
      </c>
      <c r="AD517" s="61">
        <v>0.42309999999999998</v>
      </c>
      <c r="AE517" s="61">
        <v>148.83000000000001</v>
      </c>
      <c r="AF517" s="62">
        <v>3930.14</v>
      </c>
      <c r="AG517" s="61">
        <v>405.51</v>
      </c>
      <c r="AH517" s="62">
        <v>114349.94</v>
      </c>
      <c r="AI517" s="61">
        <v>257</v>
      </c>
      <c r="AJ517" s="62">
        <v>27755</v>
      </c>
      <c r="AK517" s="62">
        <v>39456</v>
      </c>
      <c r="AL517" s="61">
        <v>35.4</v>
      </c>
      <c r="AM517" s="61">
        <v>20</v>
      </c>
      <c r="AN517" s="61">
        <v>34.32</v>
      </c>
      <c r="AO517" s="61">
        <v>3.9</v>
      </c>
      <c r="AP517" s="61">
        <v>0</v>
      </c>
      <c r="AQ517" s="61">
        <v>0.66139999999999999</v>
      </c>
      <c r="AR517" s="61">
        <v>0</v>
      </c>
      <c r="AS517" s="61">
        <v>0</v>
      </c>
      <c r="AT517" s="61">
        <v>0</v>
      </c>
      <c r="AU517" s="61">
        <v>0</v>
      </c>
      <c r="AV517" s="61">
        <v>0</v>
      </c>
      <c r="AW517" s="61">
        <v>0</v>
      </c>
      <c r="AX517" s="62">
        <v>6212.92</v>
      </c>
      <c r="AY517" s="61">
        <v>0.54659999999999997</v>
      </c>
      <c r="AZ517" s="62">
        <v>3949.85</v>
      </c>
      <c r="BA517" s="61">
        <v>0.34749999999999998</v>
      </c>
      <c r="BB517" s="62">
        <v>1204.3599999999999</v>
      </c>
      <c r="BC517" s="61">
        <v>0.106</v>
      </c>
      <c r="BD517" s="62">
        <v>11367.14</v>
      </c>
      <c r="BE517" s="62">
        <v>4507.6899999999996</v>
      </c>
      <c r="BF517" s="61">
        <v>1.6961999999999999</v>
      </c>
      <c r="BG517" s="61">
        <v>0.51639999999999997</v>
      </c>
      <c r="BH517" s="61">
        <v>0.27929999999999999</v>
      </c>
      <c r="BI517" s="61">
        <v>0.13400000000000001</v>
      </c>
      <c r="BJ517" s="61">
        <v>4.7399999999999998E-2</v>
      </c>
      <c r="BK517" s="61">
        <v>2.29E-2</v>
      </c>
    </row>
    <row r="518" spans="1:63" x14ac:dyDescent="0.25">
      <c r="A518" s="61" t="s">
        <v>548</v>
      </c>
      <c r="B518" s="61">
        <v>44867</v>
      </c>
      <c r="C518" s="61">
        <v>17</v>
      </c>
      <c r="D518" s="61">
        <v>313.22000000000003</v>
      </c>
      <c r="E518" s="62">
        <v>5324.69</v>
      </c>
      <c r="F518" s="62">
        <v>5205.68</v>
      </c>
      <c r="G518" s="61">
        <v>0.12590000000000001</v>
      </c>
      <c r="H518" s="61">
        <v>2.0000000000000001E-4</v>
      </c>
      <c r="I518" s="61">
        <v>8.0699999999999994E-2</v>
      </c>
      <c r="J518" s="61">
        <v>2.0000000000000001E-4</v>
      </c>
      <c r="K518" s="61">
        <v>3.5999999999999997E-2</v>
      </c>
      <c r="L518" s="61">
        <v>0.70109999999999995</v>
      </c>
      <c r="M518" s="61">
        <v>5.5899999999999998E-2</v>
      </c>
      <c r="N518" s="61">
        <v>0.1673</v>
      </c>
      <c r="O518" s="61">
        <v>4.6899999999999997E-2</v>
      </c>
      <c r="P518" s="61">
        <v>0.1013</v>
      </c>
      <c r="Q518" s="61">
        <v>279.22000000000003</v>
      </c>
      <c r="R518" s="62">
        <v>73224.91</v>
      </c>
      <c r="S518" s="61">
        <v>0.1197</v>
      </c>
      <c r="T518" s="61">
        <v>0.15429999999999999</v>
      </c>
      <c r="U518" s="61">
        <v>0.72609999999999997</v>
      </c>
      <c r="V518" s="61">
        <v>17.29</v>
      </c>
      <c r="W518" s="61">
        <v>27.2</v>
      </c>
      <c r="X518" s="62">
        <v>95686.82</v>
      </c>
      <c r="Y518" s="61">
        <v>194.3</v>
      </c>
      <c r="Z518" s="62">
        <v>304851.3</v>
      </c>
      <c r="AA518" s="61">
        <v>0.60940000000000005</v>
      </c>
      <c r="AB518" s="61">
        <v>0.37140000000000001</v>
      </c>
      <c r="AC518" s="61">
        <v>1.9199999999999998E-2</v>
      </c>
      <c r="AD518" s="61">
        <v>0.3906</v>
      </c>
      <c r="AE518" s="61">
        <v>304.85000000000002</v>
      </c>
      <c r="AF518" s="62">
        <v>11336.48</v>
      </c>
      <c r="AG518" s="61">
        <v>855.69</v>
      </c>
      <c r="AH518" s="62">
        <v>346778.33</v>
      </c>
      <c r="AI518" s="61">
        <v>600</v>
      </c>
      <c r="AJ518" s="62">
        <v>49873</v>
      </c>
      <c r="AK518" s="62">
        <v>102742</v>
      </c>
      <c r="AL518" s="61">
        <v>66.650000000000006</v>
      </c>
      <c r="AM518" s="61">
        <v>32.869999999999997</v>
      </c>
      <c r="AN518" s="61">
        <v>42.74</v>
      </c>
      <c r="AO518" s="61">
        <v>4.63</v>
      </c>
      <c r="AP518" s="61">
        <v>0</v>
      </c>
      <c r="AQ518" s="61">
        <v>0.52029999999999998</v>
      </c>
      <c r="AR518" s="62">
        <v>1756.32</v>
      </c>
      <c r="AS518" s="62">
        <v>2653.68</v>
      </c>
      <c r="AT518" s="62">
        <v>7944.13</v>
      </c>
      <c r="AU518" s="62">
        <v>1284.69</v>
      </c>
      <c r="AV518" s="61">
        <v>758.77</v>
      </c>
      <c r="AW518" s="62">
        <v>14397.59</v>
      </c>
      <c r="AX518" s="62">
        <v>3606.5</v>
      </c>
      <c r="AY518" s="61">
        <v>0.2442</v>
      </c>
      <c r="AZ518" s="62">
        <v>10708.97</v>
      </c>
      <c r="BA518" s="61">
        <v>0.72509999999999997</v>
      </c>
      <c r="BB518" s="61">
        <v>453.29</v>
      </c>
      <c r="BC518" s="61">
        <v>3.0700000000000002E-2</v>
      </c>
      <c r="BD518" s="62">
        <v>14768.76</v>
      </c>
      <c r="BE518" s="61">
        <v>412.22</v>
      </c>
      <c r="BF518" s="61">
        <v>3.1399999999999997E-2</v>
      </c>
      <c r="BG518" s="61">
        <v>0.64339999999999997</v>
      </c>
      <c r="BH518" s="61">
        <v>0.2198</v>
      </c>
      <c r="BI518" s="61">
        <v>7.4899999999999994E-2</v>
      </c>
      <c r="BJ518" s="61">
        <v>2.98E-2</v>
      </c>
      <c r="BK518" s="61">
        <v>3.2199999999999999E-2</v>
      </c>
    </row>
    <row r="519" spans="1:63" x14ac:dyDescent="0.25">
      <c r="A519" s="61" t="s">
        <v>549</v>
      </c>
      <c r="B519" s="61">
        <v>44875</v>
      </c>
      <c r="C519" s="61">
        <v>29</v>
      </c>
      <c r="D519" s="61">
        <v>264.73</v>
      </c>
      <c r="E519" s="62">
        <v>7677.13</v>
      </c>
      <c r="F519" s="62">
        <v>7408.74</v>
      </c>
      <c r="G519" s="61">
        <v>4.0399999999999998E-2</v>
      </c>
      <c r="H519" s="61">
        <v>0</v>
      </c>
      <c r="I519" s="61">
        <v>4.8800000000000003E-2</v>
      </c>
      <c r="J519" s="61">
        <v>5.9999999999999995E-4</v>
      </c>
      <c r="K519" s="61">
        <v>2.1499999999999998E-2</v>
      </c>
      <c r="L519" s="61">
        <v>0.85470000000000002</v>
      </c>
      <c r="M519" s="61">
        <v>3.39E-2</v>
      </c>
      <c r="N519" s="61">
        <v>0.21</v>
      </c>
      <c r="O519" s="61">
        <v>1.77E-2</v>
      </c>
      <c r="P519" s="61">
        <v>0.12659999999999999</v>
      </c>
      <c r="Q519" s="61">
        <v>336.46</v>
      </c>
      <c r="R519" s="62">
        <v>62206.97</v>
      </c>
      <c r="S519" s="61">
        <v>0.31830000000000003</v>
      </c>
      <c r="T519" s="61">
        <v>0.1061</v>
      </c>
      <c r="U519" s="61">
        <v>0.5756</v>
      </c>
      <c r="V519" s="61">
        <v>18.07</v>
      </c>
      <c r="W519" s="61">
        <v>52.32</v>
      </c>
      <c r="X519" s="62">
        <v>87785.31</v>
      </c>
      <c r="Y519" s="61">
        <v>146.72999999999999</v>
      </c>
      <c r="Z519" s="62">
        <v>188506.29</v>
      </c>
      <c r="AA519" s="61">
        <v>0.77200000000000002</v>
      </c>
      <c r="AB519" s="61">
        <v>0.21540000000000001</v>
      </c>
      <c r="AC519" s="61">
        <v>1.26E-2</v>
      </c>
      <c r="AD519" s="61">
        <v>0.22800000000000001</v>
      </c>
      <c r="AE519" s="61">
        <v>188.51</v>
      </c>
      <c r="AF519" s="62">
        <v>8144.98</v>
      </c>
      <c r="AG519" s="62">
        <v>1001.91</v>
      </c>
      <c r="AH519" s="62">
        <v>215850.29</v>
      </c>
      <c r="AI519" s="61">
        <v>542</v>
      </c>
      <c r="AJ519" s="62">
        <v>42323</v>
      </c>
      <c r="AK519" s="62">
        <v>78460</v>
      </c>
      <c r="AL519" s="61">
        <v>77.099999999999994</v>
      </c>
      <c r="AM519" s="61">
        <v>42.13</v>
      </c>
      <c r="AN519" s="61">
        <v>45.1</v>
      </c>
      <c r="AO519" s="61">
        <v>5</v>
      </c>
      <c r="AP519" s="61">
        <v>0</v>
      </c>
      <c r="AQ519" s="61">
        <v>0.6522</v>
      </c>
      <c r="AR519" s="62">
        <v>1352.25</v>
      </c>
      <c r="AS519" s="62">
        <v>2012.99</v>
      </c>
      <c r="AT519" s="62">
        <v>5804.11</v>
      </c>
      <c r="AU519" s="62">
        <v>1093.48</v>
      </c>
      <c r="AV519" s="61">
        <v>397.58</v>
      </c>
      <c r="AW519" s="62">
        <v>10660.4</v>
      </c>
      <c r="AX519" s="62">
        <v>3200.73</v>
      </c>
      <c r="AY519" s="61">
        <v>0.29380000000000001</v>
      </c>
      <c r="AZ519" s="62">
        <v>7260.73</v>
      </c>
      <c r="BA519" s="61">
        <v>0.66649999999999998</v>
      </c>
      <c r="BB519" s="61">
        <v>432.33</v>
      </c>
      <c r="BC519" s="61">
        <v>3.9699999999999999E-2</v>
      </c>
      <c r="BD519" s="62">
        <v>10893.79</v>
      </c>
      <c r="BE519" s="62">
        <v>1364.12</v>
      </c>
      <c r="BF519" s="61">
        <v>0.1502</v>
      </c>
      <c r="BG519" s="61">
        <v>0.60129999999999995</v>
      </c>
      <c r="BH519" s="61">
        <v>0.25619999999999998</v>
      </c>
      <c r="BI519" s="61">
        <v>9.4100000000000003E-2</v>
      </c>
      <c r="BJ519" s="61">
        <v>2.8299999999999999E-2</v>
      </c>
      <c r="BK519" s="61">
        <v>2.01E-2</v>
      </c>
    </row>
    <row r="520" spans="1:63" x14ac:dyDescent="0.25">
      <c r="A520" s="61" t="s">
        <v>550</v>
      </c>
      <c r="B520" s="61">
        <v>47969</v>
      </c>
      <c r="C520" s="61">
        <v>150</v>
      </c>
      <c r="D520" s="61">
        <v>5.14</v>
      </c>
      <c r="E520" s="61">
        <v>770.63</v>
      </c>
      <c r="F520" s="61">
        <v>790.43</v>
      </c>
      <c r="G520" s="61">
        <v>1.2999999999999999E-3</v>
      </c>
      <c r="H520" s="61">
        <v>1E-4</v>
      </c>
      <c r="I520" s="61">
        <v>1.2999999999999999E-3</v>
      </c>
      <c r="J520" s="61">
        <v>0</v>
      </c>
      <c r="K520" s="61">
        <v>0</v>
      </c>
      <c r="L520" s="61">
        <v>0.99460000000000004</v>
      </c>
      <c r="M520" s="61">
        <v>2.8E-3</v>
      </c>
      <c r="N520" s="61">
        <v>0.63590000000000002</v>
      </c>
      <c r="O520" s="61">
        <v>0</v>
      </c>
      <c r="P520" s="61">
        <v>0.1885</v>
      </c>
      <c r="Q520" s="61">
        <v>42.49</v>
      </c>
      <c r="R520" s="62">
        <v>49152.36</v>
      </c>
      <c r="S520" s="61">
        <v>0.26319999999999999</v>
      </c>
      <c r="T520" s="61">
        <v>0.1053</v>
      </c>
      <c r="U520" s="61">
        <v>0.63160000000000005</v>
      </c>
      <c r="V520" s="61">
        <v>15.56</v>
      </c>
      <c r="W520" s="61">
        <v>7</v>
      </c>
      <c r="X520" s="62">
        <v>61741</v>
      </c>
      <c r="Y520" s="61">
        <v>106.22</v>
      </c>
      <c r="Z520" s="62">
        <v>70172.31</v>
      </c>
      <c r="AA520" s="61">
        <v>0.85760000000000003</v>
      </c>
      <c r="AB520" s="61">
        <v>2.01E-2</v>
      </c>
      <c r="AC520" s="61">
        <v>0.12230000000000001</v>
      </c>
      <c r="AD520" s="61">
        <v>0.1424</v>
      </c>
      <c r="AE520" s="61">
        <v>70.17</v>
      </c>
      <c r="AF520" s="62">
        <v>1576.15</v>
      </c>
      <c r="AG520" s="61">
        <v>226.04</v>
      </c>
      <c r="AH520" s="62">
        <v>57882.31</v>
      </c>
      <c r="AI520" s="61">
        <v>18</v>
      </c>
      <c r="AJ520" s="62">
        <v>28716</v>
      </c>
      <c r="AK520" s="62">
        <v>40146</v>
      </c>
      <c r="AL520" s="61">
        <v>24.9</v>
      </c>
      <c r="AM520" s="61">
        <v>22.07</v>
      </c>
      <c r="AN520" s="61">
        <v>24.11</v>
      </c>
      <c r="AO520" s="61">
        <v>4.9000000000000004</v>
      </c>
      <c r="AP520" s="61">
        <v>0</v>
      </c>
      <c r="AQ520" s="61">
        <v>0.70840000000000003</v>
      </c>
      <c r="AR520" s="62">
        <v>1370.72</v>
      </c>
      <c r="AS520" s="62">
        <v>2738.87</v>
      </c>
      <c r="AT520" s="62">
        <v>5766.78</v>
      </c>
      <c r="AU520" s="61">
        <v>985.9</v>
      </c>
      <c r="AV520" s="61">
        <v>68.44</v>
      </c>
      <c r="AW520" s="62">
        <v>10930.72</v>
      </c>
      <c r="AX520" s="62">
        <v>7484.4</v>
      </c>
      <c r="AY520" s="61">
        <v>0.69710000000000005</v>
      </c>
      <c r="AZ520" s="62">
        <v>2114.5300000000002</v>
      </c>
      <c r="BA520" s="61">
        <v>0.19689999999999999</v>
      </c>
      <c r="BB520" s="62">
        <v>1137.8699999999999</v>
      </c>
      <c r="BC520" s="61">
        <v>0.106</v>
      </c>
      <c r="BD520" s="62">
        <v>10736.8</v>
      </c>
      <c r="BE520" s="62">
        <v>7824.83</v>
      </c>
      <c r="BF520" s="61">
        <v>3.6947999999999999</v>
      </c>
      <c r="BG520" s="61">
        <v>0.53580000000000005</v>
      </c>
      <c r="BH520" s="61">
        <v>0.26740000000000003</v>
      </c>
      <c r="BI520" s="61">
        <v>0.13700000000000001</v>
      </c>
      <c r="BJ520" s="61">
        <v>3.85E-2</v>
      </c>
      <c r="BK520" s="61">
        <v>2.1399999999999999E-2</v>
      </c>
    </row>
    <row r="521" spans="1:63" x14ac:dyDescent="0.25">
      <c r="A521" s="61" t="s">
        <v>551</v>
      </c>
      <c r="B521" s="61">
        <v>46151</v>
      </c>
      <c r="C521" s="61">
        <v>138</v>
      </c>
      <c r="D521" s="61">
        <v>22.24</v>
      </c>
      <c r="E521" s="62">
        <v>3069.51</v>
      </c>
      <c r="F521" s="62">
        <v>3057.69</v>
      </c>
      <c r="G521" s="61">
        <v>2.1999999999999999E-2</v>
      </c>
      <c r="H521" s="61">
        <v>6.9999999999999999E-4</v>
      </c>
      <c r="I521" s="61">
        <v>1.5699999999999999E-2</v>
      </c>
      <c r="J521" s="61">
        <v>6.9999999999999999E-4</v>
      </c>
      <c r="K521" s="61">
        <v>1.7999999999999999E-2</v>
      </c>
      <c r="L521" s="61">
        <v>0.91020000000000001</v>
      </c>
      <c r="M521" s="61">
        <v>3.2800000000000003E-2</v>
      </c>
      <c r="N521" s="61">
        <v>0.32600000000000001</v>
      </c>
      <c r="O521" s="61">
        <v>2.8799999999999999E-2</v>
      </c>
      <c r="P521" s="61">
        <v>9.2299999999999993E-2</v>
      </c>
      <c r="Q521" s="61">
        <v>136.5</v>
      </c>
      <c r="R521" s="62">
        <v>57080.45</v>
      </c>
      <c r="S521" s="61">
        <v>0.23350000000000001</v>
      </c>
      <c r="T521" s="61">
        <v>0.18779999999999999</v>
      </c>
      <c r="U521" s="61">
        <v>0.57869999999999999</v>
      </c>
      <c r="V521" s="61">
        <v>17.55</v>
      </c>
      <c r="W521" s="61">
        <v>33</v>
      </c>
      <c r="X521" s="62">
        <v>63563.76</v>
      </c>
      <c r="Y521" s="61">
        <v>88.69</v>
      </c>
      <c r="Z521" s="62">
        <v>222276.49</v>
      </c>
      <c r="AA521" s="61">
        <v>0.75080000000000002</v>
      </c>
      <c r="AB521" s="61">
        <v>0.18</v>
      </c>
      <c r="AC521" s="61">
        <v>6.9199999999999998E-2</v>
      </c>
      <c r="AD521" s="61">
        <v>0.2492</v>
      </c>
      <c r="AE521" s="61">
        <v>222.28</v>
      </c>
      <c r="AF521" s="62">
        <v>5634.94</v>
      </c>
      <c r="AG521" s="61">
        <v>670.39</v>
      </c>
      <c r="AH521" s="62">
        <v>231785.72</v>
      </c>
      <c r="AI521" s="61">
        <v>569</v>
      </c>
      <c r="AJ521" s="62">
        <v>33995</v>
      </c>
      <c r="AK521" s="62">
        <v>53092</v>
      </c>
      <c r="AL521" s="61">
        <v>50.23</v>
      </c>
      <c r="AM521" s="61">
        <v>22.87</v>
      </c>
      <c r="AN521" s="61">
        <v>26.11</v>
      </c>
      <c r="AO521" s="61">
        <v>2.19</v>
      </c>
      <c r="AP521" s="62">
        <v>1673.72</v>
      </c>
      <c r="AQ521" s="61">
        <v>1.2081</v>
      </c>
      <c r="AR521" s="62">
        <v>1219.99</v>
      </c>
      <c r="AS521" s="62">
        <v>2147.37</v>
      </c>
      <c r="AT521" s="62">
        <v>5774.01</v>
      </c>
      <c r="AU521" s="62">
        <v>1310.3900000000001</v>
      </c>
      <c r="AV521" s="61">
        <v>340.98</v>
      </c>
      <c r="AW521" s="62">
        <v>10792.74</v>
      </c>
      <c r="AX521" s="62">
        <v>3299.34</v>
      </c>
      <c r="AY521" s="61">
        <v>0.30759999999999998</v>
      </c>
      <c r="AZ521" s="62">
        <v>6891.09</v>
      </c>
      <c r="BA521" s="61">
        <v>0.64249999999999996</v>
      </c>
      <c r="BB521" s="61">
        <v>534.53</v>
      </c>
      <c r="BC521" s="61">
        <v>4.9799999999999997E-2</v>
      </c>
      <c r="BD521" s="62">
        <v>10724.96</v>
      </c>
      <c r="BE521" s="62">
        <v>2690.99</v>
      </c>
      <c r="BF521" s="61">
        <v>0.47949999999999998</v>
      </c>
      <c r="BG521" s="61">
        <v>0.59719999999999995</v>
      </c>
      <c r="BH521" s="61">
        <v>0.19839999999999999</v>
      </c>
      <c r="BI521" s="61">
        <v>0.15060000000000001</v>
      </c>
      <c r="BJ521" s="61">
        <v>2.6200000000000001E-2</v>
      </c>
      <c r="BK521" s="61">
        <v>2.75E-2</v>
      </c>
    </row>
    <row r="522" spans="1:63" x14ac:dyDescent="0.25">
      <c r="A522" s="61" t="s">
        <v>552</v>
      </c>
      <c r="B522" s="61">
        <v>44883</v>
      </c>
      <c r="C522" s="61">
        <v>14</v>
      </c>
      <c r="D522" s="61">
        <v>191.13</v>
      </c>
      <c r="E522" s="62">
        <v>2675.87</v>
      </c>
      <c r="F522" s="62">
        <v>2520.1</v>
      </c>
      <c r="G522" s="61">
        <v>1.17E-2</v>
      </c>
      <c r="H522" s="61">
        <v>8.0000000000000004E-4</v>
      </c>
      <c r="I522" s="61">
        <v>2.52E-2</v>
      </c>
      <c r="J522" s="61">
        <v>1.6000000000000001E-3</v>
      </c>
      <c r="K522" s="61">
        <v>2.8000000000000001E-2</v>
      </c>
      <c r="L522" s="61">
        <v>0.88280000000000003</v>
      </c>
      <c r="M522" s="61">
        <v>4.99E-2</v>
      </c>
      <c r="N522" s="61">
        <v>0.23769999999999999</v>
      </c>
      <c r="O522" s="61">
        <v>1.34E-2</v>
      </c>
      <c r="P522" s="61">
        <v>0.1207</v>
      </c>
      <c r="Q522" s="61">
        <v>130.25</v>
      </c>
      <c r="R522" s="62">
        <v>59564.63</v>
      </c>
      <c r="S522" s="61">
        <v>0.3654</v>
      </c>
      <c r="T522" s="61">
        <v>0.21149999999999999</v>
      </c>
      <c r="U522" s="61">
        <v>0.42309999999999998</v>
      </c>
      <c r="V522" s="61">
        <v>16.829999999999998</v>
      </c>
      <c r="W522" s="61">
        <v>18</v>
      </c>
      <c r="X522" s="62">
        <v>73296.72</v>
      </c>
      <c r="Y522" s="61">
        <v>148.66</v>
      </c>
      <c r="Z522" s="62">
        <v>141965.19</v>
      </c>
      <c r="AA522" s="61">
        <v>0.81830000000000003</v>
      </c>
      <c r="AB522" s="61">
        <v>0.1701</v>
      </c>
      <c r="AC522" s="61">
        <v>1.17E-2</v>
      </c>
      <c r="AD522" s="61">
        <v>0.1817</v>
      </c>
      <c r="AE522" s="61">
        <v>141.97</v>
      </c>
      <c r="AF522" s="62">
        <v>5948.25</v>
      </c>
      <c r="AG522" s="61">
        <v>880.82</v>
      </c>
      <c r="AH522" s="62">
        <v>161113.68</v>
      </c>
      <c r="AI522" s="61">
        <v>455</v>
      </c>
      <c r="AJ522" s="62">
        <v>35297</v>
      </c>
      <c r="AK522" s="62">
        <v>52045</v>
      </c>
      <c r="AL522" s="61">
        <v>66.25</v>
      </c>
      <c r="AM522" s="61">
        <v>39.9</v>
      </c>
      <c r="AN522" s="61">
        <v>49.86</v>
      </c>
      <c r="AO522" s="61">
        <v>5.4</v>
      </c>
      <c r="AP522" s="61">
        <v>0</v>
      </c>
      <c r="AQ522" s="61">
        <v>1.0239</v>
      </c>
      <c r="AR522" s="62">
        <v>1126.6099999999999</v>
      </c>
      <c r="AS522" s="62">
        <v>1741.08</v>
      </c>
      <c r="AT522" s="62">
        <v>6339.18</v>
      </c>
      <c r="AU522" s="62">
        <v>1072.32</v>
      </c>
      <c r="AV522" s="61">
        <v>49.04</v>
      </c>
      <c r="AW522" s="62">
        <v>10328.23</v>
      </c>
      <c r="AX522" s="62">
        <v>4065.44</v>
      </c>
      <c r="AY522" s="61">
        <v>0.3952</v>
      </c>
      <c r="AZ522" s="62">
        <v>5690.33</v>
      </c>
      <c r="BA522" s="61">
        <v>0.55310000000000004</v>
      </c>
      <c r="BB522" s="61">
        <v>531.91999999999996</v>
      </c>
      <c r="BC522" s="61">
        <v>5.1700000000000003E-2</v>
      </c>
      <c r="BD522" s="62">
        <v>10287.69</v>
      </c>
      <c r="BE522" s="62">
        <v>2102.1999999999998</v>
      </c>
      <c r="BF522" s="61">
        <v>0.44679999999999997</v>
      </c>
      <c r="BG522" s="61">
        <v>0.60229999999999995</v>
      </c>
      <c r="BH522" s="61">
        <v>0.18990000000000001</v>
      </c>
      <c r="BI522" s="61">
        <v>0.1729</v>
      </c>
      <c r="BJ522" s="61">
        <v>1.7100000000000001E-2</v>
      </c>
      <c r="BK522" s="61">
        <v>1.78E-2</v>
      </c>
    </row>
    <row r="523" spans="1:63" x14ac:dyDescent="0.25">
      <c r="A523" s="61" t="s">
        <v>553</v>
      </c>
      <c r="B523" s="61">
        <v>49098</v>
      </c>
      <c r="C523" s="61">
        <v>152</v>
      </c>
      <c r="D523" s="61">
        <v>24.64</v>
      </c>
      <c r="E523" s="62">
        <v>3745.09</v>
      </c>
      <c r="F523" s="62">
        <v>3580.09</v>
      </c>
      <c r="G523" s="61">
        <v>5.1000000000000004E-3</v>
      </c>
      <c r="H523" s="61">
        <v>0</v>
      </c>
      <c r="I523" s="61">
        <v>7.9000000000000008E-3</v>
      </c>
      <c r="J523" s="61">
        <v>1.8E-3</v>
      </c>
      <c r="K523" s="61">
        <v>9.7000000000000003E-3</v>
      </c>
      <c r="L523" s="61">
        <v>0.95609999999999995</v>
      </c>
      <c r="M523" s="61">
        <v>1.9300000000000001E-2</v>
      </c>
      <c r="N523" s="61">
        <v>0.30120000000000002</v>
      </c>
      <c r="O523" s="61">
        <v>1.4E-3</v>
      </c>
      <c r="P523" s="61">
        <v>0.1139</v>
      </c>
      <c r="Q523" s="61">
        <v>150</v>
      </c>
      <c r="R523" s="62">
        <v>59103.17</v>
      </c>
      <c r="S523" s="61">
        <v>0.21049999999999999</v>
      </c>
      <c r="T523" s="61">
        <v>0.19839999999999999</v>
      </c>
      <c r="U523" s="61">
        <v>0.59109999999999996</v>
      </c>
      <c r="V523" s="61">
        <v>18.89</v>
      </c>
      <c r="W523" s="61">
        <v>21</v>
      </c>
      <c r="X523" s="62">
        <v>83497.05</v>
      </c>
      <c r="Y523" s="61">
        <v>174.44</v>
      </c>
      <c r="Z523" s="62">
        <v>121186.83</v>
      </c>
      <c r="AA523" s="61">
        <v>0.76790000000000003</v>
      </c>
      <c r="AB523" s="61">
        <v>0.1173</v>
      </c>
      <c r="AC523" s="61">
        <v>0.1148</v>
      </c>
      <c r="AD523" s="61">
        <v>0.2321</v>
      </c>
      <c r="AE523" s="61">
        <v>121.19</v>
      </c>
      <c r="AF523" s="62">
        <v>2711.99</v>
      </c>
      <c r="AG523" s="61">
        <v>360.49</v>
      </c>
      <c r="AH523" s="62">
        <v>113216.35</v>
      </c>
      <c r="AI523" s="61">
        <v>252</v>
      </c>
      <c r="AJ523" s="62">
        <v>37856</v>
      </c>
      <c r="AK523" s="62">
        <v>50396</v>
      </c>
      <c r="AL523" s="61">
        <v>24.7</v>
      </c>
      <c r="AM523" s="61">
        <v>22</v>
      </c>
      <c r="AN523" s="61">
        <v>22.59</v>
      </c>
      <c r="AO523" s="61">
        <v>1.4</v>
      </c>
      <c r="AP523" s="61">
        <v>783.22</v>
      </c>
      <c r="AQ523" s="61">
        <v>0.90100000000000002</v>
      </c>
      <c r="AR523" s="62">
        <v>1239.1099999999999</v>
      </c>
      <c r="AS523" s="62">
        <v>2038.6</v>
      </c>
      <c r="AT523" s="62">
        <v>5137.37</v>
      </c>
      <c r="AU523" s="61">
        <v>680.12</v>
      </c>
      <c r="AV523" s="61">
        <v>177.8</v>
      </c>
      <c r="AW523" s="62">
        <v>9273.01</v>
      </c>
      <c r="AX523" s="62">
        <v>4599.17</v>
      </c>
      <c r="AY523" s="61">
        <v>0.54620000000000002</v>
      </c>
      <c r="AZ523" s="62">
        <v>3355.51</v>
      </c>
      <c r="BA523" s="61">
        <v>0.39850000000000002</v>
      </c>
      <c r="BB523" s="61">
        <v>465.03</v>
      </c>
      <c r="BC523" s="61">
        <v>5.5199999999999999E-2</v>
      </c>
      <c r="BD523" s="62">
        <v>8419.7199999999993</v>
      </c>
      <c r="BE523" s="62">
        <v>4003.6</v>
      </c>
      <c r="BF523" s="61">
        <v>1.2649999999999999</v>
      </c>
      <c r="BG523" s="61">
        <v>0.61140000000000005</v>
      </c>
      <c r="BH523" s="61">
        <v>0.21029999999999999</v>
      </c>
      <c r="BI523" s="61">
        <v>0.11119999999999999</v>
      </c>
      <c r="BJ523" s="61">
        <v>2.8299999999999999E-2</v>
      </c>
      <c r="BK523" s="61">
        <v>3.8899999999999997E-2</v>
      </c>
    </row>
    <row r="524" spans="1:63" x14ac:dyDescent="0.25">
      <c r="A524" s="61" t="s">
        <v>554</v>
      </c>
      <c r="B524" s="61">
        <v>46243</v>
      </c>
      <c r="C524" s="61">
        <v>43</v>
      </c>
      <c r="D524" s="61">
        <v>72.73</v>
      </c>
      <c r="E524" s="62">
        <v>3127.31</v>
      </c>
      <c r="F524" s="62">
        <v>3088.96</v>
      </c>
      <c r="G524" s="61">
        <v>3.8999999999999998E-3</v>
      </c>
      <c r="H524" s="61">
        <v>1E-3</v>
      </c>
      <c r="I524" s="61">
        <v>8.6999999999999994E-3</v>
      </c>
      <c r="J524" s="61">
        <v>1.6999999999999999E-3</v>
      </c>
      <c r="K524" s="61">
        <v>9.4299999999999995E-2</v>
      </c>
      <c r="L524" s="61">
        <v>0.86119999999999997</v>
      </c>
      <c r="M524" s="61">
        <v>2.92E-2</v>
      </c>
      <c r="N524" s="61">
        <v>0.52290000000000003</v>
      </c>
      <c r="O524" s="61">
        <v>4.0300000000000002E-2</v>
      </c>
      <c r="P524" s="61">
        <v>0.14149999999999999</v>
      </c>
      <c r="Q524" s="61">
        <v>139</v>
      </c>
      <c r="R524" s="62">
        <v>57543.56</v>
      </c>
      <c r="S524" s="61">
        <v>0.11169999999999999</v>
      </c>
      <c r="T524" s="61">
        <v>0.14530000000000001</v>
      </c>
      <c r="U524" s="61">
        <v>0.74299999999999999</v>
      </c>
      <c r="V524" s="61">
        <v>20.010000000000002</v>
      </c>
      <c r="W524" s="61">
        <v>17</v>
      </c>
      <c r="X524" s="62">
        <v>82907.179999999993</v>
      </c>
      <c r="Y524" s="61">
        <v>180.48</v>
      </c>
      <c r="Z524" s="62">
        <v>89332.04</v>
      </c>
      <c r="AA524" s="61">
        <v>0.84450000000000003</v>
      </c>
      <c r="AB524" s="61">
        <v>0.12139999999999999</v>
      </c>
      <c r="AC524" s="61">
        <v>3.4200000000000001E-2</v>
      </c>
      <c r="AD524" s="61">
        <v>0.1555</v>
      </c>
      <c r="AE524" s="61">
        <v>89.33</v>
      </c>
      <c r="AF524" s="62">
        <v>2969.87</v>
      </c>
      <c r="AG524" s="61">
        <v>487.05</v>
      </c>
      <c r="AH524" s="62">
        <v>88829.55</v>
      </c>
      <c r="AI524" s="61">
        <v>106</v>
      </c>
      <c r="AJ524" s="62">
        <v>28989</v>
      </c>
      <c r="AK524" s="62">
        <v>42178</v>
      </c>
      <c r="AL524" s="61">
        <v>39.64</v>
      </c>
      <c r="AM524" s="61">
        <v>32.950000000000003</v>
      </c>
      <c r="AN524" s="61">
        <v>33.520000000000003</v>
      </c>
      <c r="AO524" s="61">
        <v>5.8</v>
      </c>
      <c r="AP524" s="61">
        <v>0</v>
      </c>
      <c r="AQ524" s="61">
        <v>0.97040000000000004</v>
      </c>
      <c r="AR524" s="62">
        <v>1095.58</v>
      </c>
      <c r="AS524" s="62">
        <v>2025.01</v>
      </c>
      <c r="AT524" s="62">
        <v>5191.33</v>
      </c>
      <c r="AU524" s="62">
        <v>1003.41</v>
      </c>
      <c r="AV524" s="61">
        <v>100.73</v>
      </c>
      <c r="AW524" s="62">
        <v>9416.07</v>
      </c>
      <c r="AX524" s="62">
        <v>5262.9</v>
      </c>
      <c r="AY524" s="61">
        <v>0.57750000000000001</v>
      </c>
      <c r="AZ524" s="62">
        <v>2919.55</v>
      </c>
      <c r="BA524" s="61">
        <v>0.32029999999999997</v>
      </c>
      <c r="BB524" s="61">
        <v>931.29</v>
      </c>
      <c r="BC524" s="61">
        <v>0.1022</v>
      </c>
      <c r="BD524" s="62">
        <v>9113.74</v>
      </c>
      <c r="BE524" s="62">
        <v>4919.9799999999996</v>
      </c>
      <c r="BF524" s="61">
        <v>1.7464999999999999</v>
      </c>
      <c r="BG524" s="61">
        <v>0.59</v>
      </c>
      <c r="BH524" s="61">
        <v>0.22520000000000001</v>
      </c>
      <c r="BI524" s="61">
        <v>0.13500000000000001</v>
      </c>
      <c r="BJ524" s="61">
        <v>3.7499999999999999E-2</v>
      </c>
      <c r="BK524" s="61">
        <v>1.23E-2</v>
      </c>
    </row>
    <row r="525" spans="1:63" x14ac:dyDescent="0.25">
      <c r="A525" s="61" t="s">
        <v>555</v>
      </c>
      <c r="B525" s="61">
        <v>47399</v>
      </c>
      <c r="C525" s="61">
        <v>24</v>
      </c>
      <c r="D525" s="61">
        <v>81.78</v>
      </c>
      <c r="E525" s="62">
        <v>1962.79</v>
      </c>
      <c r="F525" s="62">
        <v>1848.94</v>
      </c>
      <c r="G525" s="61">
        <v>7.0000000000000001E-3</v>
      </c>
      <c r="H525" s="61">
        <v>0</v>
      </c>
      <c r="I525" s="61">
        <v>7.7999999999999996E-3</v>
      </c>
      <c r="J525" s="61">
        <v>1.1000000000000001E-3</v>
      </c>
      <c r="K525" s="61">
        <v>1.41E-2</v>
      </c>
      <c r="L525" s="61">
        <v>0.94040000000000001</v>
      </c>
      <c r="M525" s="61">
        <v>2.9600000000000001E-2</v>
      </c>
      <c r="N525" s="61">
        <v>0.36680000000000001</v>
      </c>
      <c r="O525" s="61">
        <v>3.0000000000000001E-3</v>
      </c>
      <c r="P525" s="61">
        <v>0.1595</v>
      </c>
      <c r="Q525" s="61">
        <v>77.430000000000007</v>
      </c>
      <c r="R525" s="62">
        <v>63200.37</v>
      </c>
      <c r="S525" s="61">
        <v>0.1583</v>
      </c>
      <c r="T525" s="61">
        <v>0.17499999999999999</v>
      </c>
      <c r="U525" s="61">
        <v>0.66669999999999996</v>
      </c>
      <c r="V525" s="61">
        <v>19.91</v>
      </c>
      <c r="W525" s="61">
        <v>10.199999999999999</v>
      </c>
      <c r="X525" s="62">
        <v>90547.67</v>
      </c>
      <c r="Y525" s="61">
        <v>185.51</v>
      </c>
      <c r="Z525" s="62">
        <v>187688.51</v>
      </c>
      <c r="AA525" s="61">
        <v>0.74009999999999998</v>
      </c>
      <c r="AB525" s="61">
        <v>9.5100000000000004E-2</v>
      </c>
      <c r="AC525" s="61">
        <v>0.1648</v>
      </c>
      <c r="AD525" s="61">
        <v>0.25990000000000002</v>
      </c>
      <c r="AE525" s="61">
        <v>187.69</v>
      </c>
      <c r="AF525" s="62">
        <v>6593.32</v>
      </c>
      <c r="AG525" s="61">
        <v>692.51</v>
      </c>
      <c r="AH525" s="62">
        <v>225544.8</v>
      </c>
      <c r="AI525" s="61">
        <v>558</v>
      </c>
      <c r="AJ525" s="62">
        <v>42807</v>
      </c>
      <c r="AK525" s="62">
        <v>70593</v>
      </c>
      <c r="AL525" s="61">
        <v>47.6</v>
      </c>
      <c r="AM525" s="61">
        <v>31.89</v>
      </c>
      <c r="AN525" s="61">
        <v>38.729999999999997</v>
      </c>
      <c r="AO525" s="61">
        <v>3.4</v>
      </c>
      <c r="AP525" s="61">
        <v>0</v>
      </c>
      <c r="AQ525" s="61">
        <v>0.53039999999999998</v>
      </c>
      <c r="AR525" s="62">
        <v>1283.3399999999999</v>
      </c>
      <c r="AS525" s="62">
        <v>1926.13</v>
      </c>
      <c r="AT525" s="62">
        <v>6458.69</v>
      </c>
      <c r="AU525" s="62">
        <v>1147</v>
      </c>
      <c r="AV525" s="61">
        <v>85.96</v>
      </c>
      <c r="AW525" s="62">
        <v>10901.12</v>
      </c>
      <c r="AX525" s="62">
        <v>4789.53</v>
      </c>
      <c r="AY525" s="61">
        <v>0.37309999999999999</v>
      </c>
      <c r="AZ525" s="62">
        <v>7401.68</v>
      </c>
      <c r="BA525" s="61">
        <v>0.5766</v>
      </c>
      <c r="BB525" s="61">
        <v>646.45000000000005</v>
      </c>
      <c r="BC525" s="61">
        <v>5.04E-2</v>
      </c>
      <c r="BD525" s="62">
        <v>12837.66</v>
      </c>
      <c r="BE525" s="62">
        <v>1609.4</v>
      </c>
      <c r="BF525" s="61">
        <v>0.17380000000000001</v>
      </c>
      <c r="BG525" s="61">
        <v>0.58250000000000002</v>
      </c>
      <c r="BH525" s="61">
        <v>0.21759999999999999</v>
      </c>
      <c r="BI525" s="61">
        <v>0.16020000000000001</v>
      </c>
      <c r="BJ525" s="61">
        <v>2.1700000000000001E-2</v>
      </c>
      <c r="BK525" s="61">
        <v>1.8100000000000002E-2</v>
      </c>
    </row>
    <row r="526" spans="1:63" x14ac:dyDescent="0.25">
      <c r="A526" s="61" t="s">
        <v>556</v>
      </c>
      <c r="B526" s="61">
        <v>44891</v>
      </c>
      <c r="C526" s="61">
        <v>41</v>
      </c>
      <c r="D526" s="61">
        <v>72.040000000000006</v>
      </c>
      <c r="E526" s="62">
        <v>2953.59</v>
      </c>
      <c r="F526" s="62">
        <v>2761.07</v>
      </c>
      <c r="G526" s="61">
        <v>6.0000000000000001E-3</v>
      </c>
      <c r="H526" s="61">
        <v>0</v>
      </c>
      <c r="I526" s="61">
        <v>1.2500000000000001E-2</v>
      </c>
      <c r="J526" s="61">
        <v>0</v>
      </c>
      <c r="K526" s="61">
        <v>3.9800000000000002E-2</v>
      </c>
      <c r="L526" s="61">
        <v>0.9083</v>
      </c>
      <c r="M526" s="61">
        <v>3.3500000000000002E-2</v>
      </c>
      <c r="N526" s="61">
        <v>0.53190000000000004</v>
      </c>
      <c r="O526" s="61">
        <v>3.5999999999999999E-3</v>
      </c>
      <c r="P526" s="61">
        <v>0.1605</v>
      </c>
      <c r="Q526" s="61">
        <v>112.84</v>
      </c>
      <c r="R526" s="62">
        <v>49349.08</v>
      </c>
      <c r="S526" s="61">
        <v>0.28089999999999998</v>
      </c>
      <c r="T526" s="61">
        <v>0.1404</v>
      </c>
      <c r="U526" s="61">
        <v>0.57869999999999999</v>
      </c>
      <c r="V526" s="61">
        <v>19.82</v>
      </c>
      <c r="W526" s="61">
        <v>18.5</v>
      </c>
      <c r="X526" s="62">
        <v>71251.3</v>
      </c>
      <c r="Y526" s="61">
        <v>154.88999999999999</v>
      </c>
      <c r="Z526" s="62">
        <v>115589.5</v>
      </c>
      <c r="AA526" s="61">
        <v>0.7581</v>
      </c>
      <c r="AB526" s="61">
        <v>0.1807</v>
      </c>
      <c r="AC526" s="61">
        <v>6.1199999999999997E-2</v>
      </c>
      <c r="AD526" s="61">
        <v>0.2419</v>
      </c>
      <c r="AE526" s="61">
        <v>115.59</v>
      </c>
      <c r="AF526" s="62">
        <v>3559.42</v>
      </c>
      <c r="AG526" s="61">
        <v>411.74</v>
      </c>
      <c r="AH526" s="62">
        <v>122057.71</v>
      </c>
      <c r="AI526" s="61">
        <v>301</v>
      </c>
      <c r="AJ526" s="62">
        <v>27925</v>
      </c>
      <c r="AK526" s="62">
        <v>40480</v>
      </c>
      <c r="AL526" s="61">
        <v>50.01</v>
      </c>
      <c r="AM526" s="61">
        <v>26.98</v>
      </c>
      <c r="AN526" s="61">
        <v>40.270000000000003</v>
      </c>
      <c r="AO526" s="61">
        <v>4</v>
      </c>
      <c r="AP526" s="61">
        <v>0</v>
      </c>
      <c r="AQ526" s="61">
        <v>0.83260000000000001</v>
      </c>
      <c r="AR526" s="61">
        <v>969.42</v>
      </c>
      <c r="AS526" s="62">
        <v>1412.81</v>
      </c>
      <c r="AT526" s="62">
        <v>4200.09</v>
      </c>
      <c r="AU526" s="61">
        <v>793.2</v>
      </c>
      <c r="AV526" s="61">
        <v>181.35</v>
      </c>
      <c r="AW526" s="62">
        <v>7556.87</v>
      </c>
      <c r="AX526" s="62">
        <v>3730.74</v>
      </c>
      <c r="AY526" s="61">
        <v>0.45290000000000002</v>
      </c>
      <c r="AZ526" s="62">
        <v>3800.79</v>
      </c>
      <c r="BA526" s="61">
        <v>0.46139999999999998</v>
      </c>
      <c r="BB526" s="61">
        <v>705.15</v>
      </c>
      <c r="BC526" s="61">
        <v>8.5599999999999996E-2</v>
      </c>
      <c r="BD526" s="62">
        <v>8236.68</v>
      </c>
      <c r="BE526" s="62">
        <v>2674.68</v>
      </c>
      <c r="BF526" s="61">
        <v>0.76339999999999997</v>
      </c>
      <c r="BG526" s="61">
        <v>0.53320000000000001</v>
      </c>
      <c r="BH526" s="61">
        <v>0.18940000000000001</v>
      </c>
      <c r="BI526" s="61">
        <v>0.22270000000000001</v>
      </c>
      <c r="BJ526" s="61">
        <v>3.44E-2</v>
      </c>
      <c r="BK526" s="61">
        <v>2.0299999999999999E-2</v>
      </c>
    </row>
    <row r="527" spans="1:63" x14ac:dyDescent="0.25">
      <c r="A527" s="61" t="s">
        <v>557</v>
      </c>
      <c r="B527" s="61">
        <v>45617</v>
      </c>
      <c r="C527" s="61">
        <v>28</v>
      </c>
      <c r="D527" s="61">
        <v>90.8</v>
      </c>
      <c r="E527" s="62">
        <v>2542.44</v>
      </c>
      <c r="F527" s="62">
        <v>2496.6799999999998</v>
      </c>
      <c r="G527" s="61">
        <v>1.12E-2</v>
      </c>
      <c r="H527" s="61">
        <v>0</v>
      </c>
      <c r="I527" s="61">
        <v>1.0699999999999999E-2</v>
      </c>
      <c r="J527" s="61">
        <v>8.0000000000000004E-4</v>
      </c>
      <c r="K527" s="61">
        <v>1.4999999999999999E-2</v>
      </c>
      <c r="L527" s="61">
        <v>0.94589999999999996</v>
      </c>
      <c r="M527" s="61">
        <v>1.6500000000000001E-2</v>
      </c>
      <c r="N527" s="61">
        <v>0.16220000000000001</v>
      </c>
      <c r="O527" s="61">
        <v>1.5699999999999999E-2</v>
      </c>
      <c r="P527" s="61">
        <v>0.1424</v>
      </c>
      <c r="Q527" s="61">
        <v>124.48</v>
      </c>
      <c r="R527" s="62">
        <v>53981.66</v>
      </c>
      <c r="S527" s="61">
        <v>0.221</v>
      </c>
      <c r="T527" s="61">
        <v>0.2044</v>
      </c>
      <c r="U527" s="61">
        <v>0.5746</v>
      </c>
      <c r="V527" s="61">
        <v>18.059999999999999</v>
      </c>
      <c r="W527" s="61">
        <v>17.5</v>
      </c>
      <c r="X527" s="62">
        <v>66659.77</v>
      </c>
      <c r="Y527" s="61">
        <v>142.99</v>
      </c>
      <c r="Z527" s="62">
        <v>152364.23000000001</v>
      </c>
      <c r="AA527" s="61">
        <v>0.78210000000000002</v>
      </c>
      <c r="AB527" s="61">
        <v>0.1978</v>
      </c>
      <c r="AC527" s="61">
        <v>2.01E-2</v>
      </c>
      <c r="AD527" s="61">
        <v>0.21790000000000001</v>
      </c>
      <c r="AE527" s="61">
        <v>152.36000000000001</v>
      </c>
      <c r="AF527" s="62">
        <v>4984.57</v>
      </c>
      <c r="AG527" s="61">
        <v>648.15</v>
      </c>
      <c r="AH527" s="62">
        <v>157772.25</v>
      </c>
      <c r="AI527" s="61">
        <v>443</v>
      </c>
      <c r="AJ527" s="62">
        <v>38603</v>
      </c>
      <c r="AK527" s="62">
        <v>60002</v>
      </c>
      <c r="AL527" s="61">
        <v>45.58</v>
      </c>
      <c r="AM527" s="61">
        <v>32.49</v>
      </c>
      <c r="AN527" s="61">
        <v>32.29</v>
      </c>
      <c r="AO527" s="61">
        <v>5.4</v>
      </c>
      <c r="AP527" s="61">
        <v>0</v>
      </c>
      <c r="AQ527" s="61">
        <v>0.78700000000000003</v>
      </c>
      <c r="AR527" s="62">
        <v>1098.52</v>
      </c>
      <c r="AS527" s="62">
        <v>1555.34</v>
      </c>
      <c r="AT527" s="62">
        <v>5415.46</v>
      </c>
      <c r="AU527" s="62">
        <v>1063.32</v>
      </c>
      <c r="AV527" s="61">
        <v>93.04</v>
      </c>
      <c r="AW527" s="62">
        <v>9225.68</v>
      </c>
      <c r="AX527" s="62">
        <v>3766.76</v>
      </c>
      <c r="AY527" s="61">
        <v>0.43980000000000002</v>
      </c>
      <c r="AZ527" s="62">
        <v>4440.8</v>
      </c>
      <c r="BA527" s="61">
        <v>0.51849999999999996</v>
      </c>
      <c r="BB527" s="61">
        <v>357.84</v>
      </c>
      <c r="BC527" s="61">
        <v>4.1799999999999997E-2</v>
      </c>
      <c r="BD527" s="62">
        <v>8565.39</v>
      </c>
      <c r="BE527" s="62">
        <v>2456.62</v>
      </c>
      <c r="BF527" s="61">
        <v>0.47639999999999999</v>
      </c>
      <c r="BG527" s="61">
        <v>0.61909999999999998</v>
      </c>
      <c r="BH527" s="61">
        <v>0.2087</v>
      </c>
      <c r="BI527" s="61">
        <v>0.13519999999999999</v>
      </c>
      <c r="BJ527" s="61">
        <v>2.47E-2</v>
      </c>
      <c r="BK527" s="61">
        <v>1.23E-2</v>
      </c>
    </row>
    <row r="528" spans="1:63" x14ac:dyDescent="0.25">
      <c r="A528" s="61" t="s">
        <v>558</v>
      </c>
      <c r="B528" s="61">
        <v>44909</v>
      </c>
      <c r="C528" s="61">
        <v>70</v>
      </c>
      <c r="D528" s="61">
        <v>471.64</v>
      </c>
      <c r="E528" s="62">
        <v>33014.65</v>
      </c>
      <c r="F528" s="62">
        <v>21644.54</v>
      </c>
      <c r="G528" s="61">
        <v>6.4000000000000003E-3</v>
      </c>
      <c r="H528" s="61">
        <v>0</v>
      </c>
      <c r="I528" s="61">
        <v>0.42120000000000002</v>
      </c>
      <c r="J528" s="61">
        <v>5.9999999999999995E-4</v>
      </c>
      <c r="K528" s="61">
        <v>9.3899999999999997E-2</v>
      </c>
      <c r="L528" s="61">
        <v>0.40739999999999998</v>
      </c>
      <c r="M528" s="61">
        <v>7.0499999999999993E-2</v>
      </c>
      <c r="N528" s="61">
        <v>0.76970000000000005</v>
      </c>
      <c r="O528" s="61">
        <v>1.6199999999999999E-2</v>
      </c>
      <c r="P528" s="61">
        <v>0.1464</v>
      </c>
      <c r="Q528" s="62">
        <v>1164.3499999999999</v>
      </c>
      <c r="R528" s="62">
        <v>53232.32</v>
      </c>
      <c r="S528" s="61">
        <v>5.4800000000000001E-2</v>
      </c>
      <c r="T528" s="61">
        <v>9.9199999999999997E-2</v>
      </c>
      <c r="U528" s="61">
        <v>0.84599999999999997</v>
      </c>
      <c r="V528" s="61">
        <v>18.04</v>
      </c>
      <c r="W528" s="61">
        <v>135</v>
      </c>
      <c r="X528" s="62">
        <v>69780.160000000003</v>
      </c>
      <c r="Y528" s="61">
        <v>244.55</v>
      </c>
      <c r="Z528" s="62">
        <v>81411.649999999994</v>
      </c>
      <c r="AA528" s="61">
        <v>0.68530000000000002</v>
      </c>
      <c r="AB528" s="61">
        <v>0.27329999999999999</v>
      </c>
      <c r="AC528" s="61">
        <v>4.1399999999999999E-2</v>
      </c>
      <c r="AD528" s="61">
        <v>0.31469999999999998</v>
      </c>
      <c r="AE528" s="61">
        <v>81.41</v>
      </c>
      <c r="AF528" s="62">
        <v>3047.06</v>
      </c>
      <c r="AG528" s="61">
        <v>352.12</v>
      </c>
      <c r="AH528" s="62">
        <v>84581.67</v>
      </c>
      <c r="AI528" s="61">
        <v>89</v>
      </c>
      <c r="AJ528" s="62">
        <v>24558</v>
      </c>
      <c r="AK528" s="62">
        <v>35526</v>
      </c>
      <c r="AL528" s="61">
        <v>61.2</v>
      </c>
      <c r="AM528" s="61">
        <v>30.83</v>
      </c>
      <c r="AN528" s="61">
        <v>50.38</v>
      </c>
      <c r="AO528" s="61">
        <v>3.6</v>
      </c>
      <c r="AP528" s="61">
        <v>0</v>
      </c>
      <c r="AQ528" s="61">
        <v>0.9536</v>
      </c>
      <c r="AR528" s="62">
        <v>1613.88</v>
      </c>
      <c r="AS528" s="62">
        <v>2251.16</v>
      </c>
      <c r="AT528" s="62">
        <v>6581.98</v>
      </c>
      <c r="AU528" s="62">
        <v>1599.84</v>
      </c>
      <c r="AV528" s="61">
        <v>423.31</v>
      </c>
      <c r="AW528" s="62">
        <v>12470.18</v>
      </c>
      <c r="AX528" s="62">
        <v>6970.04</v>
      </c>
      <c r="AY528" s="61">
        <v>0.53449999999999998</v>
      </c>
      <c r="AZ528" s="62">
        <v>4288.83</v>
      </c>
      <c r="BA528" s="61">
        <v>0.32890000000000003</v>
      </c>
      <c r="BB528" s="62">
        <v>1782.15</v>
      </c>
      <c r="BC528" s="61">
        <v>0.13669999999999999</v>
      </c>
      <c r="BD528" s="62">
        <v>13041.02</v>
      </c>
      <c r="BE528" s="62">
        <v>3804.56</v>
      </c>
      <c r="BF528" s="61">
        <v>1.7663</v>
      </c>
      <c r="BG528" s="61">
        <v>0.4259</v>
      </c>
      <c r="BH528" s="61">
        <v>0.22800000000000001</v>
      </c>
      <c r="BI528" s="61">
        <v>0.3095</v>
      </c>
      <c r="BJ528" s="61">
        <v>2.5700000000000001E-2</v>
      </c>
      <c r="BK528" s="61">
        <v>1.0999999999999999E-2</v>
      </c>
    </row>
    <row r="529" spans="1:63" x14ac:dyDescent="0.25">
      <c r="A529" s="61" t="s">
        <v>559</v>
      </c>
      <c r="B529" s="61">
        <v>44917</v>
      </c>
      <c r="C529" s="61">
        <v>5</v>
      </c>
      <c r="D529" s="61">
        <v>157.68</v>
      </c>
      <c r="E529" s="61">
        <v>788.4</v>
      </c>
      <c r="F529" s="61">
        <v>781.56</v>
      </c>
      <c r="G529" s="61">
        <v>3.8E-3</v>
      </c>
      <c r="H529" s="61">
        <v>0</v>
      </c>
      <c r="I529" s="61">
        <v>2.5100000000000001E-2</v>
      </c>
      <c r="J529" s="61">
        <v>2.5000000000000001E-3</v>
      </c>
      <c r="K529" s="61">
        <v>1.2999999999999999E-3</v>
      </c>
      <c r="L529" s="61">
        <v>0.92800000000000005</v>
      </c>
      <c r="M529" s="61">
        <v>3.9300000000000002E-2</v>
      </c>
      <c r="N529" s="61">
        <v>0.59040000000000004</v>
      </c>
      <c r="O529" s="61">
        <v>0</v>
      </c>
      <c r="P529" s="61">
        <v>0.1187</v>
      </c>
      <c r="Q529" s="61">
        <v>45.96</v>
      </c>
      <c r="R529" s="62">
        <v>43877.89</v>
      </c>
      <c r="S529" s="61">
        <v>0.1343</v>
      </c>
      <c r="T529" s="61">
        <v>0.16420000000000001</v>
      </c>
      <c r="U529" s="61">
        <v>0.70150000000000001</v>
      </c>
      <c r="V529" s="61">
        <v>14.45</v>
      </c>
      <c r="W529" s="61">
        <v>6.8</v>
      </c>
      <c r="X529" s="62">
        <v>69987.649999999994</v>
      </c>
      <c r="Y529" s="61">
        <v>113.48</v>
      </c>
      <c r="Z529" s="62">
        <v>83756.5</v>
      </c>
      <c r="AA529" s="61">
        <v>0.79149999999999998</v>
      </c>
      <c r="AB529" s="61">
        <v>0.1462</v>
      </c>
      <c r="AC529" s="61">
        <v>6.2300000000000001E-2</v>
      </c>
      <c r="AD529" s="61">
        <v>0.20849999999999999</v>
      </c>
      <c r="AE529" s="61">
        <v>83.76</v>
      </c>
      <c r="AF529" s="62">
        <v>2102.34</v>
      </c>
      <c r="AG529" s="61">
        <v>365.62</v>
      </c>
      <c r="AH529" s="62">
        <v>94822.78</v>
      </c>
      <c r="AI529" s="61">
        <v>146</v>
      </c>
      <c r="AJ529" s="62">
        <v>27237</v>
      </c>
      <c r="AK529" s="62">
        <v>38785</v>
      </c>
      <c r="AL529" s="61">
        <v>39.049999999999997</v>
      </c>
      <c r="AM529" s="61">
        <v>22.58</v>
      </c>
      <c r="AN529" s="61">
        <v>32.81</v>
      </c>
      <c r="AO529" s="61">
        <v>5.15</v>
      </c>
      <c r="AP529" s="61">
        <v>0</v>
      </c>
      <c r="AQ529" s="61">
        <v>0.53159999999999996</v>
      </c>
      <c r="AR529" s="62">
        <v>1676.84</v>
      </c>
      <c r="AS529" s="62">
        <v>1772.85</v>
      </c>
      <c r="AT529" s="62">
        <v>5406.4</v>
      </c>
      <c r="AU529" s="61">
        <v>908.72</v>
      </c>
      <c r="AV529" s="61">
        <v>158.65</v>
      </c>
      <c r="AW529" s="62">
        <v>9923.44</v>
      </c>
      <c r="AX529" s="62">
        <v>5760.5</v>
      </c>
      <c r="AY529" s="61">
        <v>0.60719999999999996</v>
      </c>
      <c r="AZ529" s="62">
        <v>2726.34</v>
      </c>
      <c r="BA529" s="61">
        <v>0.28739999999999999</v>
      </c>
      <c r="BB529" s="62">
        <v>1000.93</v>
      </c>
      <c r="BC529" s="61">
        <v>0.1055</v>
      </c>
      <c r="BD529" s="62">
        <v>9487.77</v>
      </c>
      <c r="BE529" s="62">
        <v>4548.49</v>
      </c>
      <c r="BF529" s="61">
        <v>1.5349999999999999</v>
      </c>
      <c r="BG529" s="61">
        <v>0.55830000000000002</v>
      </c>
      <c r="BH529" s="61">
        <v>0.25900000000000001</v>
      </c>
      <c r="BI529" s="61">
        <v>0.14380000000000001</v>
      </c>
      <c r="BJ529" s="61">
        <v>2.8199999999999999E-2</v>
      </c>
      <c r="BK529" s="61">
        <v>1.0800000000000001E-2</v>
      </c>
    </row>
    <row r="530" spans="1:63" x14ac:dyDescent="0.25">
      <c r="A530" s="61" t="s">
        <v>560</v>
      </c>
      <c r="B530" s="61">
        <v>91397</v>
      </c>
      <c r="C530" s="61">
        <v>58</v>
      </c>
      <c r="D530" s="61">
        <v>18.100000000000001</v>
      </c>
      <c r="E530" s="62">
        <v>1050.02</v>
      </c>
      <c r="F530" s="62">
        <v>1052.77</v>
      </c>
      <c r="G530" s="61">
        <v>5.5999999999999999E-3</v>
      </c>
      <c r="H530" s="61">
        <v>0</v>
      </c>
      <c r="I530" s="61">
        <v>4.7000000000000002E-3</v>
      </c>
      <c r="J530" s="61">
        <v>8.9999999999999998E-4</v>
      </c>
      <c r="K530" s="61">
        <v>4.1000000000000003E-3</v>
      </c>
      <c r="L530" s="61">
        <v>0.97019999999999995</v>
      </c>
      <c r="M530" s="61">
        <v>1.43E-2</v>
      </c>
      <c r="N530" s="61">
        <v>0.4148</v>
      </c>
      <c r="O530" s="61">
        <v>0</v>
      </c>
      <c r="P530" s="61">
        <v>8.4900000000000003E-2</v>
      </c>
      <c r="Q530" s="61">
        <v>53.01</v>
      </c>
      <c r="R530" s="62">
        <v>51431.12</v>
      </c>
      <c r="S530" s="61">
        <v>0.27589999999999998</v>
      </c>
      <c r="T530" s="61">
        <v>0.12640000000000001</v>
      </c>
      <c r="U530" s="61">
        <v>0.59770000000000001</v>
      </c>
      <c r="V530" s="61">
        <v>16.940000000000001</v>
      </c>
      <c r="W530" s="61">
        <v>8.3000000000000007</v>
      </c>
      <c r="X530" s="62">
        <v>73117.710000000006</v>
      </c>
      <c r="Y530" s="61">
        <v>115.78</v>
      </c>
      <c r="Z530" s="62">
        <v>117689.16</v>
      </c>
      <c r="AA530" s="61">
        <v>0.79700000000000004</v>
      </c>
      <c r="AB530" s="61">
        <v>0.1527</v>
      </c>
      <c r="AC530" s="61">
        <v>5.0299999999999997E-2</v>
      </c>
      <c r="AD530" s="61">
        <v>0.20300000000000001</v>
      </c>
      <c r="AE530" s="61">
        <v>117.69</v>
      </c>
      <c r="AF530" s="62">
        <v>4318.5600000000004</v>
      </c>
      <c r="AG530" s="61">
        <v>522.27</v>
      </c>
      <c r="AH530" s="62">
        <v>131057.7</v>
      </c>
      <c r="AI530" s="61">
        <v>348</v>
      </c>
      <c r="AJ530" s="62">
        <v>31721</v>
      </c>
      <c r="AK530" s="62">
        <v>43163</v>
      </c>
      <c r="AL530" s="61">
        <v>43.73</v>
      </c>
      <c r="AM530" s="61">
        <v>36.159999999999997</v>
      </c>
      <c r="AN530" s="61">
        <v>37.15</v>
      </c>
      <c r="AO530" s="61">
        <v>4.4000000000000004</v>
      </c>
      <c r="AP530" s="61">
        <v>0</v>
      </c>
      <c r="AQ530" s="61">
        <v>1.2790999999999999</v>
      </c>
      <c r="AR530" s="62">
        <v>1235.26</v>
      </c>
      <c r="AS530" s="62">
        <v>1898.73</v>
      </c>
      <c r="AT530" s="62">
        <v>5506.06</v>
      </c>
      <c r="AU530" s="62">
        <v>1144.71</v>
      </c>
      <c r="AV530" s="61">
        <v>357.9</v>
      </c>
      <c r="AW530" s="62">
        <v>10142.66</v>
      </c>
      <c r="AX530" s="62">
        <v>4245.1899999999996</v>
      </c>
      <c r="AY530" s="61">
        <v>0.49409999999999998</v>
      </c>
      <c r="AZ530" s="62">
        <v>3814.08</v>
      </c>
      <c r="BA530" s="61">
        <v>0.44400000000000001</v>
      </c>
      <c r="BB530" s="61">
        <v>531.91</v>
      </c>
      <c r="BC530" s="61">
        <v>6.1899999999999997E-2</v>
      </c>
      <c r="BD530" s="62">
        <v>8591.18</v>
      </c>
      <c r="BE530" s="62">
        <v>2773.94</v>
      </c>
      <c r="BF530" s="61">
        <v>0.94210000000000005</v>
      </c>
      <c r="BG530" s="61">
        <v>0.54979999999999996</v>
      </c>
      <c r="BH530" s="61">
        <v>0.23169999999999999</v>
      </c>
      <c r="BI530" s="61">
        <v>0.1666</v>
      </c>
      <c r="BJ530" s="61">
        <v>3.49E-2</v>
      </c>
      <c r="BK530" s="61">
        <v>1.7000000000000001E-2</v>
      </c>
    </row>
    <row r="531" spans="1:63" x14ac:dyDescent="0.25">
      <c r="A531" s="61" t="s">
        <v>561</v>
      </c>
      <c r="B531" s="61">
        <v>48876</v>
      </c>
      <c r="C531" s="61">
        <v>230</v>
      </c>
      <c r="D531" s="61">
        <v>13.38</v>
      </c>
      <c r="E531" s="62">
        <v>3076.68</v>
      </c>
      <c r="F531" s="62">
        <v>3031.76</v>
      </c>
      <c r="G531" s="61">
        <v>4.3E-3</v>
      </c>
      <c r="H531" s="61">
        <v>2.9999999999999997E-4</v>
      </c>
      <c r="I531" s="61">
        <v>1.15E-2</v>
      </c>
      <c r="J531" s="61">
        <v>2.9999999999999997E-4</v>
      </c>
      <c r="K531" s="61">
        <v>6.4000000000000003E-3</v>
      </c>
      <c r="L531" s="61">
        <v>0.95279999999999998</v>
      </c>
      <c r="M531" s="61">
        <v>2.4500000000000001E-2</v>
      </c>
      <c r="N531" s="61">
        <v>0.41499999999999998</v>
      </c>
      <c r="O531" s="61">
        <v>0</v>
      </c>
      <c r="P531" s="61">
        <v>0.1447</v>
      </c>
      <c r="Q531" s="61">
        <v>119.4</v>
      </c>
      <c r="R531" s="62">
        <v>52472.62</v>
      </c>
      <c r="S531" s="61">
        <v>0.23669999999999999</v>
      </c>
      <c r="T531" s="61">
        <v>0.1716</v>
      </c>
      <c r="U531" s="61">
        <v>0.5917</v>
      </c>
      <c r="V531" s="61">
        <v>21.78</v>
      </c>
      <c r="W531" s="61">
        <v>16.100000000000001</v>
      </c>
      <c r="X531" s="62">
        <v>77177.27</v>
      </c>
      <c r="Y531" s="61">
        <v>186.09</v>
      </c>
      <c r="Z531" s="62">
        <v>109581.69</v>
      </c>
      <c r="AA531" s="61">
        <v>0.78590000000000004</v>
      </c>
      <c r="AB531" s="61">
        <v>0.13830000000000001</v>
      </c>
      <c r="AC531" s="61">
        <v>7.5800000000000006E-2</v>
      </c>
      <c r="AD531" s="61">
        <v>0.21410000000000001</v>
      </c>
      <c r="AE531" s="61">
        <v>109.58</v>
      </c>
      <c r="AF531" s="62">
        <v>2599.7399999999998</v>
      </c>
      <c r="AG531" s="61">
        <v>307.17</v>
      </c>
      <c r="AH531" s="62">
        <v>104892.32</v>
      </c>
      <c r="AI531" s="61">
        <v>206</v>
      </c>
      <c r="AJ531" s="62">
        <v>30050</v>
      </c>
      <c r="AK531" s="62">
        <v>44399</v>
      </c>
      <c r="AL531" s="61">
        <v>38.75</v>
      </c>
      <c r="AM531" s="61">
        <v>22.13</v>
      </c>
      <c r="AN531" s="61">
        <v>24.54</v>
      </c>
      <c r="AO531" s="61">
        <v>4.45</v>
      </c>
      <c r="AP531" s="61">
        <v>0</v>
      </c>
      <c r="AQ531" s="61">
        <v>0.78159999999999996</v>
      </c>
      <c r="AR531" s="62">
        <v>1217.8</v>
      </c>
      <c r="AS531" s="62">
        <v>1718.06</v>
      </c>
      <c r="AT531" s="62">
        <v>4957.21</v>
      </c>
      <c r="AU531" s="61">
        <v>390.76</v>
      </c>
      <c r="AV531" s="61">
        <v>272.99</v>
      </c>
      <c r="AW531" s="62">
        <v>8556.83</v>
      </c>
      <c r="AX531" s="62">
        <v>5611.92</v>
      </c>
      <c r="AY531" s="61">
        <v>0.66210000000000002</v>
      </c>
      <c r="AZ531" s="62">
        <v>2195.0300000000002</v>
      </c>
      <c r="BA531" s="61">
        <v>0.25900000000000001</v>
      </c>
      <c r="BB531" s="61">
        <v>669.22</v>
      </c>
      <c r="BC531" s="61">
        <v>7.9000000000000001E-2</v>
      </c>
      <c r="BD531" s="62">
        <v>8476.17</v>
      </c>
      <c r="BE531" s="62">
        <v>4692.6000000000004</v>
      </c>
      <c r="BF531" s="61">
        <v>1.6204000000000001</v>
      </c>
      <c r="BG531" s="61">
        <v>0.59250000000000003</v>
      </c>
      <c r="BH531" s="61">
        <v>0.23519999999999999</v>
      </c>
      <c r="BI531" s="61">
        <v>8.8099999999999998E-2</v>
      </c>
      <c r="BJ531" s="61">
        <v>3.9100000000000003E-2</v>
      </c>
      <c r="BK531" s="61">
        <v>4.5100000000000001E-2</v>
      </c>
    </row>
    <row r="532" spans="1:63" x14ac:dyDescent="0.25">
      <c r="A532" s="61" t="s">
        <v>562</v>
      </c>
      <c r="B532" s="61">
        <v>46680</v>
      </c>
      <c r="C532" s="61">
        <v>86</v>
      </c>
      <c r="D532" s="61">
        <v>8.43</v>
      </c>
      <c r="E532" s="61">
        <v>724.66</v>
      </c>
      <c r="F532" s="61">
        <v>755.42</v>
      </c>
      <c r="G532" s="61">
        <v>0</v>
      </c>
      <c r="H532" s="61">
        <v>0</v>
      </c>
      <c r="I532" s="61">
        <v>0</v>
      </c>
      <c r="J532" s="61">
        <v>6.6E-3</v>
      </c>
      <c r="K532" s="61">
        <v>8.5000000000000006E-3</v>
      </c>
      <c r="L532" s="61">
        <v>0.9587</v>
      </c>
      <c r="M532" s="61">
        <v>2.6200000000000001E-2</v>
      </c>
      <c r="N532" s="61">
        <v>0.42580000000000001</v>
      </c>
      <c r="O532" s="61">
        <v>0</v>
      </c>
      <c r="P532" s="61">
        <v>8.8099999999999998E-2</v>
      </c>
      <c r="Q532" s="61">
        <v>37</v>
      </c>
      <c r="R532" s="62">
        <v>46276.27</v>
      </c>
      <c r="S532" s="61">
        <v>0.20369999999999999</v>
      </c>
      <c r="T532" s="61">
        <v>0.2407</v>
      </c>
      <c r="U532" s="61">
        <v>0.55559999999999998</v>
      </c>
      <c r="V532" s="61">
        <v>16.59</v>
      </c>
      <c r="W532" s="61">
        <v>7.2</v>
      </c>
      <c r="X532" s="62">
        <v>57722.83</v>
      </c>
      <c r="Y532" s="61">
        <v>96.68</v>
      </c>
      <c r="Z532" s="62">
        <v>124191.4</v>
      </c>
      <c r="AA532" s="61">
        <v>0.81850000000000001</v>
      </c>
      <c r="AB532" s="61">
        <v>3.56E-2</v>
      </c>
      <c r="AC532" s="61">
        <v>0.1459</v>
      </c>
      <c r="AD532" s="61">
        <v>0.18149999999999999</v>
      </c>
      <c r="AE532" s="61">
        <v>124.19</v>
      </c>
      <c r="AF532" s="62">
        <v>2886.45</v>
      </c>
      <c r="AG532" s="61">
        <v>389.74</v>
      </c>
      <c r="AH532" s="62">
        <v>113775.59</v>
      </c>
      <c r="AI532" s="61">
        <v>254</v>
      </c>
      <c r="AJ532" s="62">
        <v>31416</v>
      </c>
      <c r="AK532" s="62">
        <v>40553</v>
      </c>
      <c r="AL532" s="61">
        <v>27.68</v>
      </c>
      <c r="AM532" s="61">
        <v>22.44</v>
      </c>
      <c r="AN532" s="61">
        <v>23.4</v>
      </c>
      <c r="AO532" s="61">
        <v>4.8</v>
      </c>
      <c r="AP532" s="62">
        <v>1461.44</v>
      </c>
      <c r="AQ532" s="61">
        <v>1.4562999999999999</v>
      </c>
      <c r="AR532" s="62">
        <v>1041.55</v>
      </c>
      <c r="AS532" s="62">
        <v>1816.27</v>
      </c>
      <c r="AT532" s="62">
        <v>4825.46</v>
      </c>
      <c r="AU532" s="62">
        <v>1051.93</v>
      </c>
      <c r="AV532" s="61">
        <v>200.67</v>
      </c>
      <c r="AW532" s="62">
        <v>8935.8700000000008</v>
      </c>
      <c r="AX532" s="62">
        <v>3740.95</v>
      </c>
      <c r="AY532" s="61">
        <v>0.41620000000000001</v>
      </c>
      <c r="AZ532" s="62">
        <v>4536.9399999999996</v>
      </c>
      <c r="BA532" s="61">
        <v>0.50470000000000004</v>
      </c>
      <c r="BB532" s="61">
        <v>711.47</v>
      </c>
      <c r="BC532" s="61">
        <v>7.9100000000000004E-2</v>
      </c>
      <c r="BD532" s="62">
        <v>8989.35</v>
      </c>
      <c r="BE532" s="62">
        <v>3975.52</v>
      </c>
      <c r="BF532" s="61">
        <v>1.4652000000000001</v>
      </c>
      <c r="BG532" s="61">
        <v>0.56189999999999996</v>
      </c>
      <c r="BH532" s="61">
        <v>0.22370000000000001</v>
      </c>
      <c r="BI532" s="61">
        <v>0.14149999999999999</v>
      </c>
      <c r="BJ532" s="61">
        <v>4.3099999999999999E-2</v>
      </c>
      <c r="BK532" s="61">
        <v>2.9899999999999999E-2</v>
      </c>
    </row>
    <row r="533" spans="1:63" x14ac:dyDescent="0.25">
      <c r="A533" s="61" t="s">
        <v>563</v>
      </c>
      <c r="B533" s="61">
        <v>46201</v>
      </c>
      <c r="C533" s="61">
        <v>83</v>
      </c>
      <c r="D533" s="61">
        <v>12.33</v>
      </c>
      <c r="E533" s="62">
        <v>1023.36</v>
      </c>
      <c r="F533" s="62">
        <v>1021.03</v>
      </c>
      <c r="G533" s="61">
        <v>1E-3</v>
      </c>
      <c r="H533" s="61">
        <v>0</v>
      </c>
      <c r="I533" s="61">
        <v>4.5999999999999999E-3</v>
      </c>
      <c r="J533" s="61">
        <v>2E-3</v>
      </c>
      <c r="K533" s="61">
        <v>1.3299999999999999E-2</v>
      </c>
      <c r="L533" s="61">
        <v>0.95730000000000004</v>
      </c>
      <c r="M533" s="61">
        <v>2.18E-2</v>
      </c>
      <c r="N533" s="61">
        <v>0.26379999999999998</v>
      </c>
      <c r="O533" s="61">
        <v>0</v>
      </c>
      <c r="P533" s="61">
        <v>0.1206</v>
      </c>
      <c r="Q533" s="61">
        <v>50.83</v>
      </c>
      <c r="R533" s="62">
        <v>49782.14</v>
      </c>
      <c r="S533" s="61">
        <v>0.27160000000000001</v>
      </c>
      <c r="T533" s="61">
        <v>0.27160000000000001</v>
      </c>
      <c r="U533" s="61">
        <v>0.45679999999999998</v>
      </c>
      <c r="V533" s="61">
        <v>17.75</v>
      </c>
      <c r="W533" s="61">
        <v>9.58</v>
      </c>
      <c r="X533" s="62">
        <v>61029.38</v>
      </c>
      <c r="Y533" s="61">
        <v>105.06</v>
      </c>
      <c r="Z533" s="62">
        <v>99778.51</v>
      </c>
      <c r="AA533" s="61">
        <v>0.91249999999999998</v>
      </c>
      <c r="AB533" s="61">
        <v>5.0700000000000002E-2</v>
      </c>
      <c r="AC533" s="61">
        <v>3.6700000000000003E-2</v>
      </c>
      <c r="AD533" s="61">
        <v>8.7499999999999994E-2</v>
      </c>
      <c r="AE533" s="61">
        <v>99.78</v>
      </c>
      <c r="AF533" s="62">
        <v>2229.0500000000002</v>
      </c>
      <c r="AG533" s="61">
        <v>289.85000000000002</v>
      </c>
      <c r="AH533" s="62">
        <v>100754.93</v>
      </c>
      <c r="AI533" s="61">
        <v>187</v>
      </c>
      <c r="AJ533" s="62">
        <v>36654</v>
      </c>
      <c r="AK533" s="62">
        <v>46957</v>
      </c>
      <c r="AL533" s="61">
        <v>27.6</v>
      </c>
      <c r="AM533" s="61">
        <v>22.01</v>
      </c>
      <c r="AN533" s="61">
        <v>24.47</v>
      </c>
      <c r="AO533" s="61">
        <v>5</v>
      </c>
      <c r="AP533" s="62">
        <v>1581.92</v>
      </c>
      <c r="AQ533" s="61">
        <v>1.3349</v>
      </c>
      <c r="AR533" s="62">
        <v>1170.9000000000001</v>
      </c>
      <c r="AS533" s="62">
        <v>2038.75</v>
      </c>
      <c r="AT533" s="62">
        <v>5116.6000000000004</v>
      </c>
      <c r="AU533" s="61">
        <v>657.85</v>
      </c>
      <c r="AV533" s="61">
        <v>98.33</v>
      </c>
      <c r="AW533" s="62">
        <v>9082.43</v>
      </c>
      <c r="AX533" s="62">
        <v>5231.7299999999996</v>
      </c>
      <c r="AY533" s="61">
        <v>0.53339999999999999</v>
      </c>
      <c r="AZ533" s="62">
        <v>4028.09</v>
      </c>
      <c r="BA533" s="61">
        <v>0.41070000000000001</v>
      </c>
      <c r="BB533" s="61">
        <v>548.54999999999995</v>
      </c>
      <c r="BC533" s="61">
        <v>5.5899999999999998E-2</v>
      </c>
      <c r="BD533" s="62">
        <v>9808.36</v>
      </c>
      <c r="BE533" s="62">
        <v>4469.45</v>
      </c>
      <c r="BF533" s="61">
        <v>1.5129999999999999</v>
      </c>
      <c r="BG533" s="61">
        <v>0.55820000000000003</v>
      </c>
      <c r="BH533" s="61">
        <v>0.18609999999999999</v>
      </c>
      <c r="BI533" s="61">
        <v>0.2109</v>
      </c>
      <c r="BJ533" s="61">
        <v>3.1600000000000003E-2</v>
      </c>
      <c r="BK533" s="61">
        <v>1.3299999999999999E-2</v>
      </c>
    </row>
    <row r="534" spans="1:63" x14ac:dyDescent="0.25">
      <c r="A534" s="61" t="s">
        <v>564</v>
      </c>
      <c r="B534" s="61">
        <v>45922</v>
      </c>
      <c r="C534" s="61">
        <v>39</v>
      </c>
      <c r="D534" s="61">
        <v>21.4</v>
      </c>
      <c r="E534" s="61">
        <v>834.47</v>
      </c>
      <c r="F534" s="61">
        <v>844.14</v>
      </c>
      <c r="G534" s="61">
        <v>0</v>
      </c>
      <c r="H534" s="61">
        <v>0</v>
      </c>
      <c r="I534" s="61">
        <v>6.1000000000000004E-3</v>
      </c>
      <c r="J534" s="61">
        <v>0</v>
      </c>
      <c r="K534" s="61">
        <v>0</v>
      </c>
      <c r="L534" s="61">
        <v>0.98040000000000005</v>
      </c>
      <c r="M534" s="61">
        <v>1.35E-2</v>
      </c>
      <c r="N534" s="61">
        <v>0.6341</v>
      </c>
      <c r="O534" s="61">
        <v>0</v>
      </c>
      <c r="P534" s="61">
        <v>0.2185</v>
      </c>
      <c r="Q534" s="61">
        <v>44.06</v>
      </c>
      <c r="R534" s="62">
        <v>51333.68</v>
      </c>
      <c r="S534" s="61">
        <v>0.1515</v>
      </c>
      <c r="T534" s="61">
        <v>0.1515</v>
      </c>
      <c r="U534" s="61">
        <v>0.69699999999999995</v>
      </c>
      <c r="V534" s="61">
        <v>15.89</v>
      </c>
      <c r="W534" s="61">
        <v>6.5</v>
      </c>
      <c r="X534" s="62">
        <v>61862.31</v>
      </c>
      <c r="Y534" s="61">
        <v>123.08</v>
      </c>
      <c r="Z534" s="62">
        <v>47980.04</v>
      </c>
      <c r="AA534" s="61">
        <v>0.86260000000000003</v>
      </c>
      <c r="AB534" s="61">
        <v>6.0499999999999998E-2</v>
      </c>
      <c r="AC534" s="61">
        <v>7.6799999999999993E-2</v>
      </c>
      <c r="AD534" s="61">
        <v>0.13739999999999999</v>
      </c>
      <c r="AE534" s="61">
        <v>47.98</v>
      </c>
      <c r="AF534" s="62">
        <v>1116.03</v>
      </c>
      <c r="AG534" s="61">
        <v>185.04</v>
      </c>
      <c r="AH534" s="62">
        <v>42829.22</v>
      </c>
      <c r="AI534" s="61">
        <v>2</v>
      </c>
      <c r="AJ534" s="62">
        <v>25599</v>
      </c>
      <c r="AK534" s="62">
        <v>33370</v>
      </c>
      <c r="AL534" s="61">
        <v>30.7</v>
      </c>
      <c r="AM534" s="61">
        <v>22.61</v>
      </c>
      <c r="AN534" s="61">
        <v>23.09</v>
      </c>
      <c r="AO534" s="61">
        <v>3.9</v>
      </c>
      <c r="AP534" s="61">
        <v>0</v>
      </c>
      <c r="AQ534" s="61">
        <v>0.69989999999999997</v>
      </c>
      <c r="AR534" s="62">
        <v>1356.97</v>
      </c>
      <c r="AS534" s="62">
        <v>2399.66</v>
      </c>
      <c r="AT534" s="62">
        <v>6391.04</v>
      </c>
      <c r="AU534" s="61">
        <v>903.92</v>
      </c>
      <c r="AV534" s="61">
        <v>431.74</v>
      </c>
      <c r="AW534" s="62">
        <v>11483.33</v>
      </c>
      <c r="AX534" s="62">
        <v>8378.17</v>
      </c>
      <c r="AY534" s="61">
        <v>0.67959999999999998</v>
      </c>
      <c r="AZ534" s="62">
        <v>1776.62</v>
      </c>
      <c r="BA534" s="61">
        <v>0.14410000000000001</v>
      </c>
      <c r="BB534" s="62">
        <v>2172.9499999999998</v>
      </c>
      <c r="BC534" s="61">
        <v>0.17630000000000001</v>
      </c>
      <c r="BD534" s="62">
        <v>12327.74</v>
      </c>
      <c r="BE534" s="62">
        <v>8444.24</v>
      </c>
      <c r="BF534" s="61">
        <v>5.8109999999999999</v>
      </c>
      <c r="BG534" s="61">
        <v>0.55269999999999997</v>
      </c>
      <c r="BH534" s="61">
        <v>0.2402</v>
      </c>
      <c r="BI534" s="61">
        <v>0.13569999999999999</v>
      </c>
      <c r="BJ534" s="61">
        <v>3.3799999999999997E-2</v>
      </c>
      <c r="BK534" s="61">
        <v>3.7600000000000001E-2</v>
      </c>
    </row>
    <row r="535" spans="1:63" x14ac:dyDescent="0.25">
      <c r="A535" s="61" t="s">
        <v>565</v>
      </c>
      <c r="B535" s="61">
        <v>50591</v>
      </c>
      <c r="C535" s="61">
        <v>97</v>
      </c>
      <c r="D535" s="61">
        <v>19.12</v>
      </c>
      <c r="E535" s="62">
        <v>1854.34</v>
      </c>
      <c r="F535" s="62">
        <v>1818.83</v>
      </c>
      <c r="G535" s="61">
        <v>9.4999999999999998E-3</v>
      </c>
      <c r="H535" s="61">
        <v>0</v>
      </c>
      <c r="I535" s="61">
        <v>2.5999999999999999E-3</v>
      </c>
      <c r="J535" s="61">
        <v>5.0000000000000001E-4</v>
      </c>
      <c r="K535" s="61">
        <v>1.06E-2</v>
      </c>
      <c r="L535" s="61">
        <v>0.95889999999999997</v>
      </c>
      <c r="M535" s="61">
        <v>1.8100000000000002E-2</v>
      </c>
      <c r="N535" s="61">
        <v>0.36220000000000002</v>
      </c>
      <c r="O535" s="61">
        <v>1.01E-2</v>
      </c>
      <c r="P535" s="61">
        <v>0.1103</v>
      </c>
      <c r="Q535" s="61">
        <v>90.33</v>
      </c>
      <c r="R535" s="62">
        <v>52758.81</v>
      </c>
      <c r="S535" s="61">
        <v>0.1515</v>
      </c>
      <c r="T535" s="61">
        <v>0.1288</v>
      </c>
      <c r="U535" s="61">
        <v>0.71970000000000001</v>
      </c>
      <c r="V535" s="61">
        <v>17.66</v>
      </c>
      <c r="W535" s="61">
        <v>12</v>
      </c>
      <c r="X535" s="62">
        <v>68731.17</v>
      </c>
      <c r="Y535" s="61">
        <v>149.02000000000001</v>
      </c>
      <c r="Z535" s="62">
        <v>133866.57999999999</v>
      </c>
      <c r="AA535" s="61">
        <v>0.8236</v>
      </c>
      <c r="AB535" s="61">
        <v>0.122</v>
      </c>
      <c r="AC535" s="61">
        <v>5.4399999999999997E-2</v>
      </c>
      <c r="AD535" s="61">
        <v>0.1764</v>
      </c>
      <c r="AE535" s="61">
        <v>133.87</v>
      </c>
      <c r="AF535" s="62">
        <v>3923.36</v>
      </c>
      <c r="AG535" s="61">
        <v>463.39</v>
      </c>
      <c r="AH535" s="62">
        <v>134472.60999999999</v>
      </c>
      <c r="AI535" s="61">
        <v>361</v>
      </c>
      <c r="AJ535" s="62">
        <v>31852</v>
      </c>
      <c r="AK535" s="62">
        <v>45694</v>
      </c>
      <c r="AL535" s="61">
        <v>50.5</v>
      </c>
      <c r="AM535" s="61">
        <v>27.59</v>
      </c>
      <c r="AN535" s="61">
        <v>31.49</v>
      </c>
      <c r="AO535" s="61">
        <v>4.4000000000000004</v>
      </c>
      <c r="AP535" s="61">
        <v>0</v>
      </c>
      <c r="AQ535" s="61">
        <v>0.9304</v>
      </c>
      <c r="AR535" s="62">
        <v>1051.82</v>
      </c>
      <c r="AS535" s="62">
        <v>1803.06</v>
      </c>
      <c r="AT535" s="62">
        <v>5858.4</v>
      </c>
      <c r="AU535" s="61">
        <v>789.07</v>
      </c>
      <c r="AV535" s="61">
        <v>95.26</v>
      </c>
      <c r="AW535" s="62">
        <v>9597.6200000000008</v>
      </c>
      <c r="AX535" s="62">
        <v>4750.62</v>
      </c>
      <c r="AY535" s="61">
        <v>0.50860000000000005</v>
      </c>
      <c r="AZ535" s="62">
        <v>3781.03</v>
      </c>
      <c r="BA535" s="61">
        <v>0.40479999999999999</v>
      </c>
      <c r="BB535" s="61">
        <v>809.4</v>
      </c>
      <c r="BC535" s="61">
        <v>8.6599999999999996E-2</v>
      </c>
      <c r="BD535" s="62">
        <v>9341.0499999999993</v>
      </c>
      <c r="BE535" s="62">
        <v>3733.24</v>
      </c>
      <c r="BF535" s="61">
        <v>0.99550000000000005</v>
      </c>
      <c r="BG535" s="61">
        <v>0.57930000000000004</v>
      </c>
      <c r="BH535" s="61">
        <v>0.2394</v>
      </c>
      <c r="BI535" s="61">
        <v>0.13869999999999999</v>
      </c>
      <c r="BJ535" s="61">
        <v>2.6800000000000001E-2</v>
      </c>
      <c r="BK535" s="61">
        <v>1.5800000000000002E-2</v>
      </c>
    </row>
    <row r="536" spans="1:63" x14ac:dyDescent="0.25">
      <c r="A536" s="61" t="s">
        <v>566</v>
      </c>
      <c r="B536" s="61">
        <v>48694</v>
      </c>
      <c r="C536" s="61">
        <v>31</v>
      </c>
      <c r="D536" s="61">
        <v>111.05</v>
      </c>
      <c r="E536" s="62">
        <v>3442.57</v>
      </c>
      <c r="F536" s="62">
        <v>2615.02</v>
      </c>
      <c r="G536" s="61">
        <v>1.6000000000000001E-3</v>
      </c>
      <c r="H536" s="61">
        <v>4.0000000000000002E-4</v>
      </c>
      <c r="I536" s="61">
        <v>0.88790000000000002</v>
      </c>
      <c r="J536" s="61">
        <v>1E-4</v>
      </c>
      <c r="K536" s="61">
        <v>1.32E-2</v>
      </c>
      <c r="L536" s="61">
        <v>6.4799999999999996E-2</v>
      </c>
      <c r="M536" s="61">
        <v>3.2099999999999997E-2</v>
      </c>
      <c r="N536" s="61">
        <v>0.77929999999999999</v>
      </c>
      <c r="O536" s="61">
        <v>3.3E-3</v>
      </c>
      <c r="P536" s="61">
        <v>0.1321</v>
      </c>
      <c r="Q536" s="61">
        <v>129</v>
      </c>
      <c r="R536" s="62">
        <v>55889.06</v>
      </c>
      <c r="S536" s="61">
        <v>0.2346</v>
      </c>
      <c r="T536" s="61">
        <v>0.15079999999999999</v>
      </c>
      <c r="U536" s="61">
        <v>0.61450000000000005</v>
      </c>
      <c r="V536" s="61">
        <v>18.989999999999998</v>
      </c>
      <c r="W536" s="61">
        <v>16</v>
      </c>
      <c r="X536" s="62">
        <v>85743.5</v>
      </c>
      <c r="Y536" s="61">
        <v>209.47</v>
      </c>
      <c r="Z536" s="62">
        <v>68731.73</v>
      </c>
      <c r="AA536" s="61">
        <v>0.69679999999999997</v>
      </c>
      <c r="AB536" s="61">
        <v>0.26750000000000002</v>
      </c>
      <c r="AC536" s="61">
        <v>3.5700000000000003E-2</v>
      </c>
      <c r="AD536" s="61">
        <v>0.30320000000000003</v>
      </c>
      <c r="AE536" s="61">
        <v>68.73</v>
      </c>
      <c r="AF536" s="62">
        <v>2887.89</v>
      </c>
      <c r="AG536" s="61">
        <v>481.26</v>
      </c>
      <c r="AH536" s="62">
        <v>77731.37</v>
      </c>
      <c r="AI536" s="61">
        <v>67</v>
      </c>
      <c r="AJ536" s="62">
        <v>24290</v>
      </c>
      <c r="AK536" s="62">
        <v>34450</v>
      </c>
      <c r="AL536" s="61">
        <v>51.52</v>
      </c>
      <c r="AM536" s="61">
        <v>40.11</v>
      </c>
      <c r="AN536" s="61">
        <v>45.71</v>
      </c>
      <c r="AO536" s="61">
        <v>6.2</v>
      </c>
      <c r="AP536" s="61">
        <v>0</v>
      </c>
      <c r="AQ536" s="61">
        <v>1.2189000000000001</v>
      </c>
      <c r="AR536" s="62">
        <v>1683</v>
      </c>
      <c r="AS536" s="62">
        <v>2500.67</v>
      </c>
      <c r="AT536" s="62">
        <v>5162.0600000000004</v>
      </c>
      <c r="AU536" s="62">
        <v>1353.4</v>
      </c>
      <c r="AV536" s="61">
        <v>457.11</v>
      </c>
      <c r="AW536" s="62">
        <v>11156.24</v>
      </c>
      <c r="AX536" s="62">
        <v>6815.2</v>
      </c>
      <c r="AY536" s="61">
        <v>0.56689999999999996</v>
      </c>
      <c r="AZ536" s="62">
        <v>3644.57</v>
      </c>
      <c r="BA536" s="61">
        <v>0.30320000000000003</v>
      </c>
      <c r="BB536" s="62">
        <v>1561.34</v>
      </c>
      <c r="BC536" s="61">
        <v>0.12989999999999999</v>
      </c>
      <c r="BD536" s="62">
        <v>12021.11</v>
      </c>
      <c r="BE536" s="62">
        <v>4410.25</v>
      </c>
      <c r="BF536" s="61">
        <v>2.4007999999999998</v>
      </c>
      <c r="BG536" s="61">
        <v>0.46389999999999998</v>
      </c>
      <c r="BH536" s="61">
        <v>0.1762</v>
      </c>
      <c r="BI536" s="61">
        <v>0.30459999999999998</v>
      </c>
      <c r="BJ536" s="61">
        <v>1.95E-2</v>
      </c>
      <c r="BK536" s="61">
        <v>3.5799999999999998E-2</v>
      </c>
    </row>
    <row r="537" spans="1:63" x14ac:dyDescent="0.25">
      <c r="A537" s="61" t="s">
        <v>567</v>
      </c>
      <c r="B537" s="61">
        <v>44925</v>
      </c>
      <c r="C537" s="61">
        <v>39</v>
      </c>
      <c r="D537" s="61">
        <v>120.47</v>
      </c>
      <c r="E537" s="62">
        <v>4698.26</v>
      </c>
      <c r="F537" s="62">
        <v>4440.18</v>
      </c>
      <c r="G537" s="61">
        <v>2.7300000000000001E-2</v>
      </c>
      <c r="H537" s="61">
        <v>1.1000000000000001E-3</v>
      </c>
      <c r="I537" s="61">
        <v>4.82E-2</v>
      </c>
      <c r="J537" s="61">
        <v>1.6000000000000001E-3</v>
      </c>
      <c r="K537" s="61">
        <v>1.83E-2</v>
      </c>
      <c r="L537" s="61">
        <v>0.83940000000000003</v>
      </c>
      <c r="M537" s="61">
        <v>6.4100000000000004E-2</v>
      </c>
      <c r="N537" s="61">
        <v>0.43409999999999999</v>
      </c>
      <c r="O537" s="61">
        <v>1.5900000000000001E-2</v>
      </c>
      <c r="P537" s="61">
        <v>9.4200000000000006E-2</v>
      </c>
      <c r="Q537" s="61">
        <v>187.07</v>
      </c>
      <c r="R537" s="62">
        <v>59548.12</v>
      </c>
      <c r="S537" s="61">
        <v>0.2316</v>
      </c>
      <c r="T537" s="61">
        <v>0.2243</v>
      </c>
      <c r="U537" s="61">
        <v>0.54410000000000003</v>
      </c>
      <c r="V537" s="61">
        <v>19.82</v>
      </c>
      <c r="W537" s="61">
        <v>25</v>
      </c>
      <c r="X537" s="62">
        <v>94591.16</v>
      </c>
      <c r="Y537" s="61">
        <v>179.17</v>
      </c>
      <c r="Z537" s="62">
        <v>139808.31</v>
      </c>
      <c r="AA537" s="61">
        <v>0.73019999999999996</v>
      </c>
      <c r="AB537" s="61">
        <v>0.2432</v>
      </c>
      <c r="AC537" s="61">
        <v>2.6599999999999999E-2</v>
      </c>
      <c r="AD537" s="61">
        <v>0.26979999999999998</v>
      </c>
      <c r="AE537" s="61">
        <v>139.81</v>
      </c>
      <c r="AF537" s="62">
        <v>3825.94</v>
      </c>
      <c r="AG537" s="61">
        <v>391.25</v>
      </c>
      <c r="AH537" s="62">
        <v>153077.15</v>
      </c>
      <c r="AI537" s="61">
        <v>434</v>
      </c>
      <c r="AJ537" s="62">
        <v>33842</v>
      </c>
      <c r="AK537" s="62">
        <v>51951</v>
      </c>
      <c r="AL537" s="61">
        <v>54.1</v>
      </c>
      <c r="AM537" s="61">
        <v>24.22</v>
      </c>
      <c r="AN537" s="61">
        <v>33.869999999999997</v>
      </c>
      <c r="AO537" s="61">
        <v>4.5</v>
      </c>
      <c r="AP537" s="62">
        <v>1953.45</v>
      </c>
      <c r="AQ537" s="61">
        <v>1.2269000000000001</v>
      </c>
      <c r="AR537" s="62">
        <v>1023.4</v>
      </c>
      <c r="AS537" s="62">
        <v>1749.88</v>
      </c>
      <c r="AT537" s="62">
        <v>5853.88</v>
      </c>
      <c r="AU537" s="61">
        <v>696.84</v>
      </c>
      <c r="AV537" s="61">
        <v>87.22</v>
      </c>
      <c r="AW537" s="62">
        <v>9411.2099999999991</v>
      </c>
      <c r="AX537" s="62">
        <v>3514.05</v>
      </c>
      <c r="AY537" s="61">
        <v>0.36199999999999999</v>
      </c>
      <c r="AZ537" s="62">
        <v>5514.01</v>
      </c>
      <c r="BA537" s="61">
        <v>0.56799999999999995</v>
      </c>
      <c r="BB537" s="61">
        <v>680.43</v>
      </c>
      <c r="BC537" s="61">
        <v>7.0099999999999996E-2</v>
      </c>
      <c r="BD537" s="62">
        <v>9708.48</v>
      </c>
      <c r="BE537" s="62">
        <v>1537.04</v>
      </c>
      <c r="BF537" s="61">
        <v>0.32629999999999998</v>
      </c>
      <c r="BG537" s="61">
        <v>0.58830000000000005</v>
      </c>
      <c r="BH537" s="61">
        <v>0.23799999999999999</v>
      </c>
      <c r="BI537" s="61">
        <v>0.13420000000000001</v>
      </c>
      <c r="BJ537" s="61">
        <v>2.58E-2</v>
      </c>
      <c r="BK537" s="61">
        <v>1.37E-2</v>
      </c>
    </row>
    <row r="538" spans="1:63" x14ac:dyDescent="0.25">
      <c r="A538" s="61" t="s">
        <v>568</v>
      </c>
      <c r="B538" s="61">
        <v>50302</v>
      </c>
      <c r="C538" s="61">
        <v>95</v>
      </c>
      <c r="D538" s="61">
        <v>17.010000000000002</v>
      </c>
      <c r="E538" s="62">
        <v>1615.7</v>
      </c>
      <c r="F538" s="62">
        <v>1478.09</v>
      </c>
      <c r="G538" s="61">
        <v>2.5999999999999999E-3</v>
      </c>
      <c r="H538" s="61">
        <v>5.9999999999999995E-4</v>
      </c>
      <c r="I538" s="61">
        <v>5.1000000000000004E-3</v>
      </c>
      <c r="J538" s="61">
        <v>6.9999999999999999E-4</v>
      </c>
      <c r="K538" s="61">
        <v>7.0000000000000001E-3</v>
      </c>
      <c r="L538" s="61">
        <v>0.96130000000000004</v>
      </c>
      <c r="M538" s="61">
        <v>2.2700000000000001E-2</v>
      </c>
      <c r="N538" s="61">
        <v>0.42220000000000002</v>
      </c>
      <c r="O538" s="61">
        <v>2E-3</v>
      </c>
      <c r="P538" s="61">
        <v>0.1295</v>
      </c>
      <c r="Q538" s="61">
        <v>76</v>
      </c>
      <c r="R538" s="62">
        <v>46266.94</v>
      </c>
      <c r="S538" s="61">
        <v>0.22020000000000001</v>
      </c>
      <c r="T538" s="61">
        <v>0.23849999999999999</v>
      </c>
      <c r="U538" s="61">
        <v>0.5413</v>
      </c>
      <c r="V538" s="61">
        <v>17.46</v>
      </c>
      <c r="W538" s="61">
        <v>8.1999999999999993</v>
      </c>
      <c r="X538" s="62">
        <v>63310.12</v>
      </c>
      <c r="Y538" s="61">
        <v>187.96</v>
      </c>
      <c r="Z538" s="62">
        <v>126970.85</v>
      </c>
      <c r="AA538" s="61">
        <v>0.83050000000000002</v>
      </c>
      <c r="AB538" s="61">
        <v>0.111</v>
      </c>
      <c r="AC538" s="61">
        <v>5.8500000000000003E-2</v>
      </c>
      <c r="AD538" s="61">
        <v>0.16950000000000001</v>
      </c>
      <c r="AE538" s="61">
        <v>126.97</v>
      </c>
      <c r="AF538" s="62">
        <v>3792.56</v>
      </c>
      <c r="AG538" s="61">
        <v>474.44</v>
      </c>
      <c r="AH538" s="62">
        <v>134011.01</v>
      </c>
      <c r="AI538" s="61">
        <v>359</v>
      </c>
      <c r="AJ538" s="62">
        <v>33721</v>
      </c>
      <c r="AK538" s="62">
        <v>48039</v>
      </c>
      <c r="AL538" s="61">
        <v>36</v>
      </c>
      <c r="AM538" s="61">
        <v>29.48</v>
      </c>
      <c r="AN538" s="61">
        <v>29.57</v>
      </c>
      <c r="AO538" s="61">
        <v>5</v>
      </c>
      <c r="AP538" s="61">
        <v>0</v>
      </c>
      <c r="AQ538" s="61">
        <v>0.90059999999999996</v>
      </c>
      <c r="AR538" s="62">
        <v>1180.21</v>
      </c>
      <c r="AS538" s="62">
        <v>1611.63</v>
      </c>
      <c r="AT538" s="62">
        <v>4456.53</v>
      </c>
      <c r="AU538" s="61">
        <v>746.09</v>
      </c>
      <c r="AV538" s="61">
        <v>224.87</v>
      </c>
      <c r="AW538" s="62">
        <v>8219.33</v>
      </c>
      <c r="AX538" s="62">
        <v>4200.9399999999996</v>
      </c>
      <c r="AY538" s="61">
        <v>0.50780000000000003</v>
      </c>
      <c r="AZ538" s="62">
        <v>3697.72</v>
      </c>
      <c r="BA538" s="61">
        <v>0.44700000000000001</v>
      </c>
      <c r="BB538" s="61">
        <v>374.5</v>
      </c>
      <c r="BC538" s="61">
        <v>4.53E-2</v>
      </c>
      <c r="BD538" s="62">
        <v>8273.16</v>
      </c>
      <c r="BE538" s="62">
        <v>2845.1</v>
      </c>
      <c r="BF538" s="61">
        <v>0.72209999999999996</v>
      </c>
      <c r="BG538" s="61">
        <v>0.5554</v>
      </c>
      <c r="BH538" s="61">
        <v>0.20130000000000001</v>
      </c>
      <c r="BI538" s="61">
        <v>0.15010000000000001</v>
      </c>
      <c r="BJ538" s="61">
        <v>4.6399999999999997E-2</v>
      </c>
      <c r="BK538" s="61">
        <v>4.6800000000000001E-2</v>
      </c>
    </row>
    <row r="539" spans="1:63" x14ac:dyDescent="0.25">
      <c r="A539" s="61" t="s">
        <v>569</v>
      </c>
      <c r="B539" s="61">
        <v>49957</v>
      </c>
      <c r="C539" s="61">
        <v>45</v>
      </c>
      <c r="D539" s="61">
        <v>31.55</v>
      </c>
      <c r="E539" s="62">
        <v>1419.82</v>
      </c>
      <c r="F539" s="62">
        <v>1453.21</v>
      </c>
      <c r="G539" s="61">
        <v>2.0999999999999999E-3</v>
      </c>
      <c r="H539" s="61">
        <v>0</v>
      </c>
      <c r="I539" s="61">
        <v>4.7999999999999996E-3</v>
      </c>
      <c r="J539" s="61">
        <v>0</v>
      </c>
      <c r="K539" s="61">
        <v>5.8999999999999999E-3</v>
      </c>
      <c r="L539" s="61">
        <v>0.97970000000000002</v>
      </c>
      <c r="M539" s="61">
        <v>7.6E-3</v>
      </c>
      <c r="N539" s="61">
        <v>0.2752</v>
      </c>
      <c r="O539" s="61">
        <v>0</v>
      </c>
      <c r="P539" s="61">
        <v>0.13289999999999999</v>
      </c>
      <c r="Q539" s="61">
        <v>53.1</v>
      </c>
      <c r="R539" s="62">
        <v>53749.17</v>
      </c>
      <c r="S539" s="61">
        <v>0.21590000000000001</v>
      </c>
      <c r="T539" s="61">
        <v>0.15909999999999999</v>
      </c>
      <c r="U539" s="61">
        <v>0.625</v>
      </c>
      <c r="V539" s="61">
        <v>22.24</v>
      </c>
      <c r="W539" s="61">
        <v>8.7200000000000006</v>
      </c>
      <c r="X539" s="62">
        <v>85363.38</v>
      </c>
      <c r="Y539" s="61">
        <v>155.55000000000001</v>
      </c>
      <c r="Z539" s="62">
        <v>131149.72</v>
      </c>
      <c r="AA539" s="61">
        <v>0.87590000000000001</v>
      </c>
      <c r="AB539" s="61">
        <v>7.0099999999999996E-2</v>
      </c>
      <c r="AC539" s="61">
        <v>5.3999999999999999E-2</v>
      </c>
      <c r="AD539" s="61">
        <v>0.1241</v>
      </c>
      <c r="AE539" s="61">
        <v>131.15</v>
      </c>
      <c r="AF539" s="62">
        <v>4140.6400000000003</v>
      </c>
      <c r="AG539" s="61">
        <v>565.25</v>
      </c>
      <c r="AH539" s="62">
        <v>130910.64</v>
      </c>
      <c r="AI539" s="61">
        <v>347</v>
      </c>
      <c r="AJ539" s="62">
        <v>34728</v>
      </c>
      <c r="AK539" s="62">
        <v>50866</v>
      </c>
      <c r="AL539" s="61">
        <v>62.6</v>
      </c>
      <c r="AM539" s="61">
        <v>28.96</v>
      </c>
      <c r="AN539" s="61">
        <v>40.299999999999997</v>
      </c>
      <c r="AO539" s="61">
        <v>5.6</v>
      </c>
      <c r="AP539" s="61">
        <v>0</v>
      </c>
      <c r="AQ539" s="61">
        <v>0.81859999999999999</v>
      </c>
      <c r="AR539" s="61">
        <v>931.1</v>
      </c>
      <c r="AS539" s="62">
        <v>1602.57</v>
      </c>
      <c r="AT539" s="62">
        <v>4158.1400000000003</v>
      </c>
      <c r="AU539" s="61">
        <v>996.61</v>
      </c>
      <c r="AV539" s="61">
        <v>120.14</v>
      </c>
      <c r="AW539" s="62">
        <v>7808.56</v>
      </c>
      <c r="AX539" s="62">
        <v>4451.41</v>
      </c>
      <c r="AY539" s="61">
        <v>0.50449999999999995</v>
      </c>
      <c r="AZ539" s="62">
        <v>3929.46</v>
      </c>
      <c r="BA539" s="61">
        <v>0.44540000000000002</v>
      </c>
      <c r="BB539" s="61">
        <v>441.71</v>
      </c>
      <c r="BC539" s="61">
        <v>5.0099999999999999E-2</v>
      </c>
      <c r="BD539" s="62">
        <v>8822.58</v>
      </c>
      <c r="BE539" s="62">
        <v>4107.99</v>
      </c>
      <c r="BF539" s="61">
        <v>0.87160000000000004</v>
      </c>
      <c r="BG539" s="61">
        <v>0.57699999999999996</v>
      </c>
      <c r="BH539" s="61">
        <v>0.21299999999999999</v>
      </c>
      <c r="BI539" s="61">
        <v>0.16489999999999999</v>
      </c>
      <c r="BJ539" s="61">
        <v>3.2800000000000003E-2</v>
      </c>
      <c r="BK539" s="61">
        <v>1.23E-2</v>
      </c>
    </row>
    <row r="540" spans="1:63" x14ac:dyDescent="0.25">
      <c r="A540" s="61" t="s">
        <v>570</v>
      </c>
      <c r="B540" s="61">
        <v>49296</v>
      </c>
      <c r="C540" s="61">
        <v>60</v>
      </c>
      <c r="D540" s="61">
        <v>15.88</v>
      </c>
      <c r="E540" s="61">
        <v>952.72</v>
      </c>
      <c r="F540" s="61">
        <v>898.59</v>
      </c>
      <c r="G540" s="61">
        <v>3.3E-3</v>
      </c>
      <c r="H540" s="61">
        <v>0</v>
      </c>
      <c r="I540" s="61">
        <v>3.3E-3</v>
      </c>
      <c r="J540" s="61">
        <v>0</v>
      </c>
      <c r="K540" s="61">
        <v>2.5999999999999999E-3</v>
      </c>
      <c r="L540" s="61">
        <v>0.97889999999999999</v>
      </c>
      <c r="M540" s="61">
        <v>1.18E-2</v>
      </c>
      <c r="N540" s="61">
        <v>0.42199999999999999</v>
      </c>
      <c r="O540" s="61">
        <v>0</v>
      </c>
      <c r="P540" s="61">
        <v>9.74E-2</v>
      </c>
      <c r="Q540" s="61">
        <v>45.32</v>
      </c>
      <c r="R540" s="62">
        <v>46523.16</v>
      </c>
      <c r="S540" s="61">
        <v>0.20250000000000001</v>
      </c>
      <c r="T540" s="61">
        <v>0.24049999999999999</v>
      </c>
      <c r="U540" s="61">
        <v>0.55700000000000005</v>
      </c>
      <c r="V540" s="61">
        <v>18.12</v>
      </c>
      <c r="W540" s="61">
        <v>5</v>
      </c>
      <c r="X540" s="62">
        <v>82559</v>
      </c>
      <c r="Y540" s="61">
        <v>181.58</v>
      </c>
      <c r="Z540" s="62">
        <v>113217.06</v>
      </c>
      <c r="AA540" s="61">
        <v>0.87219999999999998</v>
      </c>
      <c r="AB540" s="61">
        <v>5.2699999999999997E-2</v>
      </c>
      <c r="AC540" s="61">
        <v>7.51E-2</v>
      </c>
      <c r="AD540" s="61">
        <v>0.1278</v>
      </c>
      <c r="AE540" s="61">
        <v>113.22</v>
      </c>
      <c r="AF540" s="62">
        <v>3044.74</v>
      </c>
      <c r="AG540" s="61">
        <v>419.55</v>
      </c>
      <c r="AH540" s="62">
        <v>119036.86</v>
      </c>
      <c r="AI540" s="61">
        <v>283</v>
      </c>
      <c r="AJ540" s="62">
        <v>32438</v>
      </c>
      <c r="AK540" s="62">
        <v>43465</v>
      </c>
      <c r="AL540" s="61">
        <v>40.08</v>
      </c>
      <c r="AM540" s="61">
        <v>25.54</v>
      </c>
      <c r="AN540" s="61">
        <v>30.41</v>
      </c>
      <c r="AO540" s="61">
        <v>4.4000000000000004</v>
      </c>
      <c r="AP540" s="61">
        <v>782.82</v>
      </c>
      <c r="AQ540" s="61">
        <v>1.2798</v>
      </c>
      <c r="AR540" s="62">
        <v>1409.51</v>
      </c>
      <c r="AS540" s="62">
        <v>2224.1999999999998</v>
      </c>
      <c r="AT540" s="62">
        <v>5295.81</v>
      </c>
      <c r="AU540" s="62">
        <v>1103.1500000000001</v>
      </c>
      <c r="AV540" s="61">
        <v>120.86</v>
      </c>
      <c r="AW540" s="62">
        <v>10153.530000000001</v>
      </c>
      <c r="AX540" s="62">
        <v>4872.24</v>
      </c>
      <c r="AY540" s="61">
        <v>0.51080000000000003</v>
      </c>
      <c r="AZ540" s="62">
        <v>3903.3</v>
      </c>
      <c r="BA540" s="61">
        <v>0.4093</v>
      </c>
      <c r="BB540" s="61">
        <v>762.13</v>
      </c>
      <c r="BC540" s="61">
        <v>7.9899999999999999E-2</v>
      </c>
      <c r="BD540" s="62">
        <v>9537.67</v>
      </c>
      <c r="BE540" s="62">
        <v>3728.49</v>
      </c>
      <c r="BF540" s="61">
        <v>1.2971999999999999</v>
      </c>
      <c r="BG540" s="61">
        <v>0.54390000000000005</v>
      </c>
      <c r="BH540" s="61">
        <v>0.23219999999999999</v>
      </c>
      <c r="BI540" s="61">
        <v>0.1691</v>
      </c>
      <c r="BJ540" s="61">
        <v>3.4299999999999997E-2</v>
      </c>
      <c r="BK540" s="61">
        <v>2.0400000000000001E-2</v>
      </c>
    </row>
    <row r="541" spans="1:63" x14ac:dyDescent="0.25">
      <c r="A541" s="61" t="s">
        <v>571</v>
      </c>
      <c r="B541" s="61">
        <v>50070</v>
      </c>
      <c r="C541" s="61">
        <v>23</v>
      </c>
      <c r="D541" s="61">
        <v>188.67</v>
      </c>
      <c r="E541" s="62">
        <v>4339.3599999999997</v>
      </c>
      <c r="F541" s="62">
        <v>4287.57</v>
      </c>
      <c r="G541" s="61">
        <v>6.6299999999999998E-2</v>
      </c>
      <c r="H541" s="61">
        <v>2.0000000000000001E-4</v>
      </c>
      <c r="I541" s="61">
        <v>0.23</v>
      </c>
      <c r="J541" s="61">
        <v>2.2000000000000001E-3</v>
      </c>
      <c r="K541" s="61">
        <v>2.24E-2</v>
      </c>
      <c r="L541" s="61">
        <v>0.63370000000000004</v>
      </c>
      <c r="M541" s="61">
        <v>4.5100000000000001E-2</v>
      </c>
      <c r="N541" s="61">
        <v>0.16520000000000001</v>
      </c>
      <c r="O541" s="61">
        <v>2.5499999999999998E-2</v>
      </c>
      <c r="P541" s="61">
        <v>8.2600000000000007E-2</v>
      </c>
      <c r="Q541" s="61">
        <v>173</v>
      </c>
      <c r="R541" s="62">
        <v>67754.539999999994</v>
      </c>
      <c r="S541" s="61">
        <v>0.65820000000000001</v>
      </c>
      <c r="T541" s="61">
        <v>0.1477</v>
      </c>
      <c r="U541" s="61">
        <v>0.19409999999999999</v>
      </c>
      <c r="V541" s="61">
        <v>21.4</v>
      </c>
      <c r="W541" s="61">
        <v>22.5</v>
      </c>
      <c r="X541" s="62">
        <v>87073.58</v>
      </c>
      <c r="Y541" s="61">
        <v>191.42</v>
      </c>
      <c r="Z541" s="62">
        <v>179825.81</v>
      </c>
      <c r="AA541" s="61">
        <v>0.7077</v>
      </c>
      <c r="AB541" s="61">
        <v>0.27389999999999998</v>
      </c>
      <c r="AC541" s="61">
        <v>1.84E-2</v>
      </c>
      <c r="AD541" s="61">
        <v>0.2923</v>
      </c>
      <c r="AE541" s="61">
        <v>179.83</v>
      </c>
      <c r="AF541" s="62">
        <v>6375.46</v>
      </c>
      <c r="AG541" s="61">
        <v>646.42999999999995</v>
      </c>
      <c r="AH541" s="62">
        <v>220474.33</v>
      </c>
      <c r="AI541" s="61">
        <v>551</v>
      </c>
      <c r="AJ541" s="62">
        <v>45432</v>
      </c>
      <c r="AK541" s="62">
        <v>65872</v>
      </c>
      <c r="AL541" s="61">
        <v>58.08</v>
      </c>
      <c r="AM541" s="61">
        <v>33.21</v>
      </c>
      <c r="AN541" s="61">
        <v>39.74</v>
      </c>
      <c r="AO541" s="61">
        <v>4.97</v>
      </c>
      <c r="AP541" s="61">
        <v>0</v>
      </c>
      <c r="AQ541" s="61">
        <v>0.6885</v>
      </c>
      <c r="AR541" s="62">
        <v>1242.1099999999999</v>
      </c>
      <c r="AS541" s="62">
        <v>1737.72</v>
      </c>
      <c r="AT541" s="62">
        <v>5619.7</v>
      </c>
      <c r="AU541" s="62">
        <v>1004.36</v>
      </c>
      <c r="AV541" s="61">
        <v>349.14</v>
      </c>
      <c r="AW541" s="62">
        <v>9953.0300000000007</v>
      </c>
      <c r="AX541" s="62">
        <v>3436.12</v>
      </c>
      <c r="AY541" s="61">
        <v>0.35499999999999998</v>
      </c>
      <c r="AZ541" s="62">
        <v>5854.85</v>
      </c>
      <c r="BA541" s="61">
        <v>0.6048</v>
      </c>
      <c r="BB541" s="61">
        <v>389.23</v>
      </c>
      <c r="BC541" s="61">
        <v>4.02E-2</v>
      </c>
      <c r="BD541" s="62">
        <v>9680.19</v>
      </c>
      <c r="BE541" s="61">
        <v>798.96</v>
      </c>
      <c r="BF541" s="61">
        <v>0.1346</v>
      </c>
      <c r="BG541" s="61">
        <v>0.6381</v>
      </c>
      <c r="BH541" s="61">
        <v>0.2306</v>
      </c>
      <c r="BI541" s="61">
        <v>7.6999999999999999E-2</v>
      </c>
      <c r="BJ541" s="61">
        <v>3.27E-2</v>
      </c>
      <c r="BK541" s="61">
        <v>2.1499999999999998E-2</v>
      </c>
    </row>
    <row r="542" spans="1:63" x14ac:dyDescent="0.25">
      <c r="A542" s="61" t="s">
        <v>572</v>
      </c>
      <c r="B542" s="61">
        <v>46011</v>
      </c>
      <c r="C542" s="61">
        <v>148</v>
      </c>
      <c r="D542" s="61">
        <v>9.4</v>
      </c>
      <c r="E542" s="62">
        <v>1391.46</v>
      </c>
      <c r="F542" s="62">
        <v>4824.07</v>
      </c>
      <c r="G542" s="61">
        <v>2.0000000000000001E-4</v>
      </c>
      <c r="H542" s="61">
        <v>0</v>
      </c>
      <c r="I542" s="61">
        <v>1.6000000000000001E-3</v>
      </c>
      <c r="J542" s="61">
        <v>0</v>
      </c>
      <c r="K542" s="61">
        <v>4.0000000000000002E-4</v>
      </c>
      <c r="L542" s="61">
        <v>0.99029999999999996</v>
      </c>
      <c r="M542" s="61">
        <v>7.4999999999999997E-3</v>
      </c>
      <c r="N542" s="61">
        <v>0.42420000000000002</v>
      </c>
      <c r="O542" s="61">
        <v>0</v>
      </c>
      <c r="P542" s="61">
        <v>0.13070000000000001</v>
      </c>
      <c r="Q542" s="61">
        <v>75.7</v>
      </c>
      <c r="R542" s="62">
        <v>48881.8</v>
      </c>
      <c r="S542" s="61">
        <v>3.2300000000000002E-2</v>
      </c>
      <c r="T542" s="61">
        <v>0.15049999999999999</v>
      </c>
      <c r="U542" s="61">
        <v>0.81720000000000004</v>
      </c>
      <c r="V542" s="61">
        <v>14.91</v>
      </c>
      <c r="W542" s="61">
        <v>12.3</v>
      </c>
      <c r="X542" s="62">
        <v>56372.47</v>
      </c>
      <c r="Y542" s="61">
        <v>110.1</v>
      </c>
      <c r="Z542" s="62">
        <v>102372.52</v>
      </c>
      <c r="AA542" s="61">
        <v>0.77710000000000001</v>
      </c>
      <c r="AB542" s="61">
        <v>0.16289999999999999</v>
      </c>
      <c r="AC542" s="61">
        <v>0.06</v>
      </c>
      <c r="AD542" s="61">
        <v>0.22289999999999999</v>
      </c>
      <c r="AE542" s="61">
        <v>102.37</v>
      </c>
      <c r="AF542" s="62">
        <v>2337.77</v>
      </c>
      <c r="AG542" s="61">
        <v>296.52999999999997</v>
      </c>
      <c r="AH542" s="62">
        <v>90972.32</v>
      </c>
      <c r="AI542" s="61">
        <v>120</v>
      </c>
      <c r="AJ542" s="62">
        <v>29787</v>
      </c>
      <c r="AK542" s="62">
        <v>44197</v>
      </c>
      <c r="AL542" s="61">
        <v>29.95</v>
      </c>
      <c r="AM542" s="61">
        <v>22.24</v>
      </c>
      <c r="AN542" s="61">
        <v>23.06</v>
      </c>
      <c r="AO542" s="61">
        <v>4.6500000000000004</v>
      </c>
      <c r="AP542" s="61">
        <v>0</v>
      </c>
      <c r="AQ542" s="61">
        <v>0.62529999999999997</v>
      </c>
      <c r="AR542" s="61">
        <v>270.37</v>
      </c>
      <c r="AS542" s="61">
        <v>527.76</v>
      </c>
      <c r="AT542" s="62">
        <v>1602.25</v>
      </c>
      <c r="AU542" s="61">
        <v>204.64</v>
      </c>
      <c r="AV542" s="61">
        <v>91.53</v>
      </c>
      <c r="AW542" s="62">
        <v>2696.56</v>
      </c>
      <c r="AX542" s="62">
        <v>1720.58</v>
      </c>
      <c r="AY542" s="61">
        <v>0.58660000000000001</v>
      </c>
      <c r="AZ542" s="61">
        <v>939.9</v>
      </c>
      <c r="BA542" s="61">
        <v>0.32040000000000002</v>
      </c>
      <c r="BB542" s="61">
        <v>272.67</v>
      </c>
      <c r="BC542" s="61">
        <v>9.2999999999999999E-2</v>
      </c>
      <c r="BD542" s="62">
        <v>2933.14</v>
      </c>
      <c r="BE542" s="62">
        <v>6100.2</v>
      </c>
      <c r="BF542" s="61">
        <v>1.8303</v>
      </c>
      <c r="BG542" s="61">
        <v>0.55420000000000003</v>
      </c>
      <c r="BH542" s="61">
        <v>0.28670000000000001</v>
      </c>
      <c r="BI542" s="61">
        <v>0.1163</v>
      </c>
      <c r="BJ542" s="61">
        <v>2.76E-2</v>
      </c>
      <c r="BK542" s="61">
        <v>1.52E-2</v>
      </c>
    </row>
    <row r="543" spans="1:63" x14ac:dyDescent="0.25">
      <c r="A543" s="61" t="s">
        <v>573</v>
      </c>
      <c r="B543" s="61">
        <v>49536</v>
      </c>
      <c r="C543" s="61">
        <v>63</v>
      </c>
      <c r="D543" s="61">
        <v>30.4</v>
      </c>
      <c r="E543" s="62">
        <v>1914.96</v>
      </c>
      <c r="F543" s="62">
        <v>2251.69</v>
      </c>
      <c r="G543" s="61">
        <v>8.3000000000000001E-3</v>
      </c>
      <c r="H543" s="61">
        <v>4.0000000000000002E-4</v>
      </c>
      <c r="I543" s="61">
        <v>2.5399999999999999E-2</v>
      </c>
      <c r="J543" s="61">
        <v>3.7000000000000002E-3</v>
      </c>
      <c r="K543" s="61">
        <v>1.55E-2</v>
      </c>
      <c r="L543" s="61">
        <v>0.89339999999999997</v>
      </c>
      <c r="M543" s="61">
        <v>5.33E-2</v>
      </c>
      <c r="N543" s="61">
        <v>0.4793</v>
      </c>
      <c r="O543" s="61">
        <v>1.8E-3</v>
      </c>
      <c r="P543" s="61">
        <v>0.1071</v>
      </c>
      <c r="Q543" s="61">
        <v>77</v>
      </c>
      <c r="R543" s="62">
        <v>54184.24</v>
      </c>
      <c r="S543" s="61">
        <v>0.44740000000000002</v>
      </c>
      <c r="T543" s="61">
        <v>0.1404</v>
      </c>
      <c r="U543" s="61">
        <v>0.4123</v>
      </c>
      <c r="V543" s="61">
        <v>22.51</v>
      </c>
      <c r="W543" s="61">
        <v>8</v>
      </c>
      <c r="X543" s="62">
        <v>85885.25</v>
      </c>
      <c r="Y543" s="61">
        <v>230.39</v>
      </c>
      <c r="Z543" s="62">
        <v>95070.09</v>
      </c>
      <c r="AA543" s="61">
        <v>0.85150000000000003</v>
      </c>
      <c r="AB543" s="61">
        <v>0.1124</v>
      </c>
      <c r="AC543" s="61">
        <v>3.6200000000000003E-2</v>
      </c>
      <c r="AD543" s="61">
        <v>0.14849999999999999</v>
      </c>
      <c r="AE543" s="61">
        <v>95.07</v>
      </c>
      <c r="AF543" s="62">
        <v>2207.8000000000002</v>
      </c>
      <c r="AG543" s="61">
        <v>274.92</v>
      </c>
      <c r="AH543" s="62">
        <v>80475.61</v>
      </c>
      <c r="AI543" s="61">
        <v>73</v>
      </c>
      <c r="AJ543" s="62">
        <v>31793</v>
      </c>
      <c r="AK543" s="62">
        <v>49394</v>
      </c>
      <c r="AL543" s="61">
        <v>36</v>
      </c>
      <c r="AM543" s="61">
        <v>22.64</v>
      </c>
      <c r="AN543" s="61">
        <v>23.5</v>
      </c>
      <c r="AO543" s="61">
        <v>4.5</v>
      </c>
      <c r="AP543" s="61">
        <v>596.64</v>
      </c>
      <c r="AQ543" s="61">
        <v>0.91990000000000005</v>
      </c>
      <c r="AR543" s="61">
        <v>988.79</v>
      </c>
      <c r="AS543" s="62">
        <v>1475.52</v>
      </c>
      <c r="AT543" s="62">
        <v>4620.26</v>
      </c>
      <c r="AU543" s="61">
        <v>513.72</v>
      </c>
      <c r="AV543" s="61">
        <v>121.99</v>
      </c>
      <c r="AW543" s="62">
        <v>7720.28</v>
      </c>
      <c r="AX543" s="62">
        <v>4442.43</v>
      </c>
      <c r="AY543" s="61">
        <v>0.51749999999999996</v>
      </c>
      <c r="AZ543" s="62">
        <v>3468.02</v>
      </c>
      <c r="BA543" s="61">
        <v>0.40400000000000003</v>
      </c>
      <c r="BB543" s="61">
        <v>674.14</v>
      </c>
      <c r="BC543" s="61">
        <v>7.85E-2</v>
      </c>
      <c r="BD543" s="62">
        <v>8584.58</v>
      </c>
      <c r="BE543" s="62">
        <v>5901.62</v>
      </c>
      <c r="BF543" s="61">
        <v>1.7053</v>
      </c>
      <c r="BG543" s="61">
        <v>0.56489999999999996</v>
      </c>
      <c r="BH543" s="61">
        <v>0.215</v>
      </c>
      <c r="BI543" s="61">
        <v>0.154</v>
      </c>
      <c r="BJ543" s="61">
        <v>4.8300000000000003E-2</v>
      </c>
      <c r="BK543" s="61">
        <v>1.78E-2</v>
      </c>
    </row>
    <row r="544" spans="1:63" x14ac:dyDescent="0.25">
      <c r="A544" s="61" t="s">
        <v>574</v>
      </c>
      <c r="B544" s="61">
        <v>46458</v>
      </c>
      <c r="C544" s="61">
        <v>81</v>
      </c>
      <c r="D544" s="61">
        <v>15.43</v>
      </c>
      <c r="E544" s="62">
        <v>1250.05</v>
      </c>
      <c r="F544" s="62">
        <v>1309.6400000000001</v>
      </c>
      <c r="G544" s="61">
        <v>2.5000000000000001E-3</v>
      </c>
      <c r="H544" s="61">
        <v>0</v>
      </c>
      <c r="I544" s="61">
        <v>4.1000000000000003E-3</v>
      </c>
      <c r="J544" s="61">
        <v>6.9999999999999999E-4</v>
      </c>
      <c r="K544" s="61">
        <v>2.3E-3</v>
      </c>
      <c r="L544" s="61">
        <v>0.97299999999999998</v>
      </c>
      <c r="M544" s="61">
        <v>1.7399999999999999E-2</v>
      </c>
      <c r="N544" s="61">
        <v>0.4289</v>
      </c>
      <c r="O544" s="61">
        <v>0</v>
      </c>
      <c r="P544" s="61">
        <v>0.14119999999999999</v>
      </c>
      <c r="Q544" s="61">
        <v>58</v>
      </c>
      <c r="R544" s="62">
        <v>46666.47</v>
      </c>
      <c r="S544" s="61">
        <v>0.36890000000000001</v>
      </c>
      <c r="T544" s="61">
        <v>9.7100000000000006E-2</v>
      </c>
      <c r="U544" s="61">
        <v>0.53400000000000003</v>
      </c>
      <c r="V544" s="61">
        <v>18.66</v>
      </c>
      <c r="W544" s="61">
        <v>14.3</v>
      </c>
      <c r="X544" s="62">
        <v>53467.31</v>
      </c>
      <c r="Y544" s="61">
        <v>85.56</v>
      </c>
      <c r="Z544" s="62">
        <v>104149.63</v>
      </c>
      <c r="AA544" s="61">
        <v>0.87980000000000003</v>
      </c>
      <c r="AB544" s="61">
        <v>5.28E-2</v>
      </c>
      <c r="AC544" s="61">
        <v>6.7400000000000002E-2</v>
      </c>
      <c r="AD544" s="61">
        <v>0.1202</v>
      </c>
      <c r="AE544" s="61">
        <v>104.15</v>
      </c>
      <c r="AF544" s="62">
        <v>2345.87</v>
      </c>
      <c r="AG544" s="61">
        <v>322.82</v>
      </c>
      <c r="AH544" s="62">
        <v>97404.42</v>
      </c>
      <c r="AI544" s="61">
        <v>160</v>
      </c>
      <c r="AJ544" s="62">
        <v>29856</v>
      </c>
      <c r="AK544" s="62">
        <v>43009</v>
      </c>
      <c r="AL544" s="61">
        <v>29.4</v>
      </c>
      <c r="AM544" s="61">
        <v>22.02</v>
      </c>
      <c r="AN544" s="61">
        <v>22.21</v>
      </c>
      <c r="AO544" s="61">
        <v>3.3</v>
      </c>
      <c r="AP544" s="61">
        <v>574.26</v>
      </c>
      <c r="AQ544" s="61">
        <v>1.0657000000000001</v>
      </c>
      <c r="AR544" s="62">
        <v>1022.01</v>
      </c>
      <c r="AS544" s="62">
        <v>1785.66</v>
      </c>
      <c r="AT544" s="62">
        <v>4978.34</v>
      </c>
      <c r="AU544" s="61">
        <v>946.41</v>
      </c>
      <c r="AV544" s="61">
        <v>-5.27</v>
      </c>
      <c r="AW544" s="62">
        <v>8727.15</v>
      </c>
      <c r="AX544" s="62">
        <v>5208.26</v>
      </c>
      <c r="AY544" s="61">
        <v>0.57909999999999995</v>
      </c>
      <c r="AZ544" s="62">
        <v>3193.67</v>
      </c>
      <c r="BA544" s="61">
        <v>0.35510000000000003</v>
      </c>
      <c r="BB544" s="61">
        <v>591.12</v>
      </c>
      <c r="BC544" s="61">
        <v>6.5699999999999995E-2</v>
      </c>
      <c r="BD544" s="62">
        <v>8993.06</v>
      </c>
      <c r="BE544" s="62">
        <v>5563.78</v>
      </c>
      <c r="BF544" s="61">
        <v>1.8343</v>
      </c>
      <c r="BG544" s="61">
        <v>0.56999999999999995</v>
      </c>
      <c r="BH544" s="61">
        <v>0.23699999999999999</v>
      </c>
      <c r="BI544" s="61">
        <v>0.14149999999999999</v>
      </c>
      <c r="BJ544" s="61">
        <v>3.3000000000000002E-2</v>
      </c>
      <c r="BK544" s="61">
        <v>1.8499999999999999E-2</v>
      </c>
    </row>
    <row r="545" spans="1:63" x14ac:dyDescent="0.25">
      <c r="A545" s="61" t="s">
        <v>575</v>
      </c>
      <c r="B545" s="61">
        <v>44933</v>
      </c>
      <c r="C545" s="61">
        <v>10</v>
      </c>
      <c r="D545" s="61">
        <v>579.92999999999995</v>
      </c>
      <c r="E545" s="62">
        <v>5799.27</v>
      </c>
      <c r="F545" s="62">
        <v>5584.83</v>
      </c>
      <c r="G545" s="61">
        <v>5.6599999999999998E-2</v>
      </c>
      <c r="H545" s="61">
        <v>0</v>
      </c>
      <c r="I545" s="61">
        <v>8.3999999999999995E-3</v>
      </c>
      <c r="J545" s="61">
        <v>1E-3</v>
      </c>
      <c r="K545" s="61">
        <v>1.1599999999999999E-2</v>
      </c>
      <c r="L545" s="61">
        <v>0.89439999999999997</v>
      </c>
      <c r="M545" s="61">
        <v>2.8000000000000001E-2</v>
      </c>
      <c r="N545" s="61">
        <v>2.01E-2</v>
      </c>
      <c r="O545" s="61">
        <v>1.4E-2</v>
      </c>
      <c r="P545" s="61">
        <v>8.0799999999999997E-2</v>
      </c>
      <c r="Q545" s="61">
        <v>318.20999999999998</v>
      </c>
      <c r="R545" s="62">
        <v>78093.289999999994</v>
      </c>
      <c r="S545" s="61">
        <v>0.6008</v>
      </c>
      <c r="T545" s="61">
        <v>0.17219999999999999</v>
      </c>
      <c r="U545" s="61">
        <v>0.22700000000000001</v>
      </c>
      <c r="V545" s="61">
        <v>14.59</v>
      </c>
      <c r="W545" s="61">
        <v>30</v>
      </c>
      <c r="X545" s="62">
        <v>103166.2</v>
      </c>
      <c r="Y545" s="61">
        <v>193.31</v>
      </c>
      <c r="Z545" s="62">
        <v>273792.28999999998</v>
      </c>
      <c r="AA545" s="61">
        <v>0.90010000000000001</v>
      </c>
      <c r="AB545" s="61">
        <v>9.06E-2</v>
      </c>
      <c r="AC545" s="61">
        <v>9.2999999999999992E-3</v>
      </c>
      <c r="AD545" s="61">
        <v>9.9900000000000003E-2</v>
      </c>
      <c r="AE545" s="61">
        <v>273.79000000000002</v>
      </c>
      <c r="AF545" s="62">
        <v>12257.64</v>
      </c>
      <c r="AG545" s="62">
        <v>1628.31</v>
      </c>
      <c r="AH545" s="62">
        <v>302592.21999999997</v>
      </c>
      <c r="AI545" s="61">
        <v>596</v>
      </c>
      <c r="AJ545" s="62">
        <v>59158</v>
      </c>
      <c r="AK545" s="62">
        <v>117912</v>
      </c>
      <c r="AL545" s="61">
        <v>98.11</v>
      </c>
      <c r="AM545" s="61">
        <v>43.78</v>
      </c>
      <c r="AN545" s="61">
        <v>49.13</v>
      </c>
      <c r="AO545" s="61">
        <v>5.65</v>
      </c>
      <c r="AP545" s="61">
        <v>0</v>
      </c>
      <c r="AQ545" s="61">
        <v>0.70269999999999999</v>
      </c>
      <c r="AR545" s="62">
        <v>1338.26</v>
      </c>
      <c r="AS545" s="62">
        <v>1816.63</v>
      </c>
      <c r="AT545" s="62">
        <v>9688.6299999999992</v>
      </c>
      <c r="AU545" s="62">
        <v>1506.17</v>
      </c>
      <c r="AV545" s="61">
        <v>807.31</v>
      </c>
      <c r="AW545" s="62">
        <v>15157</v>
      </c>
      <c r="AX545" s="62">
        <v>2535.15</v>
      </c>
      <c r="AY545" s="61">
        <v>0.1857</v>
      </c>
      <c r="AZ545" s="62">
        <v>10757.62</v>
      </c>
      <c r="BA545" s="61">
        <v>0.78800000000000003</v>
      </c>
      <c r="BB545" s="61">
        <v>359.09</v>
      </c>
      <c r="BC545" s="61">
        <v>2.63E-2</v>
      </c>
      <c r="BD545" s="62">
        <v>13651.86</v>
      </c>
      <c r="BE545" s="61">
        <v>-57.44</v>
      </c>
      <c r="BF545" s="61">
        <v>-4.0000000000000001E-3</v>
      </c>
      <c r="BG545" s="61">
        <v>0.6401</v>
      </c>
      <c r="BH545" s="61">
        <v>0.21709999999999999</v>
      </c>
      <c r="BI545" s="61">
        <v>0.106</v>
      </c>
      <c r="BJ545" s="61">
        <v>2.3699999999999999E-2</v>
      </c>
      <c r="BK545" s="61">
        <v>1.3100000000000001E-2</v>
      </c>
    </row>
    <row r="546" spans="1:63" x14ac:dyDescent="0.25">
      <c r="A546" s="61" t="s">
        <v>576</v>
      </c>
      <c r="B546" s="61">
        <v>45625</v>
      </c>
      <c r="C546" s="61">
        <v>214</v>
      </c>
      <c r="D546" s="61">
        <v>8.2799999999999994</v>
      </c>
      <c r="E546" s="62">
        <v>1772.28</v>
      </c>
      <c r="F546" s="62">
        <v>1702.89</v>
      </c>
      <c r="G546" s="61">
        <v>8.9999999999999993E-3</v>
      </c>
      <c r="H546" s="61">
        <v>0</v>
      </c>
      <c r="I546" s="61">
        <v>3.0999999999999999E-3</v>
      </c>
      <c r="J546" s="61">
        <v>1.5E-3</v>
      </c>
      <c r="K546" s="61">
        <v>5.3800000000000001E-2</v>
      </c>
      <c r="L546" s="61">
        <v>0.9052</v>
      </c>
      <c r="M546" s="61">
        <v>2.7400000000000001E-2</v>
      </c>
      <c r="N546" s="61">
        <v>0.38319999999999999</v>
      </c>
      <c r="O546" s="61">
        <v>1.9599999999999999E-2</v>
      </c>
      <c r="P546" s="61">
        <v>0.13739999999999999</v>
      </c>
      <c r="Q546" s="61">
        <v>73.13</v>
      </c>
      <c r="R546" s="62">
        <v>54672.65</v>
      </c>
      <c r="S546" s="61">
        <v>0.1111</v>
      </c>
      <c r="T546" s="61">
        <v>0.21429999999999999</v>
      </c>
      <c r="U546" s="61">
        <v>0.67459999999999998</v>
      </c>
      <c r="V546" s="61">
        <v>19.77</v>
      </c>
      <c r="W546" s="61">
        <v>11</v>
      </c>
      <c r="X546" s="62">
        <v>71542.09</v>
      </c>
      <c r="Y546" s="61">
        <v>157.58000000000001</v>
      </c>
      <c r="Z546" s="62">
        <v>130742.9</v>
      </c>
      <c r="AA546" s="61">
        <v>0.78680000000000005</v>
      </c>
      <c r="AB546" s="61">
        <v>0.17730000000000001</v>
      </c>
      <c r="AC546" s="61">
        <v>3.5999999999999997E-2</v>
      </c>
      <c r="AD546" s="61">
        <v>0.2132</v>
      </c>
      <c r="AE546" s="61">
        <v>130.74</v>
      </c>
      <c r="AF546" s="62">
        <v>2917.71</v>
      </c>
      <c r="AG546" s="61">
        <v>316.3</v>
      </c>
      <c r="AH546" s="62">
        <v>129994.92</v>
      </c>
      <c r="AI546" s="61">
        <v>340</v>
      </c>
      <c r="AJ546" s="62">
        <v>30212</v>
      </c>
      <c r="AK546" s="62">
        <v>42146</v>
      </c>
      <c r="AL546" s="61">
        <v>35.299999999999997</v>
      </c>
      <c r="AM546" s="61">
        <v>21.6</v>
      </c>
      <c r="AN546" s="61">
        <v>22.86</v>
      </c>
      <c r="AO546" s="61">
        <v>4.8</v>
      </c>
      <c r="AP546" s="62">
        <v>1506.35</v>
      </c>
      <c r="AQ546" s="61">
        <v>1.3774999999999999</v>
      </c>
      <c r="AR546" s="62">
        <v>1448.49</v>
      </c>
      <c r="AS546" s="62">
        <v>1663.52</v>
      </c>
      <c r="AT546" s="62">
        <v>4515.5200000000004</v>
      </c>
      <c r="AU546" s="62">
        <v>1113.4000000000001</v>
      </c>
      <c r="AV546" s="61">
        <v>234.24</v>
      </c>
      <c r="AW546" s="62">
        <v>8975.17</v>
      </c>
      <c r="AX546" s="62">
        <v>4126.42</v>
      </c>
      <c r="AY546" s="61">
        <v>0.43959999999999999</v>
      </c>
      <c r="AZ546" s="62">
        <v>4589.0600000000004</v>
      </c>
      <c r="BA546" s="61">
        <v>0.48880000000000001</v>
      </c>
      <c r="BB546" s="61">
        <v>672.08</v>
      </c>
      <c r="BC546" s="61">
        <v>7.1599999999999997E-2</v>
      </c>
      <c r="BD546" s="62">
        <v>9387.57</v>
      </c>
      <c r="BE546" s="62">
        <v>2986.6</v>
      </c>
      <c r="BF546" s="61">
        <v>0.85489999999999999</v>
      </c>
      <c r="BG546" s="61">
        <v>0.58140000000000003</v>
      </c>
      <c r="BH546" s="61">
        <v>0.20910000000000001</v>
      </c>
      <c r="BI546" s="61">
        <v>0.1384</v>
      </c>
      <c r="BJ546" s="61">
        <v>3.4599999999999999E-2</v>
      </c>
      <c r="BK546" s="61">
        <v>3.6400000000000002E-2</v>
      </c>
    </row>
    <row r="547" spans="1:63" x14ac:dyDescent="0.25">
      <c r="A547" s="61" t="s">
        <v>577</v>
      </c>
      <c r="B547" s="61">
        <v>47522</v>
      </c>
      <c r="C547" s="61">
        <v>98</v>
      </c>
      <c r="D547" s="61">
        <v>7.44</v>
      </c>
      <c r="E547" s="61">
        <v>729.37</v>
      </c>
      <c r="F547" s="61">
        <v>599.36</v>
      </c>
      <c r="G547" s="61">
        <v>1.6000000000000001E-3</v>
      </c>
      <c r="H547" s="61">
        <v>0</v>
      </c>
      <c r="I547" s="61">
        <v>5.7000000000000002E-3</v>
      </c>
      <c r="J547" s="61">
        <v>0</v>
      </c>
      <c r="K547" s="61">
        <v>3.2000000000000002E-3</v>
      </c>
      <c r="L547" s="61">
        <v>0.95540000000000003</v>
      </c>
      <c r="M547" s="61">
        <v>3.4200000000000001E-2</v>
      </c>
      <c r="N547" s="61">
        <v>0.50739999999999996</v>
      </c>
      <c r="O547" s="61">
        <v>0</v>
      </c>
      <c r="P547" s="61">
        <v>0.14330000000000001</v>
      </c>
      <c r="Q547" s="61">
        <v>32.020000000000003</v>
      </c>
      <c r="R547" s="62">
        <v>40234.57</v>
      </c>
      <c r="S547" s="61">
        <v>0.50980000000000003</v>
      </c>
      <c r="T547" s="61">
        <v>0.15690000000000001</v>
      </c>
      <c r="U547" s="61">
        <v>0.33329999999999999</v>
      </c>
      <c r="V547" s="61">
        <v>17.3</v>
      </c>
      <c r="W547" s="61">
        <v>8.1199999999999992</v>
      </c>
      <c r="X547" s="62">
        <v>60281.279999999999</v>
      </c>
      <c r="Y547" s="61">
        <v>85.33</v>
      </c>
      <c r="Z547" s="62">
        <v>111356.14</v>
      </c>
      <c r="AA547" s="61">
        <v>0.91959999999999997</v>
      </c>
      <c r="AB547" s="61">
        <v>2.7E-2</v>
      </c>
      <c r="AC547" s="61">
        <v>5.3400000000000003E-2</v>
      </c>
      <c r="AD547" s="61">
        <v>8.0399999999999999E-2</v>
      </c>
      <c r="AE547" s="61">
        <v>111.36</v>
      </c>
      <c r="AF547" s="62">
        <v>2836.19</v>
      </c>
      <c r="AG547" s="61">
        <v>385.06</v>
      </c>
      <c r="AH547" s="62">
        <v>83824.03</v>
      </c>
      <c r="AI547" s="61">
        <v>86</v>
      </c>
      <c r="AJ547" s="62">
        <v>29680</v>
      </c>
      <c r="AK547" s="62">
        <v>39260</v>
      </c>
      <c r="AL547" s="61">
        <v>31.8</v>
      </c>
      <c r="AM547" s="61">
        <v>25.1</v>
      </c>
      <c r="AN547" s="61">
        <v>25.55</v>
      </c>
      <c r="AO547" s="61">
        <v>3.6</v>
      </c>
      <c r="AP547" s="61">
        <v>465.82</v>
      </c>
      <c r="AQ547" s="61">
        <v>1.226</v>
      </c>
      <c r="AR547" s="62">
        <v>1892.11</v>
      </c>
      <c r="AS547" s="62">
        <v>2795.82</v>
      </c>
      <c r="AT547" s="62">
        <v>5190.91</v>
      </c>
      <c r="AU547" s="61">
        <v>538.69000000000005</v>
      </c>
      <c r="AV547" s="61">
        <v>154.5</v>
      </c>
      <c r="AW547" s="62">
        <v>10572.02</v>
      </c>
      <c r="AX547" s="62">
        <v>7456.26</v>
      </c>
      <c r="AY547" s="61">
        <v>0.64459999999999995</v>
      </c>
      <c r="AZ547" s="62">
        <v>3527.93</v>
      </c>
      <c r="BA547" s="61">
        <v>0.30499999999999999</v>
      </c>
      <c r="BB547" s="61">
        <v>582.89</v>
      </c>
      <c r="BC547" s="61">
        <v>5.04E-2</v>
      </c>
      <c r="BD547" s="62">
        <v>11567.08</v>
      </c>
      <c r="BE547" s="62">
        <v>4836.3999999999996</v>
      </c>
      <c r="BF547" s="61">
        <v>2.0398000000000001</v>
      </c>
      <c r="BG547" s="61">
        <v>0.43969999999999998</v>
      </c>
      <c r="BH547" s="61">
        <v>0.21540000000000001</v>
      </c>
      <c r="BI547" s="61">
        <v>0.246</v>
      </c>
      <c r="BJ547" s="61">
        <v>4.0399999999999998E-2</v>
      </c>
      <c r="BK547" s="61">
        <v>5.8500000000000003E-2</v>
      </c>
    </row>
    <row r="548" spans="1:63" x14ac:dyDescent="0.25">
      <c r="A548" s="61" t="s">
        <v>578</v>
      </c>
      <c r="B548" s="61">
        <v>44941</v>
      </c>
      <c r="C548" s="61">
        <v>53</v>
      </c>
      <c r="D548" s="61">
        <v>43.61</v>
      </c>
      <c r="E548" s="62">
        <v>2311.17</v>
      </c>
      <c r="F548" s="62">
        <v>2176.54</v>
      </c>
      <c r="G548" s="61">
        <v>2.5999999999999999E-3</v>
      </c>
      <c r="H548" s="61">
        <v>1.1000000000000001E-3</v>
      </c>
      <c r="I548" s="61">
        <v>5.2299999999999999E-2</v>
      </c>
      <c r="J548" s="61">
        <v>1E-3</v>
      </c>
      <c r="K548" s="61">
        <v>1.55E-2</v>
      </c>
      <c r="L548" s="61">
        <v>0.85619999999999996</v>
      </c>
      <c r="M548" s="61">
        <v>7.1199999999999999E-2</v>
      </c>
      <c r="N548" s="61">
        <v>0.50029999999999997</v>
      </c>
      <c r="O548" s="61">
        <v>0</v>
      </c>
      <c r="P548" s="61">
        <v>0.1759</v>
      </c>
      <c r="Q548" s="61">
        <v>111.72</v>
      </c>
      <c r="R548" s="62">
        <v>61437.27</v>
      </c>
      <c r="S548" s="61">
        <v>0.30320000000000003</v>
      </c>
      <c r="T548" s="61">
        <v>0.1862</v>
      </c>
      <c r="U548" s="61">
        <v>0.51060000000000005</v>
      </c>
      <c r="V548" s="61">
        <v>15.86</v>
      </c>
      <c r="W548" s="61">
        <v>14.47</v>
      </c>
      <c r="X548" s="62">
        <v>76125.960000000006</v>
      </c>
      <c r="Y548" s="61">
        <v>156.96</v>
      </c>
      <c r="Z548" s="62">
        <v>110374.97</v>
      </c>
      <c r="AA548" s="61">
        <v>0.7379</v>
      </c>
      <c r="AB548" s="61">
        <v>0.22459999999999999</v>
      </c>
      <c r="AC548" s="61">
        <v>3.7400000000000003E-2</v>
      </c>
      <c r="AD548" s="61">
        <v>0.2621</v>
      </c>
      <c r="AE548" s="61">
        <v>110.37</v>
      </c>
      <c r="AF548" s="62">
        <v>4248.7299999999996</v>
      </c>
      <c r="AG548" s="61">
        <v>467.79</v>
      </c>
      <c r="AH548" s="62">
        <v>115660.99</v>
      </c>
      <c r="AI548" s="61">
        <v>265</v>
      </c>
      <c r="AJ548" s="62">
        <v>27466</v>
      </c>
      <c r="AK548" s="62">
        <v>40417</v>
      </c>
      <c r="AL548" s="61">
        <v>66.55</v>
      </c>
      <c r="AM548" s="61">
        <v>34.79</v>
      </c>
      <c r="AN548" s="61">
        <v>45.99</v>
      </c>
      <c r="AO548" s="61">
        <v>3.9</v>
      </c>
      <c r="AP548" s="61">
        <v>0</v>
      </c>
      <c r="AQ548" s="61">
        <v>1.2107000000000001</v>
      </c>
      <c r="AR548" s="62">
        <v>1283.25</v>
      </c>
      <c r="AS548" s="62">
        <v>1195.1300000000001</v>
      </c>
      <c r="AT548" s="62">
        <v>6728.9</v>
      </c>
      <c r="AU548" s="61">
        <v>912.8</v>
      </c>
      <c r="AV548" s="61">
        <v>683.79</v>
      </c>
      <c r="AW548" s="62">
        <v>10803.87</v>
      </c>
      <c r="AX548" s="62">
        <v>5147.3900000000003</v>
      </c>
      <c r="AY548" s="61">
        <v>0.48060000000000003</v>
      </c>
      <c r="AZ548" s="62">
        <v>4567.72</v>
      </c>
      <c r="BA548" s="61">
        <v>0.42649999999999999</v>
      </c>
      <c r="BB548" s="61">
        <v>994.34</v>
      </c>
      <c r="BC548" s="61">
        <v>9.2799999999999994E-2</v>
      </c>
      <c r="BD548" s="62">
        <v>10709.45</v>
      </c>
      <c r="BE548" s="62">
        <v>2657.53</v>
      </c>
      <c r="BF548" s="61">
        <v>0.93</v>
      </c>
      <c r="BG548" s="61">
        <v>0.51339999999999997</v>
      </c>
      <c r="BH548" s="61">
        <v>0.2142</v>
      </c>
      <c r="BI548" s="61">
        <v>0.15559999999999999</v>
      </c>
      <c r="BJ548" s="61">
        <v>4.2799999999999998E-2</v>
      </c>
      <c r="BK548" s="61">
        <v>7.3999999999999996E-2</v>
      </c>
    </row>
    <row r="549" spans="1:63" x14ac:dyDescent="0.25">
      <c r="A549" s="61" t="s">
        <v>579</v>
      </c>
      <c r="B549" s="61">
        <v>49643</v>
      </c>
      <c r="C549" s="61">
        <v>49</v>
      </c>
      <c r="D549" s="61">
        <v>20.329999999999998</v>
      </c>
      <c r="E549" s="61">
        <v>996.33</v>
      </c>
      <c r="F549" s="62">
        <v>1058.47</v>
      </c>
      <c r="G549" s="61">
        <v>8.9999999999999998E-4</v>
      </c>
      <c r="H549" s="61">
        <v>0</v>
      </c>
      <c r="I549" s="61">
        <v>3.8E-3</v>
      </c>
      <c r="J549" s="61">
        <v>1.1999999999999999E-3</v>
      </c>
      <c r="K549" s="61">
        <v>3.8E-3</v>
      </c>
      <c r="L549" s="61">
        <v>0.9758</v>
      </c>
      <c r="M549" s="61">
        <v>1.4500000000000001E-2</v>
      </c>
      <c r="N549" s="61">
        <v>0.63429999999999997</v>
      </c>
      <c r="O549" s="61">
        <v>0</v>
      </c>
      <c r="P549" s="61">
        <v>0.16220000000000001</v>
      </c>
      <c r="Q549" s="61">
        <v>58</v>
      </c>
      <c r="R549" s="62">
        <v>53004.58</v>
      </c>
      <c r="S549" s="61">
        <v>0.3836</v>
      </c>
      <c r="T549" s="61">
        <v>0.1096</v>
      </c>
      <c r="U549" s="61">
        <v>0.50680000000000003</v>
      </c>
      <c r="V549" s="61">
        <v>16.64</v>
      </c>
      <c r="W549" s="61">
        <v>8</v>
      </c>
      <c r="X549" s="62">
        <v>61972</v>
      </c>
      <c r="Y549" s="61">
        <v>121.39</v>
      </c>
      <c r="Z549" s="62">
        <v>70100.92</v>
      </c>
      <c r="AA549" s="61">
        <v>0.85819999999999996</v>
      </c>
      <c r="AB549" s="61">
        <v>7.1900000000000006E-2</v>
      </c>
      <c r="AC549" s="61">
        <v>6.9900000000000004E-2</v>
      </c>
      <c r="AD549" s="61">
        <v>0.14180000000000001</v>
      </c>
      <c r="AE549" s="61">
        <v>70.099999999999994</v>
      </c>
      <c r="AF549" s="62">
        <v>1587.94</v>
      </c>
      <c r="AG549" s="61">
        <v>256.08</v>
      </c>
      <c r="AH549" s="62">
        <v>62852.72</v>
      </c>
      <c r="AI549" s="61">
        <v>25</v>
      </c>
      <c r="AJ549" s="62">
        <v>30093</v>
      </c>
      <c r="AK549" s="62">
        <v>45749</v>
      </c>
      <c r="AL549" s="61">
        <v>29.58</v>
      </c>
      <c r="AM549" s="61">
        <v>22.02</v>
      </c>
      <c r="AN549" s="61">
        <v>23.44</v>
      </c>
      <c r="AO549" s="61">
        <v>4.21</v>
      </c>
      <c r="AP549" s="61">
        <v>0</v>
      </c>
      <c r="AQ549" s="61">
        <v>0.60550000000000004</v>
      </c>
      <c r="AR549" s="62">
        <v>1193.6199999999999</v>
      </c>
      <c r="AS549" s="62">
        <v>2144.86</v>
      </c>
      <c r="AT549" s="62">
        <v>5288.26</v>
      </c>
      <c r="AU549" s="61">
        <v>794.64</v>
      </c>
      <c r="AV549" s="61">
        <v>436.17</v>
      </c>
      <c r="AW549" s="62">
        <v>9857.5499999999993</v>
      </c>
      <c r="AX549" s="62">
        <v>6953.26</v>
      </c>
      <c r="AY549" s="61">
        <v>0.68179999999999996</v>
      </c>
      <c r="AZ549" s="62">
        <v>2445.1799999999998</v>
      </c>
      <c r="BA549" s="61">
        <v>0.23980000000000001</v>
      </c>
      <c r="BB549" s="61">
        <v>799.89</v>
      </c>
      <c r="BC549" s="61">
        <v>7.8399999999999997E-2</v>
      </c>
      <c r="BD549" s="62">
        <v>10198.33</v>
      </c>
      <c r="BE549" s="62">
        <v>7331.05</v>
      </c>
      <c r="BF549" s="61">
        <v>3.0472000000000001</v>
      </c>
      <c r="BG549" s="61">
        <v>0.55200000000000005</v>
      </c>
      <c r="BH549" s="61">
        <v>0.2238</v>
      </c>
      <c r="BI549" s="61">
        <v>0.14419999999999999</v>
      </c>
      <c r="BJ549" s="61">
        <v>3.1699999999999999E-2</v>
      </c>
      <c r="BK549" s="61">
        <v>4.8399999999999999E-2</v>
      </c>
    </row>
    <row r="550" spans="1:63" x14ac:dyDescent="0.25">
      <c r="A550" s="61" t="s">
        <v>580</v>
      </c>
      <c r="B550" s="61">
        <v>48744</v>
      </c>
      <c r="C550" s="61">
        <v>61</v>
      </c>
      <c r="D550" s="61">
        <v>33.35</v>
      </c>
      <c r="E550" s="62">
        <v>2034.17</v>
      </c>
      <c r="F550" s="62">
        <v>1915.48</v>
      </c>
      <c r="G550" s="61">
        <v>6.6E-3</v>
      </c>
      <c r="H550" s="61">
        <v>1E-3</v>
      </c>
      <c r="I550" s="61">
        <v>4.8999999999999998E-3</v>
      </c>
      <c r="J550" s="61">
        <v>4.5999999999999999E-3</v>
      </c>
      <c r="K550" s="61">
        <v>1.38E-2</v>
      </c>
      <c r="L550" s="61">
        <v>0.95489999999999997</v>
      </c>
      <c r="M550" s="61">
        <v>1.4200000000000001E-2</v>
      </c>
      <c r="N550" s="61">
        <v>0.14330000000000001</v>
      </c>
      <c r="O550" s="61">
        <v>4.1000000000000003E-3</v>
      </c>
      <c r="P550" s="61">
        <v>0.11550000000000001</v>
      </c>
      <c r="Q550" s="61">
        <v>93.87</v>
      </c>
      <c r="R550" s="62">
        <v>55929.120000000003</v>
      </c>
      <c r="S550" s="61">
        <v>0.33090000000000003</v>
      </c>
      <c r="T550" s="61">
        <v>0.23530000000000001</v>
      </c>
      <c r="U550" s="61">
        <v>0.43380000000000002</v>
      </c>
      <c r="V550" s="61">
        <v>17.64</v>
      </c>
      <c r="W550" s="61">
        <v>9</v>
      </c>
      <c r="X550" s="62">
        <v>77359.33</v>
      </c>
      <c r="Y550" s="61">
        <v>221.65</v>
      </c>
      <c r="Z550" s="62">
        <v>108534.96</v>
      </c>
      <c r="AA550" s="61">
        <v>0.88680000000000003</v>
      </c>
      <c r="AB550" s="61">
        <v>5.8799999999999998E-2</v>
      </c>
      <c r="AC550" s="61">
        <v>5.4399999999999997E-2</v>
      </c>
      <c r="AD550" s="61">
        <v>0.1132</v>
      </c>
      <c r="AE550" s="61">
        <v>108.53</v>
      </c>
      <c r="AF550" s="62">
        <v>2541.9</v>
      </c>
      <c r="AG550" s="61">
        <v>361.33</v>
      </c>
      <c r="AH550" s="62">
        <v>119039.11</v>
      </c>
      <c r="AI550" s="61">
        <v>284</v>
      </c>
      <c r="AJ550" s="62">
        <v>36586</v>
      </c>
      <c r="AK550" s="62">
        <v>50443</v>
      </c>
      <c r="AL550" s="61">
        <v>31.14</v>
      </c>
      <c r="AM550" s="61">
        <v>22.9</v>
      </c>
      <c r="AN550" s="61">
        <v>24.06</v>
      </c>
      <c r="AO550" s="61">
        <v>4.46</v>
      </c>
      <c r="AP550" s="62">
        <v>1433.69</v>
      </c>
      <c r="AQ550" s="61">
        <v>1.1657</v>
      </c>
      <c r="AR550" s="61">
        <v>960.88</v>
      </c>
      <c r="AS550" s="62">
        <v>2379.9899999999998</v>
      </c>
      <c r="AT550" s="62">
        <v>5515.25</v>
      </c>
      <c r="AU550" s="62">
        <v>1265.75</v>
      </c>
      <c r="AV550" s="61">
        <v>652.41999999999996</v>
      </c>
      <c r="AW550" s="62">
        <v>10774.29</v>
      </c>
      <c r="AX550" s="62">
        <v>4415.13</v>
      </c>
      <c r="AY550" s="61">
        <v>0.49880000000000002</v>
      </c>
      <c r="AZ550" s="62">
        <v>3901.05</v>
      </c>
      <c r="BA550" s="61">
        <v>0.44069999999999998</v>
      </c>
      <c r="BB550" s="61">
        <v>535.92999999999995</v>
      </c>
      <c r="BC550" s="61">
        <v>6.0499999999999998E-2</v>
      </c>
      <c r="BD550" s="62">
        <v>8852.1</v>
      </c>
      <c r="BE550" s="62">
        <v>3462.42</v>
      </c>
      <c r="BF550" s="61">
        <v>1.0325</v>
      </c>
      <c r="BG550" s="61">
        <v>0.58699999999999997</v>
      </c>
      <c r="BH550" s="61">
        <v>0.23860000000000001</v>
      </c>
      <c r="BI550" s="61">
        <v>9.5699999999999993E-2</v>
      </c>
      <c r="BJ550" s="61">
        <v>3.39E-2</v>
      </c>
      <c r="BK550" s="61">
        <v>4.48E-2</v>
      </c>
    </row>
    <row r="551" spans="1:63" x14ac:dyDescent="0.25">
      <c r="A551" s="61" t="s">
        <v>581</v>
      </c>
      <c r="B551" s="61">
        <v>47464</v>
      </c>
      <c r="C551" s="61">
        <v>48</v>
      </c>
      <c r="D551" s="61">
        <v>19.649999999999999</v>
      </c>
      <c r="E551" s="61">
        <v>943.04</v>
      </c>
      <c r="F551" s="61">
        <v>999.67</v>
      </c>
      <c r="G551" s="61">
        <v>2.23E-2</v>
      </c>
      <c r="H551" s="61">
        <v>0</v>
      </c>
      <c r="I551" s="61">
        <v>1.0200000000000001E-2</v>
      </c>
      <c r="J551" s="61">
        <v>1E-3</v>
      </c>
      <c r="K551" s="61">
        <v>2.81E-2</v>
      </c>
      <c r="L551" s="61">
        <v>0.92179999999999995</v>
      </c>
      <c r="M551" s="61">
        <v>1.67E-2</v>
      </c>
      <c r="N551" s="61">
        <v>0.1479</v>
      </c>
      <c r="O551" s="61">
        <v>1E-3</v>
      </c>
      <c r="P551" s="61">
        <v>8.6199999999999999E-2</v>
      </c>
      <c r="Q551" s="61">
        <v>48.54</v>
      </c>
      <c r="R551" s="62">
        <v>51179.98</v>
      </c>
      <c r="S551" s="61">
        <v>0.1948</v>
      </c>
      <c r="T551" s="61">
        <v>0.15579999999999999</v>
      </c>
      <c r="U551" s="61">
        <v>0.64939999999999998</v>
      </c>
      <c r="V551" s="61">
        <v>17.84</v>
      </c>
      <c r="W551" s="61">
        <v>11.01</v>
      </c>
      <c r="X551" s="62">
        <v>69804.350000000006</v>
      </c>
      <c r="Y551" s="61">
        <v>85.65</v>
      </c>
      <c r="Z551" s="62">
        <v>246715.77</v>
      </c>
      <c r="AA551" s="61">
        <v>0.55720000000000003</v>
      </c>
      <c r="AB551" s="61">
        <v>0.41039999999999999</v>
      </c>
      <c r="AC551" s="61">
        <v>3.2399999999999998E-2</v>
      </c>
      <c r="AD551" s="61">
        <v>0.44280000000000003</v>
      </c>
      <c r="AE551" s="61">
        <v>246.72</v>
      </c>
      <c r="AF551" s="62">
        <v>6894.41</v>
      </c>
      <c r="AG551" s="61">
        <v>614.55999999999995</v>
      </c>
      <c r="AH551" s="62">
        <v>237826.29</v>
      </c>
      <c r="AI551" s="61">
        <v>575</v>
      </c>
      <c r="AJ551" s="62">
        <v>43268</v>
      </c>
      <c r="AK551" s="62">
        <v>64647</v>
      </c>
      <c r="AL551" s="61">
        <v>35.57</v>
      </c>
      <c r="AM551" s="61">
        <v>25.39</v>
      </c>
      <c r="AN551" s="61">
        <v>30.82</v>
      </c>
      <c r="AO551" s="61">
        <v>5.3</v>
      </c>
      <c r="AP551" s="61">
        <v>0</v>
      </c>
      <c r="AQ551" s="61">
        <v>0.51490000000000002</v>
      </c>
      <c r="AR551" s="62">
        <v>1317.09</v>
      </c>
      <c r="AS551" s="62">
        <v>2103.7399999999998</v>
      </c>
      <c r="AT551" s="62">
        <v>5782.49</v>
      </c>
      <c r="AU551" s="61">
        <v>959.65</v>
      </c>
      <c r="AV551" s="61">
        <v>39.119999999999997</v>
      </c>
      <c r="AW551" s="62">
        <v>10202.08</v>
      </c>
      <c r="AX551" s="62">
        <v>3223.72</v>
      </c>
      <c r="AY551" s="61">
        <v>0.3029</v>
      </c>
      <c r="AZ551" s="62">
        <v>6990.01</v>
      </c>
      <c r="BA551" s="61">
        <v>0.65680000000000005</v>
      </c>
      <c r="BB551" s="61">
        <v>428.7</v>
      </c>
      <c r="BC551" s="61">
        <v>4.0300000000000002E-2</v>
      </c>
      <c r="BD551" s="62">
        <v>10642.43</v>
      </c>
      <c r="BE551" s="61">
        <v>702.49</v>
      </c>
      <c r="BF551" s="61">
        <v>0.109</v>
      </c>
      <c r="BG551" s="61">
        <v>0.52639999999999998</v>
      </c>
      <c r="BH551" s="61">
        <v>0.21679999999999999</v>
      </c>
      <c r="BI551" s="61">
        <v>0.18659999999999999</v>
      </c>
      <c r="BJ551" s="61">
        <v>4.1700000000000001E-2</v>
      </c>
      <c r="BK551" s="61">
        <v>2.8400000000000002E-2</v>
      </c>
    </row>
    <row r="552" spans="1:63" x14ac:dyDescent="0.25">
      <c r="A552" s="61" t="s">
        <v>582</v>
      </c>
      <c r="B552" s="61">
        <v>44966</v>
      </c>
      <c r="C552" s="61">
        <v>71</v>
      </c>
      <c r="D552" s="61">
        <v>32.020000000000003</v>
      </c>
      <c r="E552" s="62">
        <v>2273.36</v>
      </c>
      <c r="F552" s="62">
        <v>2030.97</v>
      </c>
      <c r="G552" s="61">
        <v>7.9000000000000008E-3</v>
      </c>
      <c r="H552" s="61">
        <v>0</v>
      </c>
      <c r="I552" s="61">
        <v>1.2800000000000001E-2</v>
      </c>
      <c r="J552" s="61">
        <v>1.5E-3</v>
      </c>
      <c r="K552" s="61">
        <v>3.4500000000000003E-2</v>
      </c>
      <c r="L552" s="61">
        <v>0.90510000000000002</v>
      </c>
      <c r="M552" s="61">
        <v>3.8199999999999998E-2</v>
      </c>
      <c r="N552" s="61">
        <v>0.49209999999999998</v>
      </c>
      <c r="O552" s="61">
        <v>2.5000000000000001E-3</v>
      </c>
      <c r="P552" s="61">
        <v>0.1467</v>
      </c>
      <c r="Q552" s="61">
        <v>95.15</v>
      </c>
      <c r="R552" s="62">
        <v>51474.2</v>
      </c>
      <c r="S552" s="61">
        <v>0.1439</v>
      </c>
      <c r="T552" s="61">
        <v>0.1007</v>
      </c>
      <c r="U552" s="61">
        <v>0.75539999999999996</v>
      </c>
      <c r="V552" s="61">
        <v>16.489999999999998</v>
      </c>
      <c r="W552" s="61">
        <v>10</v>
      </c>
      <c r="X552" s="62">
        <v>75729.2</v>
      </c>
      <c r="Y552" s="61">
        <v>219.28</v>
      </c>
      <c r="Z552" s="62">
        <v>98353.84</v>
      </c>
      <c r="AA552" s="61">
        <v>0.78839999999999999</v>
      </c>
      <c r="AB552" s="61">
        <v>0.17630000000000001</v>
      </c>
      <c r="AC552" s="61">
        <v>3.5299999999999998E-2</v>
      </c>
      <c r="AD552" s="61">
        <v>0.21160000000000001</v>
      </c>
      <c r="AE552" s="61">
        <v>98.35</v>
      </c>
      <c r="AF552" s="62">
        <v>2707.19</v>
      </c>
      <c r="AG552" s="61">
        <v>411.05</v>
      </c>
      <c r="AH552" s="62">
        <v>100210.55</v>
      </c>
      <c r="AI552" s="61">
        <v>179</v>
      </c>
      <c r="AJ552" s="62">
        <v>27493</v>
      </c>
      <c r="AK552" s="62">
        <v>39447</v>
      </c>
      <c r="AL552" s="61">
        <v>47.1</v>
      </c>
      <c r="AM552" s="61">
        <v>23.03</v>
      </c>
      <c r="AN552" s="61">
        <v>43.7</v>
      </c>
      <c r="AO552" s="61">
        <v>4.3</v>
      </c>
      <c r="AP552" s="62">
        <v>1003.17</v>
      </c>
      <c r="AQ552" s="61">
        <v>1.2451000000000001</v>
      </c>
      <c r="AR552" s="62">
        <v>1174.07</v>
      </c>
      <c r="AS552" s="62">
        <v>1549.76</v>
      </c>
      <c r="AT552" s="62">
        <v>5772.41</v>
      </c>
      <c r="AU552" s="62">
        <v>1130.25</v>
      </c>
      <c r="AV552" s="61">
        <v>438.01</v>
      </c>
      <c r="AW552" s="62">
        <v>10064.48</v>
      </c>
      <c r="AX552" s="62">
        <v>5041.24</v>
      </c>
      <c r="AY552" s="61">
        <v>0.48659999999999998</v>
      </c>
      <c r="AZ552" s="62">
        <v>4538.2299999999996</v>
      </c>
      <c r="BA552" s="61">
        <v>0.438</v>
      </c>
      <c r="BB552" s="61">
        <v>780.93</v>
      </c>
      <c r="BC552" s="61">
        <v>7.5399999999999995E-2</v>
      </c>
      <c r="BD552" s="62">
        <v>10360.41</v>
      </c>
      <c r="BE552" s="62">
        <v>3481.05</v>
      </c>
      <c r="BF552" s="61">
        <v>1.2624</v>
      </c>
      <c r="BG552" s="61">
        <v>0.53900000000000003</v>
      </c>
      <c r="BH552" s="61">
        <v>0.22839999999999999</v>
      </c>
      <c r="BI552" s="61">
        <v>0.1888</v>
      </c>
      <c r="BJ552" s="61">
        <v>2.8000000000000001E-2</v>
      </c>
      <c r="BK552" s="61">
        <v>1.5800000000000002E-2</v>
      </c>
    </row>
    <row r="553" spans="1:63" x14ac:dyDescent="0.25">
      <c r="A553" s="61" t="s">
        <v>583</v>
      </c>
      <c r="B553" s="61">
        <v>44958</v>
      </c>
      <c r="C553" s="61">
        <v>37</v>
      </c>
      <c r="D553" s="61">
        <v>92.59</v>
      </c>
      <c r="E553" s="62">
        <v>3425.66</v>
      </c>
      <c r="F553" s="62">
        <v>3306.92</v>
      </c>
      <c r="G553" s="61">
        <v>1.8599999999999998E-2</v>
      </c>
      <c r="H553" s="61">
        <v>1.1999999999999999E-3</v>
      </c>
      <c r="I553" s="61">
        <v>4.6800000000000001E-2</v>
      </c>
      <c r="J553" s="61">
        <v>2.3E-3</v>
      </c>
      <c r="K553" s="61">
        <v>1.9199999999999998E-2</v>
      </c>
      <c r="L553" s="61">
        <v>0.85580000000000001</v>
      </c>
      <c r="M553" s="61">
        <v>5.6099999999999997E-2</v>
      </c>
      <c r="N553" s="61">
        <v>0.31030000000000002</v>
      </c>
      <c r="O553" s="61">
        <v>9.4000000000000004E-3</v>
      </c>
      <c r="P553" s="61">
        <v>0.13250000000000001</v>
      </c>
      <c r="Q553" s="61">
        <v>159.22</v>
      </c>
      <c r="R553" s="62">
        <v>59109.81</v>
      </c>
      <c r="S553" s="61">
        <v>0.21249999999999999</v>
      </c>
      <c r="T553" s="61">
        <v>0.19170000000000001</v>
      </c>
      <c r="U553" s="61">
        <v>0.5958</v>
      </c>
      <c r="V553" s="61">
        <v>16.89</v>
      </c>
      <c r="W553" s="61">
        <v>27.62</v>
      </c>
      <c r="X553" s="62">
        <v>82520.820000000007</v>
      </c>
      <c r="Y553" s="61">
        <v>121.79</v>
      </c>
      <c r="Z553" s="62">
        <v>172624.87</v>
      </c>
      <c r="AA553" s="61">
        <v>0.71130000000000004</v>
      </c>
      <c r="AB553" s="61">
        <v>0.26960000000000001</v>
      </c>
      <c r="AC553" s="61">
        <v>1.9199999999999998E-2</v>
      </c>
      <c r="AD553" s="61">
        <v>0.28870000000000001</v>
      </c>
      <c r="AE553" s="61">
        <v>172.62</v>
      </c>
      <c r="AF553" s="62">
        <v>6385.99</v>
      </c>
      <c r="AG553" s="61">
        <v>808.14</v>
      </c>
      <c r="AH553" s="62">
        <v>200883.65</v>
      </c>
      <c r="AI553" s="61">
        <v>521</v>
      </c>
      <c r="AJ553" s="62">
        <v>34275</v>
      </c>
      <c r="AK553" s="62">
        <v>56259</v>
      </c>
      <c r="AL553" s="61">
        <v>52.09</v>
      </c>
      <c r="AM553" s="61">
        <v>36.57</v>
      </c>
      <c r="AN553" s="61">
        <v>37.04</v>
      </c>
      <c r="AO553" s="61">
        <v>6.46</v>
      </c>
      <c r="AP553" s="61">
        <v>0</v>
      </c>
      <c r="AQ553" s="61">
        <v>0.88649999999999995</v>
      </c>
      <c r="AR553" s="62">
        <v>1297.22</v>
      </c>
      <c r="AS553" s="62">
        <v>1591.6</v>
      </c>
      <c r="AT553" s="62">
        <v>7136.35</v>
      </c>
      <c r="AU553" s="62">
        <v>1730.75</v>
      </c>
      <c r="AV553" s="61">
        <v>369.96</v>
      </c>
      <c r="AW553" s="62">
        <v>12125.88</v>
      </c>
      <c r="AX553" s="62">
        <v>2892.17</v>
      </c>
      <c r="AY553" s="61">
        <v>0.30790000000000001</v>
      </c>
      <c r="AZ553" s="62">
        <v>5894.16</v>
      </c>
      <c r="BA553" s="61">
        <v>0.62749999999999995</v>
      </c>
      <c r="BB553" s="61">
        <v>606.02</v>
      </c>
      <c r="BC553" s="61">
        <v>6.4500000000000002E-2</v>
      </c>
      <c r="BD553" s="62">
        <v>9392.36</v>
      </c>
      <c r="BE553" s="61">
        <v>880.29</v>
      </c>
      <c r="BF553" s="61">
        <v>0.1472</v>
      </c>
      <c r="BG553" s="61">
        <v>0.57030000000000003</v>
      </c>
      <c r="BH553" s="61">
        <v>0.24329999999999999</v>
      </c>
      <c r="BI553" s="61">
        <v>0.14399999999999999</v>
      </c>
      <c r="BJ553" s="61">
        <v>1.9E-2</v>
      </c>
      <c r="BK553" s="61">
        <v>2.3400000000000001E-2</v>
      </c>
    </row>
    <row r="554" spans="1:63" x14ac:dyDescent="0.25">
      <c r="A554" s="61" t="s">
        <v>584</v>
      </c>
      <c r="B554" s="61">
        <v>47472</v>
      </c>
      <c r="C554" s="61">
        <v>48</v>
      </c>
      <c r="D554" s="61">
        <v>5.41</v>
      </c>
      <c r="E554" s="61">
        <v>259.89</v>
      </c>
      <c r="F554" s="61">
        <v>231.38</v>
      </c>
      <c r="G554" s="61">
        <v>4.3E-3</v>
      </c>
      <c r="H554" s="61">
        <v>1.2999999999999999E-2</v>
      </c>
      <c r="I554" s="61">
        <v>1.4800000000000001E-2</v>
      </c>
      <c r="J554" s="61">
        <v>0</v>
      </c>
      <c r="K554" s="61">
        <v>4.58E-2</v>
      </c>
      <c r="L554" s="61">
        <v>0.89190000000000003</v>
      </c>
      <c r="M554" s="61">
        <v>3.0300000000000001E-2</v>
      </c>
      <c r="N554" s="61">
        <v>0.29970000000000002</v>
      </c>
      <c r="O554" s="61">
        <v>0</v>
      </c>
      <c r="P554" s="61">
        <v>0.16550000000000001</v>
      </c>
      <c r="Q554" s="61">
        <v>15</v>
      </c>
      <c r="R554" s="62">
        <v>37501.449999999997</v>
      </c>
      <c r="S554" s="61">
        <v>0.42309999999999998</v>
      </c>
      <c r="T554" s="61">
        <v>0.23080000000000001</v>
      </c>
      <c r="U554" s="61">
        <v>0.34620000000000001</v>
      </c>
      <c r="V554" s="61">
        <v>15.67</v>
      </c>
      <c r="W554" s="61">
        <v>5.14</v>
      </c>
      <c r="X554" s="62">
        <v>52513.71</v>
      </c>
      <c r="Y554" s="61">
        <v>50.56</v>
      </c>
      <c r="Z554" s="62">
        <v>137223.25</v>
      </c>
      <c r="AA554" s="61">
        <v>0.95120000000000005</v>
      </c>
      <c r="AB554" s="61">
        <v>2.3900000000000001E-2</v>
      </c>
      <c r="AC554" s="61">
        <v>2.4799999999999999E-2</v>
      </c>
      <c r="AD554" s="61">
        <v>4.8800000000000003E-2</v>
      </c>
      <c r="AE554" s="61">
        <v>137.22</v>
      </c>
      <c r="AF554" s="62">
        <v>4035.61</v>
      </c>
      <c r="AG554" s="61">
        <v>573.16999999999996</v>
      </c>
      <c r="AH554" s="62">
        <v>121232.77</v>
      </c>
      <c r="AI554" s="61">
        <v>294</v>
      </c>
      <c r="AJ554" s="62">
        <v>36633</v>
      </c>
      <c r="AK554" s="62">
        <v>55031</v>
      </c>
      <c r="AL554" s="61">
        <v>40.159999999999997</v>
      </c>
      <c r="AM554" s="61">
        <v>29.13</v>
      </c>
      <c r="AN554" s="61">
        <v>29.4</v>
      </c>
      <c r="AO554" s="61">
        <v>6</v>
      </c>
      <c r="AP554" s="62">
        <v>1612.61</v>
      </c>
      <c r="AQ554" s="61">
        <v>1.2831999999999999</v>
      </c>
      <c r="AR554" s="62">
        <v>2164.35</v>
      </c>
      <c r="AS554" s="62">
        <v>2543.25</v>
      </c>
      <c r="AT554" s="62">
        <v>5188.5600000000004</v>
      </c>
      <c r="AU554" s="62">
        <v>1130.55</v>
      </c>
      <c r="AV554" s="61">
        <v>102.87</v>
      </c>
      <c r="AW554" s="62">
        <v>11129.58</v>
      </c>
      <c r="AX554" s="62">
        <v>6901.42</v>
      </c>
      <c r="AY554" s="61">
        <v>0.47020000000000001</v>
      </c>
      <c r="AZ554" s="62">
        <v>7295.88</v>
      </c>
      <c r="BA554" s="61">
        <v>0.49709999999999999</v>
      </c>
      <c r="BB554" s="61">
        <v>479.67</v>
      </c>
      <c r="BC554" s="61">
        <v>3.27E-2</v>
      </c>
      <c r="BD554" s="62">
        <v>14676.97</v>
      </c>
      <c r="BE554" s="62">
        <v>4665.55</v>
      </c>
      <c r="BF554" s="61">
        <v>1.0074000000000001</v>
      </c>
      <c r="BG554" s="61">
        <v>0.45019999999999999</v>
      </c>
      <c r="BH554" s="61">
        <v>0.2</v>
      </c>
      <c r="BI554" s="61">
        <v>0.28660000000000002</v>
      </c>
      <c r="BJ554" s="61">
        <v>4.1599999999999998E-2</v>
      </c>
      <c r="BK554" s="61">
        <v>2.1499999999999998E-2</v>
      </c>
    </row>
    <row r="555" spans="1:63" x14ac:dyDescent="0.25">
      <c r="A555" s="61" t="s">
        <v>585</v>
      </c>
      <c r="B555" s="61">
        <v>46821</v>
      </c>
      <c r="C555" s="61">
        <v>30</v>
      </c>
      <c r="D555" s="61">
        <v>73.010000000000005</v>
      </c>
      <c r="E555" s="62">
        <v>2190.2399999999998</v>
      </c>
      <c r="F555" s="62">
        <v>2147.96</v>
      </c>
      <c r="G555" s="61">
        <v>3.7000000000000002E-3</v>
      </c>
      <c r="H555" s="61">
        <v>5.0000000000000001E-4</v>
      </c>
      <c r="I555" s="61">
        <v>3.2000000000000002E-3</v>
      </c>
      <c r="J555" s="61">
        <v>1E-3</v>
      </c>
      <c r="K555" s="61">
        <v>1.9800000000000002E-2</v>
      </c>
      <c r="L555" s="61">
        <v>0.95479999999999998</v>
      </c>
      <c r="M555" s="61">
        <v>1.7000000000000001E-2</v>
      </c>
      <c r="N555" s="61">
        <v>0.40550000000000003</v>
      </c>
      <c r="O555" s="61">
        <v>1.9E-3</v>
      </c>
      <c r="P555" s="61">
        <v>0.15790000000000001</v>
      </c>
      <c r="Q555" s="61">
        <v>113.74</v>
      </c>
      <c r="R555" s="62">
        <v>56316.9</v>
      </c>
      <c r="S555" s="61">
        <v>0.24060000000000001</v>
      </c>
      <c r="T555" s="61">
        <v>0.1729</v>
      </c>
      <c r="U555" s="61">
        <v>0.58650000000000002</v>
      </c>
      <c r="V555" s="61">
        <v>16.77</v>
      </c>
      <c r="W555" s="61">
        <v>16.43</v>
      </c>
      <c r="X555" s="62">
        <v>58416.17</v>
      </c>
      <c r="Y555" s="61">
        <v>129.99</v>
      </c>
      <c r="Z555" s="62">
        <v>203186.07</v>
      </c>
      <c r="AA555" s="61">
        <v>0.78380000000000005</v>
      </c>
      <c r="AB555" s="61">
        <v>0.12280000000000001</v>
      </c>
      <c r="AC555" s="61">
        <v>9.3399999999999997E-2</v>
      </c>
      <c r="AD555" s="61">
        <v>0.2162</v>
      </c>
      <c r="AE555" s="61">
        <v>203.19</v>
      </c>
      <c r="AF555" s="62">
        <v>7971.16</v>
      </c>
      <c r="AG555" s="61">
        <v>714.91</v>
      </c>
      <c r="AH555" s="62">
        <v>206283.82</v>
      </c>
      <c r="AI555" s="61">
        <v>528</v>
      </c>
      <c r="AJ555" s="62">
        <v>32095</v>
      </c>
      <c r="AK555" s="62">
        <v>49531</v>
      </c>
      <c r="AL555" s="61">
        <v>71.45</v>
      </c>
      <c r="AM555" s="61">
        <v>32.770000000000003</v>
      </c>
      <c r="AN555" s="61">
        <v>55.96</v>
      </c>
      <c r="AO555" s="61">
        <v>3.9</v>
      </c>
      <c r="AP555" s="61">
        <v>0</v>
      </c>
      <c r="AQ555" s="61">
        <v>1.3813</v>
      </c>
      <c r="AR555" s="62">
        <v>1138.47</v>
      </c>
      <c r="AS555" s="62">
        <v>1802</v>
      </c>
      <c r="AT555" s="62">
        <v>5543.39</v>
      </c>
      <c r="AU555" s="62">
        <v>1419.59</v>
      </c>
      <c r="AV555" s="61">
        <v>308.23</v>
      </c>
      <c r="AW555" s="62">
        <v>10211.68</v>
      </c>
      <c r="AX555" s="62">
        <v>3206.73</v>
      </c>
      <c r="AY555" s="61">
        <v>0.28739999999999999</v>
      </c>
      <c r="AZ555" s="62">
        <v>7254.62</v>
      </c>
      <c r="BA555" s="61">
        <v>0.6502</v>
      </c>
      <c r="BB555" s="61">
        <v>696.23</v>
      </c>
      <c r="BC555" s="61">
        <v>6.2399999999999997E-2</v>
      </c>
      <c r="BD555" s="62">
        <v>11157.59</v>
      </c>
      <c r="BE555" s="62">
        <v>1814.35</v>
      </c>
      <c r="BF555" s="61">
        <v>0.39910000000000001</v>
      </c>
      <c r="BG555" s="61">
        <v>0.57110000000000005</v>
      </c>
      <c r="BH555" s="61">
        <v>0.2059</v>
      </c>
      <c r="BI555" s="61">
        <v>0.15709999999999999</v>
      </c>
      <c r="BJ555" s="61">
        <v>3.7400000000000003E-2</v>
      </c>
      <c r="BK555" s="61">
        <v>2.8500000000000001E-2</v>
      </c>
    </row>
    <row r="556" spans="1:63" x14ac:dyDescent="0.25">
      <c r="A556" s="61" t="s">
        <v>586</v>
      </c>
      <c r="B556" s="61">
        <v>45633</v>
      </c>
      <c r="C556" s="61">
        <v>76</v>
      </c>
      <c r="D556" s="61">
        <v>18.489999999999998</v>
      </c>
      <c r="E556" s="62">
        <v>1405.2</v>
      </c>
      <c r="F556" s="62">
        <v>1359.3</v>
      </c>
      <c r="G556" s="61">
        <v>0</v>
      </c>
      <c r="H556" s="61">
        <v>0</v>
      </c>
      <c r="I556" s="61">
        <v>4.0000000000000002E-4</v>
      </c>
      <c r="J556" s="61">
        <v>8.0000000000000004E-4</v>
      </c>
      <c r="K556" s="61">
        <v>0</v>
      </c>
      <c r="L556" s="61">
        <v>0.99470000000000003</v>
      </c>
      <c r="M556" s="61">
        <v>4.1999999999999997E-3</v>
      </c>
      <c r="N556" s="61">
        <v>0.1852</v>
      </c>
      <c r="O556" s="61">
        <v>0</v>
      </c>
      <c r="P556" s="61">
        <v>6.08E-2</v>
      </c>
      <c r="Q556" s="61">
        <v>67.08</v>
      </c>
      <c r="R556" s="62">
        <v>57685.82</v>
      </c>
      <c r="S556" s="61">
        <v>0.25879999999999997</v>
      </c>
      <c r="T556" s="61">
        <v>0.18820000000000001</v>
      </c>
      <c r="U556" s="61">
        <v>0.55289999999999995</v>
      </c>
      <c r="V556" s="61">
        <v>17.75</v>
      </c>
      <c r="W556" s="61">
        <v>8.66</v>
      </c>
      <c r="X556" s="62">
        <v>65815.009999999995</v>
      </c>
      <c r="Y556" s="61">
        <v>160.97</v>
      </c>
      <c r="Z556" s="62">
        <v>94871.94</v>
      </c>
      <c r="AA556" s="61">
        <v>0.8569</v>
      </c>
      <c r="AB556" s="61">
        <v>0.13250000000000001</v>
      </c>
      <c r="AC556" s="61">
        <v>1.06E-2</v>
      </c>
      <c r="AD556" s="61">
        <v>0.1431</v>
      </c>
      <c r="AE556" s="61">
        <v>94.87</v>
      </c>
      <c r="AF556" s="62">
        <v>2193.5300000000002</v>
      </c>
      <c r="AG556" s="61">
        <v>335.7</v>
      </c>
      <c r="AH556" s="62">
        <v>95040.71</v>
      </c>
      <c r="AI556" s="61">
        <v>147</v>
      </c>
      <c r="AJ556" s="62">
        <v>33596</v>
      </c>
      <c r="AK556" s="62">
        <v>53769</v>
      </c>
      <c r="AL556" s="61">
        <v>40.18</v>
      </c>
      <c r="AM556" s="61">
        <v>22.44</v>
      </c>
      <c r="AN556" s="61">
        <v>26.14</v>
      </c>
      <c r="AO556" s="61">
        <v>4.8</v>
      </c>
      <c r="AP556" s="61">
        <v>797.4</v>
      </c>
      <c r="AQ556" s="61">
        <v>0.90849999999999997</v>
      </c>
      <c r="AR556" s="62">
        <v>1102.01</v>
      </c>
      <c r="AS556" s="62">
        <v>1327.18</v>
      </c>
      <c r="AT556" s="62">
        <v>4952.04</v>
      </c>
      <c r="AU556" s="61">
        <v>796.04</v>
      </c>
      <c r="AV556" s="61">
        <v>104.19</v>
      </c>
      <c r="AW556" s="62">
        <v>8281.4599999999991</v>
      </c>
      <c r="AX556" s="62">
        <v>4793.8900000000003</v>
      </c>
      <c r="AY556" s="61">
        <v>0.57989999999999997</v>
      </c>
      <c r="AZ556" s="62">
        <v>2906.84</v>
      </c>
      <c r="BA556" s="61">
        <v>0.35160000000000002</v>
      </c>
      <c r="BB556" s="61">
        <v>566.29</v>
      </c>
      <c r="BC556" s="61">
        <v>6.8500000000000005E-2</v>
      </c>
      <c r="BD556" s="62">
        <v>8267.02</v>
      </c>
      <c r="BE556" s="62">
        <v>4186.75</v>
      </c>
      <c r="BF556" s="61">
        <v>1.1537999999999999</v>
      </c>
      <c r="BG556" s="61">
        <v>0.63049999999999995</v>
      </c>
      <c r="BH556" s="61">
        <v>0.2278</v>
      </c>
      <c r="BI556" s="61">
        <v>9.3700000000000006E-2</v>
      </c>
      <c r="BJ556" s="61">
        <v>2.23E-2</v>
      </c>
      <c r="BK556" s="61">
        <v>2.5700000000000001E-2</v>
      </c>
    </row>
    <row r="557" spans="1:63" x14ac:dyDescent="0.25">
      <c r="A557" s="61" t="s">
        <v>587</v>
      </c>
      <c r="B557" s="61">
        <v>50393</v>
      </c>
      <c r="C557" s="61">
        <v>416</v>
      </c>
      <c r="D557" s="61">
        <v>5.57</v>
      </c>
      <c r="E557" s="62">
        <v>2315.25</v>
      </c>
      <c r="F557" s="62">
        <v>2288.35</v>
      </c>
      <c r="G557" s="61">
        <v>4.0000000000000002E-4</v>
      </c>
      <c r="H557" s="61">
        <v>0</v>
      </c>
      <c r="I557" s="61">
        <v>3.8999999999999998E-3</v>
      </c>
      <c r="J557" s="61">
        <v>4.0000000000000002E-4</v>
      </c>
      <c r="K557" s="61">
        <v>4.7000000000000002E-3</v>
      </c>
      <c r="L557" s="61">
        <v>0.98570000000000002</v>
      </c>
      <c r="M557" s="61">
        <v>4.8999999999999998E-3</v>
      </c>
      <c r="N557" s="61">
        <v>0.6724</v>
      </c>
      <c r="O557" s="61">
        <v>0</v>
      </c>
      <c r="P557" s="61">
        <v>0.15909999999999999</v>
      </c>
      <c r="Q557" s="61">
        <v>120.8</v>
      </c>
      <c r="R557" s="62">
        <v>46081.55</v>
      </c>
      <c r="S557" s="61">
        <v>0.1547</v>
      </c>
      <c r="T557" s="61">
        <v>0.2762</v>
      </c>
      <c r="U557" s="61">
        <v>0.56910000000000005</v>
      </c>
      <c r="V557" s="61">
        <v>15.01</v>
      </c>
      <c r="W557" s="61">
        <v>19</v>
      </c>
      <c r="X557" s="62">
        <v>63953.42</v>
      </c>
      <c r="Y557" s="61">
        <v>118.72</v>
      </c>
      <c r="Z557" s="62">
        <v>81394.820000000007</v>
      </c>
      <c r="AA557" s="61">
        <v>0.74529999999999996</v>
      </c>
      <c r="AB557" s="61">
        <v>7.3899999999999993E-2</v>
      </c>
      <c r="AC557" s="61">
        <v>0.18079999999999999</v>
      </c>
      <c r="AD557" s="61">
        <v>0.25469999999999998</v>
      </c>
      <c r="AE557" s="61">
        <v>81.39</v>
      </c>
      <c r="AF557" s="62">
        <v>1684.87</v>
      </c>
      <c r="AG557" s="61">
        <v>241.41</v>
      </c>
      <c r="AH557" s="62">
        <v>72253.22</v>
      </c>
      <c r="AI557" s="61">
        <v>49</v>
      </c>
      <c r="AJ557" s="62">
        <v>26475</v>
      </c>
      <c r="AK557" s="62">
        <v>36360</v>
      </c>
      <c r="AL557" s="61">
        <v>20.7</v>
      </c>
      <c r="AM557" s="61">
        <v>20.7</v>
      </c>
      <c r="AN557" s="61">
        <v>20.7</v>
      </c>
      <c r="AO557" s="61">
        <v>3.2</v>
      </c>
      <c r="AP557" s="61">
        <v>0</v>
      </c>
      <c r="AQ557" s="61">
        <v>0.8246</v>
      </c>
      <c r="AR557" s="62">
        <v>1300.72</v>
      </c>
      <c r="AS557" s="62">
        <v>2558.75</v>
      </c>
      <c r="AT557" s="62">
        <v>5686.43</v>
      </c>
      <c r="AU557" s="61">
        <v>784.42</v>
      </c>
      <c r="AV557" s="61">
        <v>444.73</v>
      </c>
      <c r="AW557" s="62">
        <v>10775.05</v>
      </c>
      <c r="AX557" s="62">
        <v>7481.03</v>
      </c>
      <c r="AY557" s="61">
        <v>0.69269999999999998</v>
      </c>
      <c r="AZ557" s="62">
        <v>1917.28</v>
      </c>
      <c r="BA557" s="61">
        <v>0.17749999999999999</v>
      </c>
      <c r="BB557" s="62">
        <v>1401.36</v>
      </c>
      <c r="BC557" s="61">
        <v>0.1298</v>
      </c>
      <c r="BD557" s="62">
        <v>10799.67</v>
      </c>
      <c r="BE557" s="62">
        <v>7070.65</v>
      </c>
      <c r="BF557" s="61">
        <v>4.0335000000000001</v>
      </c>
      <c r="BG557" s="61">
        <v>0.52969999999999995</v>
      </c>
      <c r="BH557" s="61">
        <v>0.28810000000000002</v>
      </c>
      <c r="BI557" s="61">
        <v>0.11799999999999999</v>
      </c>
      <c r="BJ557" s="61">
        <v>4.7100000000000003E-2</v>
      </c>
      <c r="BK557" s="61">
        <v>1.7100000000000001E-2</v>
      </c>
    </row>
    <row r="558" spans="1:63" x14ac:dyDescent="0.25">
      <c r="A558" s="61" t="s">
        <v>588</v>
      </c>
      <c r="B558" s="61">
        <v>44974</v>
      </c>
      <c r="C558" s="61">
        <v>32</v>
      </c>
      <c r="D558" s="61">
        <v>150.99</v>
      </c>
      <c r="E558" s="62">
        <v>4831.78</v>
      </c>
      <c r="F558" s="62">
        <v>4744.93</v>
      </c>
      <c r="G558" s="61">
        <v>9.5999999999999992E-3</v>
      </c>
      <c r="H558" s="61">
        <v>5.9999999999999995E-4</v>
      </c>
      <c r="I558" s="61">
        <v>8.3000000000000001E-3</v>
      </c>
      <c r="J558" s="61">
        <v>8.9999999999999998E-4</v>
      </c>
      <c r="K558" s="61">
        <v>1.23E-2</v>
      </c>
      <c r="L558" s="61">
        <v>0.95320000000000005</v>
      </c>
      <c r="M558" s="61">
        <v>1.5100000000000001E-2</v>
      </c>
      <c r="N558" s="61">
        <v>0.2147</v>
      </c>
      <c r="O558" s="61">
        <v>2E-3</v>
      </c>
      <c r="P558" s="61">
        <v>0.1</v>
      </c>
      <c r="Q558" s="61">
        <v>204.56</v>
      </c>
      <c r="R558" s="62">
        <v>63534.64</v>
      </c>
      <c r="S558" s="61">
        <v>0.12920000000000001</v>
      </c>
      <c r="T558" s="61">
        <v>0.21029999999999999</v>
      </c>
      <c r="U558" s="61">
        <v>0.66049999999999998</v>
      </c>
      <c r="V558" s="61">
        <v>20</v>
      </c>
      <c r="W558" s="61">
        <v>18.100000000000001</v>
      </c>
      <c r="X558" s="62">
        <v>90589.34</v>
      </c>
      <c r="Y558" s="61">
        <v>266.95</v>
      </c>
      <c r="Z558" s="62">
        <v>129615.51</v>
      </c>
      <c r="AA558" s="61">
        <v>0.79200000000000004</v>
      </c>
      <c r="AB558" s="61">
        <v>0.18279999999999999</v>
      </c>
      <c r="AC558" s="61">
        <v>2.53E-2</v>
      </c>
      <c r="AD558" s="61">
        <v>0.20799999999999999</v>
      </c>
      <c r="AE558" s="61">
        <v>129.62</v>
      </c>
      <c r="AF558" s="62">
        <v>4318.66</v>
      </c>
      <c r="AG558" s="61">
        <v>623.22</v>
      </c>
      <c r="AH558" s="62">
        <v>144571.38</v>
      </c>
      <c r="AI558" s="61">
        <v>403</v>
      </c>
      <c r="AJ558" s="62">
        <v>37033</v>
      </c>
      <c r="AK558" s="62">
        <v>54812</v>
      </c>
      <c r="AL558" s="61">
        <v>68.3</v>
      </c>
      <c r="AM558" s="61">
        <v>31.81</v>
      </c>
      <c r="AN558" s="61">
        <v>35.04</v>
      </c>
      <c r="AO558" s="61">
        <v>5.0999999999999996</v>
      </c>
      <c r="AP558" s="61">
        <v>0</v>
      </c>
      <c r="AQ558" s="61">
        <v>0.63749999999999996</v>
      </c>
      <c r="AR558" s="61">
        <v>984.67</v>
      </c>
      <c r="AS558" s="62">
        <v>1338.63</v>
      </c>
      <c r="AT558" s="62">
        <v>4764.6400000000003</v>
      </c>
      <c r="AU558" s="61">
        <v>784.61</v>
      </c>
      <c r="AV558" s="61">
        <v>189.71</v>
      </c>
      <c r="AW558" s="62">
        <v>8062.25</v>
      </c>
      <c r="AX558" s="62">
        <v>3800.35</v>
      </c>
      <c r="AY558" s="61">
        <v>0.47049999999999997</v>
      </c>
      <c r="AZ558" s="62">
        <v>3847.6</v>
      </c>
      <c r="BA558" s="61">
        <v>0.4763</v>
      </c>
      <c r="BB558" s="61">
        <v>430.02</v>
      </c>
      <c r="BC558" s="61">
        <v>5.3199999999999997E-2</v>
      </c>
      <c r="BD558" s="62">
        <v>8077.96</v>
      </c>
      <c r="BE558" s="62">
        <v>2844.1</v>
      </c>
      <c r="BF558" s="61">
        <v>0.67479999999999996</v>
      </c>
      <c r="BG558" s="61">
        <v>0.61099999999999999</v>
      </c>
      <c r="BH558" s="61">
        <v>0.19989999999999999</v>
      </c>
      <c r="BI558" s="61">
        <v>0.1424</v>
      </c>
      <c r="BJ558" s="61">
        <v>3.4500000000000003E-2</v>
      </c>
      <c r="BK558" s="61">
        <v>1.2200000000000001E-2</v>
      </c>
    </row>
    <row r="559" spans="1:63" x14ac:dyDescent="0.25">
      <c r="A559" s="61" t="s">
        <v>589</v>
      </c>
      <c r="B559" s="61">
        <v>46904</v>
      </c>
      <c r="C559" s="61">
        <v>26</v>
      </c>
      <c r="D559" s="61">
        <v>23.08</v>
      </c>
      <c r="E559" s="61">
        <v>600.15</v>
      </c>
      <c r="F559" s="61">
        <v>611.45000000000005</v>
      </c>
      <c r="G559" s="61">
        <v>0</v>
      </c>
      <c r="H559" s="61">
        <v>0</v>
      </c>
      <c r="I559" s="61">
        <v>5.9999999999999995E-4</v>
      </c>
      <c r="J559" s="61">
        <v>0</v>
      </c>
      <c r="K559" s="61">
        <v>4.8999999999999998E-3</v>
      </c>
      <c r="L559" s="61">
        <v>0.98070000000000002</v>
      </c>
      <c r="M559" s="61">
        <v>1.37E-2</v>
      </c>
      <c r="N559" s="61">
        <v>0.49170000000000003</v>
      </c>
      <c r="O559" s="61">
        <v>0</v>
      </c>
      <c r="P559" s="61">
        <v>0.13789999999999999</v>
      </c>
      <c r="Q559" s="61">
        <v>34</v>
      </c>
      <c r="R559" s="62">
        <v>52354.21</v>
      </c>
      <c r="S559" s="61">
        <v>0.36959999999999998</v>
      </c>
      <c r="T559" s="61">
        <v>0.26090000000000002</v>
      </c>
      <c r="U559" s="61">
        <v>0.36959999999999998</v>
      </c>
      <c r="V559" s="61">
        <v>17.47</v>
      </c>
      <c r="W559" s="61">
        <v>9.75</v>
      </c>
      <c r="X559" s="62">
        <v>49448.41</v>
      </c>
      <c r="Y559" s="61">
        <v>60.47</v>
      </c>
      <c r="Z559" s="62">
        <v>230881.4</v>
      </c>
      <c r="AA559" s="61">
        <v>0.86109999999999998</v>
      </c>
      <c r="AB559" s="61">
        <v>5.0599999999999999E-2</v>
      </c>
      <c r="AC559" s="61">
        <v>8.8300000000000003E-2</v>
      </c>
      <c r="AD559" s="61">
        <v>0.1389</v>
      </c>
      <c r="AE559" s="61">
        <v>230.88</v>
      </c>
      <c r="AF559" s="62">
        <v>6117.95</v>
      </c>
      <c r="AG559" s="61">
        <v>722.79</v>
      </c>
      <c r="AH559" s="62">
        <v>209315.91</v>
      </c>
      <c r="AI559" s="61">
        <v>534</v>
      </c>
      <c r="AJ559" s="62">
        <v>31237</v>
      </c>
      <c r="AK559" s="62">
        <v>46017</v>
      </c>
      <c r="AL559" s="61">
        <v>33.700000000000003</v>
      </c>
      <c r="AM559" s="61">
        <v>25.8</v>
      </c>
      <c r="AN559" s="61">
        <v>25.81</v>
      </c>
      <c r="AO559" s="61">
        <v>4.8</v>
      </c>
      <c r="AP559" s="62">
        <v>1781.22</v>
      </c>
      <c r="AQ559" s="61">
        <v>2.1122000000000001</v>
      </c>
      <c r="AR559" s="62">
        <v>1842.15</v>
      </c>
      <c r="AS559" s="62">
        <v>2140.67</v>
      </c>
      <c r="AT559" s="62">
        <v>5794.16</v>
      </c>
      <c r="AU559" s="61">
        <v>899.59</v>
      </c>
      <c r="AV559" s="61">
        <v>208.56</v>
      </c>
      <c r="AW559" s="62">
        <v>10885.13</v>
      </c>
      <c r="AX559" s="62">
        <v>2656.17</v>
      </c>
      <c r="AY559" s="61">
        <v>0.24149999999999999</v>
      </c>
      <c r="AZ559" s="62">
        <v>7532.82</v>
      </c>
      <c r="BA559" s="61">
        <v>0.68479999999999996</v>
      </c>
      <c r="BB559" s="61">
        <v>811.18</v>
      </c>
      <c r="BC559" s="61">
        <v>7.3700000000000002E-2</v>
      </c>
      <c r="BD559" s="62">
        <v>11000.18</v>
      </c>
      <c r="BE559" s="62">
        <v>2240.2600000000002</v>
      </c>
      <c r="BF559" s="61">
        <v>0.55510000000000004</v>
      </c>
      <c r="BG559" s="61">
        <v>0.5423</v>
      </c>
      <c r="BH559" s="61">
        <v>0.2223</v>
      </c>
      <c r="BI559" s="61">
        <v>0.16220000000000001</v>
      </c>
      <c r="BJ559" s="61">
        <v>2.87E-2</v>
      </c>
      <c r="BK559" s="61">
        <v>4.4499999999999998E-2</v>
      </c>
    </row>
    <row r="560" spans="1:63" x14ac:dyDescent="0.25">
      <c r="A560" s="61" t="s">
        <v>590</v>
      </c>
      <c r="B560" s="61">
        <v>44982</v>
      </c>
      <c r="C560" s="61">
        <v>148</v>
      </c>
      <c r="D560" s="61">
        <v>21.39</v>
      </c>
      <c r="E560" s="62">
        <v>3165.91</v>
      </c>
      <c r="F560" s="62">
        <v>3026.65</v>
      </c>
      <c r="G560" s="61">
        <v>7.1999999999999998E-3</v>
      </c>
      <c r="H560" s="61">
        <v>6.9999999999999999E-4</v>
      </c>
      <c r="I560" s="61">
        <v>3.0999999999999999E-3</v>
      </c>
      <c r="J560" s="61">
        <v>1.1000000000000001E-3</v>
      </c>
      <c r="K560" s="61">
        <v>1.44E-2</v>
      </c>
      <c r="L560" s="61">
        <v>0.95740000000000003</v>
      </c>
      <c r="M560" s="61">
        <v>1.61E-2</v>
      </c>
      <c r="N560" s="61">
        <v>0.42880000000000001</v>
      </c>
      <c r="O560" s="61">
        <v>2.3E-3</v>
      </c>
      <c r="P560" s="61">
        <v>0.13689999999999999</v>
      </c>
      <c r="Q560" s="61">
        <v>126.79</v>
      </c>
      <c r="R560" s="62">
        <v>56351.62</v>
      </c>
      <c r="S560" s="61">
        <v>0.18779999999999999</v>
      </c>
      <c r="T560" s="61">
        <v>0.18779999999999999</v>
      </c>
      <c r="U560" s="61">
        <v>0.62439999999999996</v>
      </c>
      <c r="V560" s="61">
        <v>19.3</v>
      </c>
      <c r="W560" s="61">
        <v>18.88</v>
      </c>
      <c r="X560" s="62">
        <v>75806.2</v>
      </c>
      <c r="Y560" s="61">
        <v>163.75</v>
      </c>
      <c r="Z560" s="62">
        <v>106224.57</v>
      </c>
      <c r="AA560" s="61">
        <v>0.80840000000000001</v>
      </c>
      <c r="AB560" s="61">
        <v>0.17169999999999999</v>
      </c>
      <c r="AC560" s="61">
        <v>1.9800000000000002E-2</v>
      </c>
      <c r="AD560" s="61">
        <v>0.19159999999999999</v>
      </c>
      <c r="AE560" s="61">
        <v>106.22</v>
      </c>
      <c r="AF560" s="62">
        <v>2316.66</v>
      </c>
      <c r="AG560" s="61">
        <v>349.99</v>
      </c>
      <c r="AH560" s="62">
        <v>105836.16</v>
      </c>
      <c r="AI560" s="61">
        <v>213</v>
      </c>
      <c r="AJ560" s="62">
        <v>31317</v>
      </c>
      <c r="AK560" s="62">
        <v>43411</v>
      </c>
      <c r="AL560" s="61">
        <v>27.2</v>
      </c>
      <c r="AM560" s="61">
        <v>21.7</v>
      </c>
      <c r="AN560" s="61">
        <v>21.7</v>
      </c>
      <c r="AO560" s="61">
        <v>4.55</v>
      </c>
      <c r="AP560" s="61">
        <v>560.49</v>
      </c>
      <c r="AQ560" s="61">
        <v>0.83930000000000005</v>
      </c>
      <c r="AR560" s="61">
        <v>884.97</v>
      </c>
      <c r="AS560" s="62">
        <v>1616.29</v>
      </c>
      <c r="AT560" s="62">
        <v>4690.26</v>
      </c>
      <c r="AU560" s="61">
        <v>590.29999999999995</v>
      </c>
      <c r="AV560" s="61">
        <v>346.18</v>
      </c>
      <c r="AW560" s="62">
        <v>8128</v>
      </c>
      <c r="AX560" s="62">
        <v>4460.76</v>
      </c>
      <c r="AY560" s="61">
        <v>0.54849999999999999</v>
      </c>
      <c r="AZ560" s="62">
        <v>3042.77</v>
      </c>
      <c r="BA560" s="61">
        <v>0.37419999999999998</v>
      </c>
      <c r="BB560" s="61">
        <v>628.70000000000005</v>
      </c>
      <c r="BC560" s="61">
        <v>7.7299999999999994E-2</v>
      </c>
      <c r="BD560" s="62">
        <v>8132.23</v>
      </c>
      <c r="BE560" s="62">
        <v>3402.37</v>
      </c>
      <c r="BF560" s="61">
        <v>1.0583</v>
      </c>
      <c r="BG560" s="61">
        <v>0.53180000000000005</v>
      </c>
      <c r="BH560" s="61">
        <v>0.2263</v>
      </c>
      <c r="BI560" s="61">
        <v>0.15509999999999999</v>
      </c>
      <c r="BJ560" s="61">
        <v>2.7099999999999999E-2</v>
      </c>
      <c r="BK560" s="61">
        <v>5.96E-2</v>
      </c>
    </row>
    <row r="561" spans="1:63" x14ac:dyDescent="0.25">
      <c r="A561" s="61" t="s">
        <v>591</v>
      </c>
      <c r="B561" s="61">
        <v>44990</v>
      </c>
      <c r="C561" s="61">
        <v>16</v>
      </c>
      <c r="D561" s="61">
        <v>402.42</v>
      </c>
      <c r="E561" s="62">
        <v>6438.7</v>
      </c>
      <c r="F561" s="62">
        <v>5432.88</v>
      </c>
      <c r="G561" s="61">
        <v>2.3999999999999998E-3</v>
      </c>
      <c r="H561" s="61">
        <v>2.0000000000000001E-4</v>
      </c>
      <c r="I561" s="61">
        <v>0.4032</v>
      </c>
      <c r="J561" s="61">
        <v>8.0000000000000004E-4</v>
      </c>
      <c r="K561" s="61">
        <v>2.1000000000000001E-2</v>
      </c>
      <c r="L561" s="61">
        <v>0.45689999999999997</v>
      </c>
      <c r="M561" s="61">
        <v>0.11550000000000001</v>
      </c>
      <c r="N561" s="61">
        <v>0.63</v>
      </c>
      <c r="O561" s="61">
        <v>3.8999999999999998E-3</v>
      </c>
      <c r="P561" s="61">
        <v>0.1787</v>
      </c>
      <c r="Q561" s="61">
        <v>225.25</v>
      </c>
      <c r="R561" s="62">
        <v>52660.65</v>
      </c>
      <c r="S561" s="61">
        <v>0.23699999999999999</v>
      </c>
      <c r="T561" s="61">
        <v>0.1062</v>
      </c>
      <c r="U561" s="61">
        <v>0.65680000000000005</v>
      </c>
      <c r="V561" s="61">
        <v>19.559999999999999</v>
      </c>
      <c r="W561" s="61">
        <v>51.15</v>
      </c>
      <c r="X561" s="62">
        <v>78178.84</v>
      </c>
      <c r="Y561" s="61">
        <v>123.53</v>
      </c>
      <c r="Z561" s="62">
        <v>51330.67</v>
      </c>
      <c r="AA561" s="61">
        <v>0.67979999999999996</v>
      </c>
      <c r="AB561" s="61">
        <v>0.26290000000000002</v>
      </c>
      <c r="AC561" s="61">
        <v>5.7299999999999997E-2</v>
      </c>
      <c r="AD561" s="61">
        <v>0.32019999999999998</v>
      </c>
      <c r="AE561" s="61">
        <v>51.33</v>
      </c>
      <c r="AF561" s="62">
        <v>2307.36</v>
      </c>
      <c r="AG561" s="61">
        <v>371.98</v>
      </c>
      <c r="AH561" s="62">
        <v>54291.99</v>
      </c>
      <c r="AI561" s="61">
        <v>14</v>
      </c>
      <c r="AJ561" s="62">
        <v>21438</v>
      </c>
      <c r="AK561" s="62">
        <v>33193</v>
      </c>
      <c r="AL561" s="61">
        <v>56.9</v>
      </c>
      <c r="AM561" s="61">
        <v>43.38</v>
      </c>
      <c r="AN561" s="61">
        <v>46.42</v>
      </c>
      <c r="AO561" s="61">
        <v>4.7</v>
      </c>
      <c r="AP561" s="61">
        <v>0</v>
      </c>
      <c r="AQ561" s="61">
        <v>1.2013</v>
      </c>
      <c r="AR561" s="62">
        <v>1378.41</v>
      </c>
      <c r="AS561" s="62">
        <v>2657.69</v>
      </c>
      <c r="AT561" s="62">
        <v>5796.11</v>
      </c>
      <c r="AU561" s="62">
        <v>1557.66</v>
      </c>
      <c r="AV561" s="61">
        <v>537.91999999999996</v>
      </c>
      <c r="AW561" s="62">
        <v>11927.8</v>
      </c>
      <c r="AX561" s="62">
        <v>7778.03</v>
      </c>
      <c r="AY561" s="61">
        <v>0.64480000000000004</v>
      </c>
      <c r="AZ561" s="62">
        <v>2513.08</v>
      </c>
      <c r="BA561" s="61">
        <v>0.20830000000000001</v>
      </c>
      <c r="BB561" s="62">
        <v>1771.33</v>
      </c>
      <c r="BC561" s="61">
        <v>0.14680000000000001</v>
      </c>
      <c r="BD561" s="62">
        <v>12062.44</v>
      </c>
      <c r="BE561" s="62">
        <v>5357.19</v>
      </c>
      <c r="BF561" s="61">
        <v>3.1530999999999998</v>
      </c>
      <c r="BG561" s="61">
        <v>0.54390000000000005</v>
      </c>
      <c r="BH561" s="61">
        <v>0.16059999999999999</v>
      </c>
      <c r="BI561" s="61">
        <v>0.22570000000000001</v>
      </c>
      <c r="BJ561" s="61">
        <v>4.0500000000000001E-2</v>
      </c>
      <c r="BK561" s="61">
        <v>2.93E-2</v>
      </c>
    </row>
    <row r="562" spans="1:63" x14ac:dyDescent="0.25">
      <c r="A562" s="61" t="s">
        <v>592</v>
      </c>
      <c r="B562" s="61">
        <v>50500</v>
      </c>
      <c r="C562" s="61">
        <v>196</v>
      </c>
      <c r="D562" s="61">
        <v>12.32</v>
      </c>
      <c r="E562" s="62">
        <v>2414.5500000000002</v>
      </c>
      <c r="F562" s="62">
        <v>2331.9</v>
      </c>
      <c r="G562" s="61">
        <v>1.5E-3</v>
      </c>
      <c r="H562" s="61">
        <v>0</v>
      </c>
      <c r="I562" s="61">
        <v>9.4000000000000004E-3</v>
      </c>
      <c r="J562" s="61">
        <v>1.6999999999999999E-3</v>
      </c>
      <c r="K562" s="61">
        <v>6.6E-3</v>
      </c>
      <c r="L562" s="61">
        <v>0.96940000000000004</v>
      </c>
      <c r="M562" s="61">
        <v>1.14E-2</v>
      </c>
      <c r="N562" s="61">
        <v>0.33900000000000002</v>
      </c>
      <c r="O562" s="61">
        <v>0</v>
      </c>
      <c r="P562" s="61">
        <v>9.06E-2</v>
      </c>
      <c r="Q562" s="61">
        <v>111.5</v>
      </c>
      <c r="R562" s="62">
        <v>53799.26</v>
      </c>
      <c r="S562" s="61">
        <v>0.1032</v>
      </c>
      <c r="T562" s="61">
        <v>9.5200000000000007E-2</v>
      </c>
      <c r="U562" s="61">
        <v>0.80159999999999998</v>
      </c>
      <c r="V562" s="61">
        <v>20.34</v>
      </c>
      <c r="W562" s="61">
        <v>13.5</v>
      </c>
      <c r="X562" s="62">
        <v>56179.48</v>
      </c>
      <c r="Y562" s="61">
        <v>173.23</v>
      </c>
      <c r="Z562" s="62">
        <v>95216.43</v>
      </c>
      <c r="AA562" s="61">
        <v>0.83199999999999996</v>
      </c>
      <c r="AB562" s="61">
        <v>0.1153</v>
      </c>
      <c r="AC562" s="61">
        <v>5.28E-2</v>
      </c>
      <c r="AD562" s="61">
        <v>0.16800000000000001</v>
      </c>
      <c r="AE562" s="61">
        <v>95.22</v>
      </c>
      <c r="AF562" s="62">
        <v>2752.49</v>
      </c>
      <c r="AG562" s="61">
        <v>328.9</v>
      </c>
      <c r="AH562" s="62">
        <v>102747.52</v>
      </c>
      <c r="AI562" s="61">
        <v>199</v>
      </c>
      <c r="AJ562" s="62">
        <v>32315</v>
      </c>
      <c r="AK562" s="62">
        <v>47536</v>
      </c>
      <c r="AL562" s="61">
        <v>36.770000000000003</v>
      </c>
      <c r="AM562" s="61">
        <v>28.09</v>
      </c>
      <c r="AN562" s="61">
        <v>31.24</v>
      </c>
      <c r="AO562" s="61">
        <v>3.5</v>
      </c>
      <c r="AP562" s="61">
        <v>0</v>
      </c>
      <c r="AQ562" s="61">
        <v>0.74229999999999996</v>
      </c>
      <c r="AR562" s="61">
        <v>886.54</v>
      </c>
      <c r="AS562" s="62">
        <v>1744.59</v>
      </c>
      <c r="AT562" s="62">
        <v>4896.6499999999996</v>
      </c>
      <c r="AU562" s="61">
        <v>551.61</v>
      </c>
      <c r="AV562" s="61">
        <v>198.82</v>
      </c>
      <c r="AW562" s="62">
        <v>8278.2099999999991</v>
      </c>
      <c r="AX562" s="62">
        <v>5339.54</v>
      </c>
      <c r="AY562" s="61">
        <v>0.59819999999999995</v>
      </c>
      <c r="AZ562" s="62">
        <v>3038.99</v>
      </c>
      <c r="BA562" s="61">
        <v>0.34039999999999998</v>
      </c>
      <c r="BB562" s="61">
        <v>547.91</v>
      </c>
      <c r="BC562" s="61">
        <v>6.1400000000000003E-2</v>
      </c>
      <c r="BD562" s="62">
        <v>8926.43</v>
      </c>
      <c r="BE562" s="62">
        <v>4315.6499999999996</v>
      </c>
      <c r="BF562" s="61">
        <v>1.2876000000000001</v>
      </c>
      <c r="BG562" s="61">
        <v>0.5252</v>
      </c>
      <c r="BH562" s="61">
        <v>0.2485</v>
      </c>
      <c r="BI562" s="61">
        <v>0.16209999999999999</v>
      </c>
      <c r="BJ562" s="61">
        <v>4.41E-2</v>
      </c>
      <c r="BK562" s="61">
        <v>2.01E-2</v>
      </c>
    </row>
    <row r="563" spans="1:63" x14ac:dyDescent="0.25">
      <c r="A563" s="61" t="s">
        <v>593</v>
      </c>
      <c r="B563" s="61">
        <v>45005</v>
      </c>
      <c r="C563" s="61">
        <v>8</v>
      </c>
      <c r="D563" s="61">
        <v>267.55</v>
      </c>
      <c r="E563" s="62">
        <v>2140.41</v>
      </c>
      <c r="F563" s="62">
        <v>1662.4</v>
      </c>
      <c r="G563" s="61">
        <v>1.4E-3</v>
      </c>
      <c r="H563" s="61">
        <v>5.9999999999999995E-4</v>
      </c>
      <c r="I563" s="61">
        <v>0.98270000000000002</v>
      </c>
      <c r="J563" s="61">
        <v>0</v>
      </c>
      <c r="K563" s="61">
        <v>2.8E-3</v>
      </c>
      <c r="L563" s="61">
        <v>4.4000000000000003E-3</v>
      </c>
      <c r="M563" s="61">
        <v>8.2000000000000007E-3</v>
      </c>
      <c r="N563" s="61">
        <v>0.83750000000000002</v>
      </c>
      <c r="O563" s="61">
        <v>1.2999999999999999E-3</v>
      </c>
      <c r="P563" s="61">
        <v>0.17069999999999999</v>
      </c>
      <c r="Q563" s="61">
        <v>109</v>
      </c>
      <c r="R563" s="62">
        <v>65623.320000000007</v>
      </c>
      <c r="S563" s="61">
        <v>0.33579999999999999</v>
      </c>
      <c r="T563" s="61">
        <v>0.219</v>
      </c>
      <c r="U563" s="61">
        <v>0.44529999999999997</v>
      </c>
      <c r="V563" s="61">
        <v>17.22</v>
      </c>
      <c r="W563" s="61">
        <v>20</v>
      </c>
      <c r="X563" s="62">
        <v>74122.95</v>
      </c>
      <c r="Y563" s="61">
        <v>107.02</v>
      </c>
      <c r="Z563" s="62">
        <v>199330.81</v>
      </c>
      <c r="AA563" s="61">
        <v>0.29120000000000001</v>
      </c>
      <c r="AB563" s="61">
        <v>0.68430000000000002</v>
      </c>
      <c r="AC563" s="61">
        <v>2.4500000000000001E-2</v>
      </c>
      <c r="AD563" s="61">
        <v>0.70879999999999999</v>
      </c>
      <c r="AE563" s="61">
        <v>199.33</v>
      </c>
      <c r="AF563" s="62">
        <v>10975.77</v>
      </c>
      <c r="AG563" s="61">
        <v>569.65</v>
      </c>
      <c r="AH563" s="62">
        <v>159673.56</v>
      </c>
      <c r="AI563" s="61">
        <v>448</v>
      </c>
      <c r="AJ563" s="62">
        <v>25020</v>
      </c>
      <c r="AK563" s="62">
        <v>34987</v>
      </c>
      <c r="AL563" s="61">
        <v>81.2</v>
      </c>
      <c r="AM563" s="61">
        <v>43.31</v>
      </c>
      <c r="AN563" s="61">
        <v>59.13</v>
      </c>
      <c r="AO563" s="61">
        <v>5.0999999999999996</v>
      </c>
      <c r="AP563" s="61">
        <v>0</v>
      </c>
      <c r="AQ563" s="61">
        <v>1.2557</v>
      </c>
      <c r="AR563" s="62">
        <v>2922.41</v>
      </c>
      <c r="AS563" s="62">
        <v>3562.2</v>
      </c>
      <c r="AT563" s="62">
        <v>8353.57</v>
      </c>
      <c r="AU563" s="62">
        <v>1175.03</v>
      </c>
      <c r="AV563" s="62">
        <v>1330.11</v>
      </c>
      <c r="AW563" s="62">
        <v>17343.310000000001</v>
      </c>
      <c r="AX563" s="62">
        <v>7956.43</v>
      </c>
      <c r="AY563" s="61">
        <v>0.39219999999999999</v>
      </c>
      <c r="AZ563" s="62">
        <v>10573.66</v>
      </c>
      <c r="BA563" s="61">
        <v>0.5212</v>
      </c>
      <c r="BB563" s="62">
        <v>1758.92</v>
      </c>
      <c r="BC563" s="61">
        <v>8.6699999999999999E-2</v>
      </c>
      <c r="BD563" s="62">
        <v>20289</v>
      </c>
      <c r="BE563" s="62">
        <v>3593.14</v>
      </c>
      <c r="BF563" s="61">
        <v>1.9196</v>
      </c>
      <c r="BG563" s="61">
        <v>0.5272</v>
      </c>
      <c r="BH563" s="61">
        <v>0.1837</v>
      </c>
      <c r="BI563" s="61">
        <v>0.21429999999999999</v>
      </c>
      <c r="BJ563" s="61">
        <v>2.0400000000000001E-2</v>
      </c>
      <c r="BK563" s="61">
        <v>5.4399999999999997E-2</v>
      </c>
    </row>
    <row r="564" spans="1:63" x14ac:dyDescent="0.25">
      <c r="A564" s="61" t="s">
        <v>594</v>
      </c>
      <c r="B564" s="61">
        <v>45013</v>
      </c>
      <c r="C564" s="61">
        <v>5</v>
      </c>
      <c r="D564" s="61">
        <v>471.19</v>
      </c>
      <c r="E564" s="62">
        <v>2355.9699999999998</v>
      </c>
      <c r="F564" s="62">
        <v>2278.64</v>
      </c>
      <c r="G564" s="61">
        <v>8.3999999999999995E-3</v>
      </c>
      <c r="H564" s="61">
        <v>0</v>
      </c>
      <c r="I564" s="61">
        <v>2.6200000000000001E-2</v>
      </c>
      <c r="J564" s="61">
        <v>1.1000000000000001E-3</v>
      </c>
      <c r="K564" s="61">
        <v>1.7299999999999999E-2</v>
      </c>
      <c r="L564" s="61">
        <v>0.90359999999999996</v>
      </c>
      <c r="M564" s="61">
        <v>4.3400000000000001E-2</v>
      </c>
      <c r="N564" s="61">
        <v>0.60089999999999999</v>
      </c>
      <c r="O564" s="61">
        <v>3.5000000000000001E-3</v>
      </c>
      <c r="P564" s="61">
        <v>0.16600000000000001</v>
      </c>
      <c r="Q564" s="61">
        <v>102.3</v>
      </c>
      <c r="R564" s="62">
        <v>48723.88</v>
      </c>
      <c r="S564" s="61">
        <v>0.21049999999999999</v>
      </c>
      <c r="T564" s="61">
        <v>0.16539999999999999</v>
      </c>
      <c r="U564" s="61">
        <v>0.62409999999999999</v>
      </c>
      <c r="V564" s="61">
        <v>17.46</v>
      </c>
      <c r="W564" s="61">
        <v>21.5</v>
      </c>
      <c r="X564" s="62">
        <v>73244.88</v>
      </c>
      <c r="Y564" s="61">
        <v>106.44</v>
      </c>
      <c r="Z564" s="62">
        <v>92547.32</v>
      </c>
      <c r="AA564" s="61">
        <v>0.73240000000000005</v>
      </c>
      <c r="AB564" s="61">
        <v>0.24829999999999999</v>
      </c>
      <c r="AC564" s="61">
        <v>1.9300000000000001E-2</v>
      </c>
      <c r="AD564" s="61">
        <v>0.2676</v>
      </c>
      <c r="AE564" s="61">
        <v>92.55</v>
      </c>
      <c r="AF564" s="62">
        <v>2124.5100000000002</v>
      </c>
      <c r="AG564" s="61">
        <v>334.09</v>
      </c>
      <c r="AH564" s="62">
        <v>93045.93</v>
      </c>
      <c r="AI564" s="61">
        <v>138</v>
      </c>
      <c r="AJ564" s="62">
        <v>24640</v>
      </c>
      <c r="AK564" s="62">
        <v>36363</v>
      </c>
      <c r="AL564" s="61">
        <v>39.049999999999997</v>
      </c>
      <c r="AM564" s="61">
        <v>22.53</v>
      </c>
      <c r="AN564" s="61">
        <v>22.95</v>
      </c>
      <c r="AO564" s="61">
        <v>2.7</v>
      </c>
      <c r="AP564" s="61">
        <v>0</v>
      </c>
      <c r="AQ564" s="61">
        <v>0.8427</v>
      </c>
      <c r="AR564" s="61">
        <v>840.7</v>
      </c>
      <c r="AS564" s="62">
        <v>1343.51</v>
      </c>
      <c r="AT564" s="62">
        <v>3077.02</v>
      </c>
      <c r="AU564" s="61">
        <v>610.08000000000004</v>
      </c>
      <c r="AV564" s="61">
        <v>159.06</v>
      </c>
      <c r="AW564" s="62">
        <v>6030.37</v>
      </c>
      <c r="AX564" s="62">
        <v>5424.45</v>
      </c>
      <c r="AY564" s="61">
        <v>0.62290000000000001</v>
      </c>
      <c r="AZ564" s="62">
        <v>2279.91</v>
      </c>
      <c r="BA564" s="61">
        <v>0.26179999999999998</v>
      </c>
      <c r="BB564" s="62">
        <v>1003.9</v>
      </c>
      <c r="BC564" s="61">
        <v>0.1153</v>
      </c>
      <c r="BD564" s="62">
        <v>8708.26</v>
      </c>
      <c r="BE564" s="62">
        <v>4917.1499999999996</v>
      </c>
      <c r="BF564" s="61">
        <v>2.2103000000000002</v>
      </c>
      <c r="BG564" s="61">
        <v>0.61829999999999996</v>
      </c>
      <c r="BH564" s="61">
        <v>0.20399999999999999</v>
      </c>
      <c r="BI564" s="61">
        <v>0.12130000000000001</v>
      </c>
      <c r="BJ564" s="61">
        <v>3.0300000000000001E-2</v>
      </c>
      <c r="BK564" s="61">
        <v>2.5999999999999999E-2</v>
      </c>
    </row>
    <row r="565" spans="1:63" x14ac:dyDescent="0.25">
      <c r="A565" s="61" t="s">
        <v>595</v>
      </c>
      <c r="B565" s="61">
        <v>48231</v>
      </c>
      <c r="C565" s="61">
        <v>19</v>
      </c>
      <c r="D565" s="61">
        <v>375.73</v>
      </c>
      <c r="E565" s="62">
        <v>7138.81</v>
      </c>
      <c r="F565" s="62">
        <v>6664.53</v>
      </c>
      <c r="G565" s="61">
        <v>6.7000000000000002E-3</v>
      </c>
      <c r="H565" s="61">
        <v>0</v>
      </c>
      <c r="I565" s="61">
        <v>8.9899999999999994E-2</v>
      </c>
      <c r="J565" s="61">
        <v>3.5999999999999999E-3</v>
      </c>
      <c r="K565" s="61">
        <v>6.6799999999999998E-2</v>
      </c>
      <c r="L565" s="61">
        <v>0.76259999999999994</v>
      </c>
      <c r="M565" s="61">
        <v>7.0499999999999993E-2</v>
      </c>
      <c r="N565" s="61">
        <v>0.56310000000000004</v>
      </c>
      <c r="O565" s="61">
        <v>1.26E-2</v>
      </c>
      <c r="P565" s="61">
        <v>0.12529999999999999</v>
      </c>
      <c r="Q565" s="61">
        <v>318</v>
      </c>
      <c r="R565" s="62">
        <v>59676.05</v>
      </c>
      <c r="S565" s="61">
        <v>0.1681</v>
      </c>
      <c r="T565" s="61">
        <v>0.27729999999999999</v>
      </c>
      <c r="U565" s="61">
        <v>0.55459999999999998</v>
      </c>
      <c r="V565" s="61">
        <v>16.16</v>
      </c>
      <c r="W565" s="61">
        <v>38</v>
      </c>
      <c r="X565" s="62">
        <v>92567.29</v>
      </c>
      <c r="Y565" s="61">
        <v>187.86</v>
      </c>
      <c r="Z565" s="62">
        <v>127208.57</v>
      </c>
      <c r="AA565" s="61">
        <v>0.61699999999999999</v>
      </c>
      <c r="AB565" s="61">
        <v>0.36969999999999997</v>
      </c>
      <c r="AC565" s="61">
        <v>1.3299999999999999E-2</v>
      </c>
      <c r="AD565" s="61">
        <v>0.38300000000000001</v>
      </c>
      <c r="AE565" s="61">
        <v>127.21</v>
      </c>
      <c r="AF565" s="62">
        <v>5554.19</v>
      </c>
      <c r="AG565" s="61">
        <v>571.49</v>
      </c>
      <c r="AH565" s="62">
        <v>148142.57999999999</v>
      </c>
      <c r="AI565" s="61">
        <v>420</v>
      </c>
      <c r="AJ565" s="62">
        <v>28400</v>
      </c>
      <c r="AK565" s="62">
        <v>39222</v>
      </c>
      <c r="AL565" s="61">
        <v>76</v>
      </c>
      <c r="AM565" s="61">
        <v>40.21</v>
      </c>
      <c r="AN565" s="61">
        <v>48.25</v>
      </c>
      <c r="AO565" s="61">
        <v>5.3</v>
      </c>
      <c r="AP565" s="61">
        <v>0</v>
      </c>
      <c r="AQ565" s="61">
        <v>1.0527</v>
      </c>
      <c r="AR565" s="62">
        <v>1304.3399999999999</v>
      </c>
      <c r="AS565" s="62">
        <v>2087.4699999999998</v>
      </c>
      <c r="AT565" s="62">
        <v>6481.69</v>
      </c>
      <c r="AU565" s="61">
        <v>912.61</v>
      </c>
      <c r="AV565" s="61">
        <v>438.94</v>
      </c>
      <c r="AW565" s="62">
        <v>11225.05</v>
      </c>
      <c r="AX565" s="62">
        <v>4491.97</v>
      </c>
      <c r="AY565" s="61">
        <v>0.40300000000000002</v>
      </c>
      <c r="AZ565" s="62">
        <v>5724.69</v>
      </c>
      <c r="BA565" s="61">
        <v>0.51349999999999996</v>
      </c>
      <c r="BB565" s="61">
        <v>931.05</v>
      </c>
      <c r="BC565" s="61">
        <v>8.3500000000000005E-2</v>
      </c>
      <c r="BD565" s="62">
        <v>11147.71</v>
      </c>
      <c r="BE565" s="62">
        <v>2123.3000000000002</v>
      </c>
      <c r="BF565" s="61">
        <v>0.77170000000000005</v>
      </c>
      <c r="BG565" s="61">
        <v>0.59819999999999995</v>
      </c>
      <c r="BH565" s="61">
        <v>0.21279999999999999</v>
      </c>
      <c r="BI565" s="61">
        <v>0.111</v>
      </c>
      <c r="BJ565" s="61">
        <v>3.61E-2</v>
      </c>
      <c r="BK565" s="61">
        <v>4.19E-2</v>
      </c>
    </row>
    <row r="566" spans="1:63" x14ac:dyDescent="0.25">
      <c r="A566" s="61" t="s">
        <v>596</v>
      </c>
      <c r="B566" s="61">
        <v>49650</v>
      </c>
      <c r="C566" s="61">
        <v>112</v>
      </c>
      <c r="D566" s="61">
        <v>12.87</v>
      </c>
      <c r="E566" s="62">
        <v>1441.2</v>
      </c>
      <c r="F566" s="62">
        <v>1502.44</v>
      </c>
      <c r="G566" s="61">
        <v>6.9999999999999999E-4</v>
      </c>
      <c r="H566" s="61">
        <v>1.8E-3</v>
      </c>
      <c r="I566" s="61">
        <v>2.8999999999999998E-3</v>
      </c>
      <c r="J566" s="61">
        <v>2.5999999999999999E-3</v>
      </c>
      <c r="K566" s="61">
        <v>8.6999999999999994E-3</v>
      </c>
      <c r="L566" s="61">
        <v>0.97619999999999996</v>
      </c>
      <c r="M566" s="61">
        <v>7.1999999999999998E-3</v>
      </c>
      <c r="N566" s="61">
        <v>0.50629999999999997</v>
      </c>
      <c r="O566" s="61">
        <v>0</v>
      </c>
      <c r="P566" s="61">
        <v>0.15110000000000001</v>
      </c>
      <c r="Q566" s="61">
        <v>73</v>
      </c>
      <c r="R566" s="62">
        <v>51525.04</v>
      </c>
      <c r="S566" s="61">
        <v>0.16669999999999999</v>
      </c>
      <c r="T566" s="61">
        <v>7.7799999999999994E-2</v>
      </c>
      <c r="U566" s="61">
        <v>0.75560000000000005</v>
      </c>
      <c r="V566" s="61">
        <v>18.34</v>
      </c>
      <c r="W566" s="61">
        <v>13.5</v>
      </c>
      <c r="X566" s="62">
        <v>59583.7</v>
      </c>
      <c r="Y566" s="61">
        <v>103.94</v>
      </c>
      <c r="Z566" s="62">
        <v>56476.69</v>
      </c>
      <c r="AA566" s="61">
        <v>0.91710000000000003</v>
      </c>
      <c r="AB566" s="61">
        <v>3.5999999999999997E-2</v>
      </c>
      <c r="AC566" s="61">
        <v>4.6800000000000001E-2</v>
      </c>
      <c r="AD566" s="61">
        <v>8.2900000000000001E-2</v>
      </c>
      <c r="AE566" s="61">
        <v>56.48</v>
      </c>
      <c r="AF566" s="62">
        <v>1269.5</v>
      </c>
      <c r="AG566" s="61">
        <v>233.63</v>
      </c>
      <c r="AH566" s="62">
        <v>50642.09</v>
      </c>
      <c r="AI566" s="61">
        <v>11</v>
      </c>
      <c r="AJ566" s="62">
        <v>27390</v>
      </c>
      <c r="AK566" s="62">
        <v>42149</v>
      </c>
      <c r="AL566" s="61">
        <v>29.68</v>
      </c>
      <c r="AM566" s="61">
        <v>22.04</v>
      </c>
      <c r="AN566" s="61">
        <v>24.15</v>
      </c>
      <c r="AO566" s="61">
        <v>4.3099999999999996</v>
      </c>
      <c r="AP566" s="61">
        <v>0</v>
      </c>
      <c r="AQ566" s="61">
        <v>0.61819999999999997</v>
      </c>
      <c r="AR566" s="62">
        <v>1037.3499999999999</v>
      </c>
      <c r="AS566" s="62">
        <v>2196.2800000000002</v>
      </c>
      <c r="AT566" s="62">
        <v>4826.07</v>
      </c>
      <c r="AU566" s="61">
        <v>906</v>
      </c>
      <c r="AV566" s="61">
        <v>267.56</v>
      </c>
      <c r="AW566" s="62">
        <v>9233.25</v>
      </c>
      <c r="AX566" s="62">
        <v>7019.28</v>
      </c>
      <c r="AY566" s="61">
        <v>0.70369999999999999</v>
      </c>
      <c r="AZ566" s="62">
        <v>1790.53</v>
      </c>
      <c r="BA566" s="61">
        <v>0.17949999999999999</v>
      </c>
      <c r="BB566" s="62">
        <v>1164.93</v>
      </c>
      <c r="BC566" s="61">
        <v>0.1168</v>
      </c>
      <c r="BD566" s="62">
        <v>9974.74</v>
      </c>
      <c r="BE566" s="62">
        <v>7086.45</v>
      </c>
      <c r="BF566" s="61">
        <v>3.1882000000000001</v>
      </c>
      <c r="BG566" s="61">
        <v>0.51819999999999999</v>
      </c>
      <c r="BH566" s="61">
        <v>0.2326</v>
      </c>
      <c r="BI566" s="61">
        <v>0.1827</v>
      </c>
      <c r="BJ566" s="61">
        <v>5.1799999999999999E-2</v>
      </c>
      <c r="BK566" s="61">
        <v>1.4800000000000001E-2</v>
      </c>
    </row>
    <row r="567" spans="1:63" x14ac:dyDescent="0.25">
      <c r="A567" s="61" t="s">
        <v>597</v>
      </c>
      <c r="B567" s="61">
        <v>49247</v>
      </c>
      <c r="C567" s="61">
        <v>56</v>
      </c>
      <c r="D567" s="61">
        <v>23.34</v>
      </c>
      <c r="E567" s="62">
        <v>1307.02</v>
      </c>
      <c r="F567" s="62">
        <v>1250.07</v>
      </c>
      <c r="G567" s="61">
        <v>8.0000000000000004E-4</v>
      </c>
      <c r="H567" s="61">
        <v>0</v>
      </c>
      <c r="I567" s="61">
        <v>4.7999999999999996E-3</v>
      </c>
      <c r="J567" s="61">
        <v>8.0000000000000004E-4</v>
      </c>
      <c r="K567" s="61">
        <v>4.1000000000000003E-3</v>
      </c>
      <c r="L567" s="61">
        <v>0.9778</v>
      </c>
      <c r="M567" s="61">
        <v>1.17E-2</v>
      </c>
      <c r="N567" s="61">
        <v>0.35360000000000003</v>
      </c>
      <c r="O567" s="61">
        <v>0</v>
      </c>
      <c r="P567" s="61">
        <v>0.15229999999999999</v>
      </c>
      <c r="Q567" s="61">
        <v>56.52</v>
      </c>
      <c r="R567" s="62">
        <v>50615.28</v>
      </c>
      <c r="S567" s="61">
        <v>0.20250000000000001</v>
      </c>
      <c r="T567" s="61">
        <v>0.25319999999999998</v>
      </c>
      <c r="U567" s="61">
        <v>0.54430000000000001</v>
      </c>
      <c r="V567" s="61">
        <v>18.47</v>
      </c>
      <c r="W567" s="61">
        <v>8.3000000000000007</v>
      </c>
      <c r="X567" s="62">
        <v>66105.3</v>
      </c>
      <c r="Y567" s="61">
        <v>151.05000000000001</v>
      </c>
      <c r="Z567" s="62">
        <v>120062.95</v>
      </c>
      <c r="AA567" s="61">
        <v>0.91569999999999996</v>
      </c>
      <c r="AB567" s="61">
        <v>5.4600000000000003E-2</v>
      </c>
      <c r="AC567" s="61">
        <v>2.98E-2</v>
      </c>
      <c r="AD567" s="61">
        <v>8.43E-2</v>
      </c>
      <c r="AE567" s="61">
        <v>120.06</v>
      </c>
      <c r="AF567" s="62">
        <v>2963.32</v>
      </c>
      <c r="AG567" s="61">
        <v>434.45</v>
      </c>
      <c r="AH567" s="62">
        <v>124817.27</v>
      </c>
      <c r="AI567" s="61">
        <v>315</v>
      </c>
      <c r="AJ567" s="62">
        <v>33554</v>
      </c>
      <c r="AK567" s="62">
        <v>45236</v>
      </c>
      <c r="AL567" s="61">
        <v>52.6</v>
      </c>
      <c r="AM567" s="61">
        <v>23.61</v>
      </c>
      <c r="AN567" s="61">
        <v>27.43</v>
      </c>
      <c r="AO567" s="61">
        <v>5.3</v>
      </c>
      <c r="AP567" s="61">
        <v>0</v>
      </c>
      <c r="AQ567" s="61">
        <v>0.79959999999999998</v>
      </c>
      <c r="AR567" s="61">
        <v>957.26</v>
      </c>
      <c r="AS567" s="62">
        <v>1525.16</v>
      </c>
      <c r="AT567" s="62">
        <v>4317.25</v>
      </c>
      <c r="AU567" s="61">
        <v>787.33</v>
      </c>
      <c r="AV567" s="61">
        <v>7.46</v>
      </c>
      <c r="AW567" s="62">
        <v>7594.46</v>
      </c>
      <c r="AX567" s="62">
        <v>5059.5</v>
      </c>
      <c r="AY567" s="61">
        <v>0.61109999999999998</v>
      </c>
      <c r="AZ567" s="62">
        <v>2633.24</v>
      </c>
      <c r="BA567" s="61">
        <v>0.31809999999999999</v>
      </c>
      <c r="BB567" s="61">
        <v>585.97</v>
      </c>
      <c r="BC567" s="61">
        <v>7.0800000000000002E-2</v>
      </c>
      <c r="BD567" s="62">
        <v>8278.7000000000007</v>
      </c>
      <c r="BE567" s="62">
        <v>4261.87</v>
      </c>
      <c r="BF567" s="61">
        <v>1.2352000000000001</v>
      </c>
      <c r="BG567" s="61">
        <v>0.54900000000000004</v>
      </c>
      <c r="BH567" s="61">
        <v>0.20050000000000001</v>
      </c>
      <c r="BI567" s="61">
        <v>0.20419999999999999</v>
      </c>
      <c r="BJ567" s="61">
        <v>3.2000000000000001E-2</v>
      </c>
      <c r="BK567" s="61">
        <v>1.44E-2</v>
      </c>
    </row>
    <row r="568" spans="1:63" x14ac:dyDescent="0.25">
      <c r="A568" s="61" t="s">
        <v>598</v>
      </c>
      <c r="B568" s="61">
        <v>45641</v>
      </c>
      <c r="C568" s="61">
        <v>55</v>
      </c>
      <c r="D568" s="61">
        <v>35.42</v>
      </c>
      <c r="E568" s="62">
        <v>1947.95</v>
      </c>
      <c r="F568" s="62">
        <v>2136.6799999999998</v>
      </c>
      <c r="G568" s="61">
        <v>8.3999999999999995E-3</v>
      </c>
      <c r="H568" s="61">
        <v>0</v>
      </c>
      <c r="I568" s="61">
        <v>1.1299999999999999E-2</v>
      </c>
      <c r="J568" s="61">
        <v>1.1000000000000001E-3</v>
      </c>
      <c r="K568" s="61">
        <v>0.13469999999999999</v>
      </c>
      <c r="L568" s="61">
        <v>0.80459999999999998</v>
      </c>
      <c r="M568" s="61">
        <v>3.9800000000000002E-2</v>
      </c>
      <c r="N568" s="61">
        <v>0.36909999999999998</v>
      </c>
      <c r="O568" s="61">
        <v>2.8299999999999999E-2</v>
      </c>
      <c r="P568" s="61">
        <v>8.5199999999999998E-2</v>
      </c>
      <c r="Q568" s="61">
        <v>81.180000000000007</v>
      </c>
      <c r="R568" s="62">
        <v>56827.31</v>
      </c>
      <c r="S568" s="61">
        <v>0.32190000000000002</v>
      </c>
      <c r="T568" s="61">
        <v>0.1164</v>
      </c>
      <c r="U568" s="61">
        <v>0.56159999999999999</v>
      </c>
      <c r="V568" s="61">
        <v>21.2</v>
      </c>
      <c r="W568" s="61">
        <v>14.33</v>
      </c>
      <c r="X568" s="62">
        <v>61380.67</v>
      </c>
      <c r="Y568" s="61">
        <v>131.24</v>
      </c>
      <c r="Z568" s="62">
        <v>93623.679999999993</v>
      </c>
      <c r="AA568" s="61">
        <v>0.76</v>
      </c>
      <c r="AB568" s="61">
        <v>0.20119999999999999</v>
      </c>
      <c r="AC568" s="61">
        <v>3.8699999999999998E-2</v>
      </c>
      <c r="AD568" s="61">
        <v>0.24</v>
      </c>
      <c r="AE568" s="61">
        <v>93.62</v>
      </c>
      <c r="AF568" s="62">
        <v>3152.89</v>
      </c>
      <c r="AG568" s="61">
        <v>453.84</v>
      </c>
      <c r="AH568" s="62">
        <v>100492.92</v>
      </c>
      <c r="AI568" s="61">
        <v>181</v>
      </c>
      <c r="AJ568" s="62">
        <v>30409</v>
      </c>
      <c r="AK568" s="62">
        <v>42443</v>
      </c>
      <c r="AL568" s="61">
        <v>42.13</v>
      </c>
      <c r="AM568" s="61">
        <v>32.83</v>
      </c>
      <c r="AN568" s="61">
        <v>35.24</v>
      </c>
      <c r="AO568" s="61">
        <v>5.15</v>
      </c>
      <c r="AP568" s="61">
        <v>0</v>
      </c>
      <c r="AQ568" s="61">
        <v>0.75780000000000003</v>
      </c>
      <c r="AR568" s="61">
        <v>886.9</v>
      </c>
      <c r="AS568" s="62">
        <v>1457.21</v>
      </c>
      <c r="AT568" s="62">
        <v>4465.22</v>
      </c>
      <c r="AU568" s="61">
        <v>790.3</v>
      </c>
      <c r="AV568" s="61">
        <v>214.87</v>
      </c>
      <c r="AW568" s="62">
        <v>7814.5</v>
      </c>
      <c r="AX568" s="62">
        <v>4144.34</v>
      </c>
      <c r="AY568" s="61">
        <v>0.57099999999999995</v>
      </c>
      <c r="AZ568" s="62">
        <v>2617.2199999999998</v>
      </c>
      <c r="BA568" s="61">
        <v>0.36059999999999998</v>
      </c>
      <c r="BB568" s="61">
        <v>495.92</v>
      </c>
      <c r="BC568" s="61">
        <v>6.83E-2</v>
      </c>
      <c r="BD568" s="62">
        <v>7257.49</v>
      </c>
      <c r="BE568" s="62">
        <v>4061.22</v>
      </c>
      <c r="BF568" s="61">
        <v>1.4918</v>
      </c>
      <c r="BG568" s="61">
        <v>0.61460000000000004</v>
      </c>
      <c r="BH568" s="61">
        <v>0.20150000000000001</v>
      </c>
      <c r="BI568" s="61">
        <v>0.14699999999999999</v>
      </c>
      <c r="BJ568" s="61">
        <v>2.6800000000000001E-2</v>
      </c>
      <c r="BK568" s="61">
        <v>1.0200000000000001E-2</v>
      </c>
    </row>
    <row r="569" spans="1:63" x14ac:dyDescent="0.25">
      <c r="A569" s="61" t="s">
        <v>599</v>
      </c>
      <c r="B569" s="61">
        <v>49148</v>
      </c>
      <c r="C569" s="61">
        <v>119</v>
      </c>
      <c r="D569" s="61">
        <v>16.64</v>
      </c>
      <c r="E569" s="62">
        <v>1979.68</v>
      </c>
      <c r="F569" s="62">
        <v>1982.33</v>
      </c>
      <c r="G569" s="61">
        <v>5.1000000000000004E-3</v>
      </c>
      <c r="H569" s="61">
        <v>5.0000000000000001E-4</v>
      </c>
      <c r="I569" s="61">
        <v>2.1299999999999999E-2</v>
      </c>
      <c r="J569" s="61">
        <v>1.5E-3</v>
      </c>
      <c r="K569" s="61">
        <v>9.1999999999999998E-3</v>
      </c>
      <c r="L569" s="61">
        <v>0.94469999999999998</v>
      </c>
      <c r="M569" s="61">
        <v>1.77E-2</v>
      </c>
      <c r="N569" s="61">
        <v>0.58160000000000001</v>
      </c>
      <c r="O569" s="61">
        <v>0</v>
      </c>
      <c r="P569" s="61">
        <v>0.14599999999999999</v>
      </c>
      <c r="Q569" s="61">
        <v>84</v>
      </c>
      <c r="R569" s="62">
        <v>55610.53</v>
      </c>
      <c r="S569" s="61">
        <v>5.7700000000000001E-2</v>
      </c>
      <c r="T569" s="61">
        <v>9.6199999999999994E-2</v>
      </c>
      <c r="U569" s="61">
        <v>0.84619999999999995</v>
      </c>
      <c r="V569" s="61">
        <v>18.739999999999998</v>
      </c>
      <c r="W569" s="61">
        <v>15</v>
      </c>
      <c r="X569" s="62">
        <v>61174.47</v>
      </c>
      <c r="Y569" s="61">
        <v>124.41</v>
      </c>
      <c r="Z569" s="62">
        <v>91414.46</v>
      </c>
      <c r="AA569" s="61">
        <v>0.76659999999999995</v>
      </c>
      <c r="AB569" s="61">
        <v>0.1653</v>
      </c>
      <c r="AC569" s="61">
        <v>6.8099999999999994E-2</v>
      </c>
      <c r="AD569" s="61">
        <v>0.2334</v>
      </c>
      <c r="AE569" s="61">
        <v>91.41</v>
      </c>
      <c r="AF569" s="62">
        <v>2145.15</v>
      </c>
      <c r="AG569" s="61">
        <v>304.2</v>
      </c>
      <c r="AH569" s="62">
        <v>91038.89</v>
      </c>
      <c r="AI569" s="61">
        <v>122</v>
      </c>
      <c r="AJ569" s="62">
        <v>29374</v>
      </c>
      <c r="AK569" s="62">
        <v>43336</v>
      </c>
      <c r="AL569" s="61">
        <v>34</v>
      </c>
      <c r="AM569" s="61">
        <v>22</v>
      </c>
      <c r="AN569" s="61">
        <v>25.93</v>
      </c>
      <c r="AO569" s="61">
        <v>3.6</v>
      </c>
      <c r="AP569" s="61">
        <v>0</v>
      </c>
      <c r="AQ569" s="61">
        <v>0.60870000000000002</v>
      </c>
      <c r="AR569" s="61">
        <v>909.5</v>
      </c>
      <c r="AS569" s="62">
        <v>1936.15</v>
      </c>
      <c r="AT569" s="62">
        <v>4666.7</v>
      </c>
      <c r="AU569" s="61">
        <v>616.58000000000004</v>
      </c>
      <c r="AV569" s="61">
        <v>522.54</v>
      </c>
      <c r="AW569" s="62">
        <v>8651.4699999999993</v>
      </c>
      <c r="AX569" s="62">
        <v>5851.55</v>
      </c>
      <c r="AY569" s="61">
        <v>0.63859999999999995</v>
      </c>
      <c r="AZ569" s="62">
        <v>2035.32</v>
      </c>
      <c r="BA569" s="61">
        <v>0.22209999999999999</v>
      </c>
      <c r="BB569" s="62">
        <v>1275.6400000000001</v>
      </c>
      <c r="BC569" s="61">
        <v>0.13919999999999999</v>
      </c>
      <c r="BD569" s="62">
        <v>9162.51</v>
      </c>
      <c r="BE569" s="62">
        <v>5690.46</v>
      </c>
      <c r="BF569" s="61">
        <v>2.1305000000000001</v>
      </c>
      <c r="BG569" s="61">
        <v>0.53029999999999999</v>
      </c>
      <c r="BH569" s="61">
        <v>0.21729999999999999</v>
      </c>
      <c r="BI569" s="61">
        <v>0.1845</v>
      </c>
      <c r="BJ569" s="61">
        <v>4.1500000000000002E-2</v>
      </c>
      <c r="BK569" s="61">
        <v>2.64E-2</v>
      </c>
    </row>
    <row r="570" spans="1:63" x14ac:dyDescent="0.25">
      <c r="A570" s="61" t="s">
        <v>600</v>
      </c>
      <c r="B570" s="61">
        <v>50468</v>
      </c>
      <c r="C570" s="61">
        <v>50</v>
      </c>
      <c r="D570" s="61">
        <v>29.52</v>
      </c>
      <c r="E570" s="62">
        <v>1475.82</v>
      </c>
      <c r="F570" s="62">
        <v>1474.56</v>
      </c>
      <c r="G570" s="61">
        <v>8.0000000000000002E-3</v>
      </c>
      <c r="H570" s="61">
        <v>0</v>
      </c>
      <c r="I570" s="61">
        <v>2.8999999999999998E-3</v>
      </c>
      <c r="J570" s="61">
        <v>3.3999999999999998E-3</v>
      </c>
      <c r="K570" s="61">
        <v>1.29E-2</v>
      </c>
      <c r="L570" s="61">
        <v>0.95169999999999999</v>
      </c>
      <c r="M570" s="61">
        <v>2.1100000000000001E-2</v>
      </c>
      <c r="N570" s="61">
        <v>0.20930000000000001</v>
      </c>
      <c r="O570" s="61">
        <v>9.5999999999999992E-3</v>
      </c>
      <c r="P570" s="61">
        <v>9.5500000000000002E-2</v>
      </c>
      <c r="Q570" s="61">
        <v>64.48</v>
      </c>
      <c r="R570" s="62">
        <v>57729.96</v>
      </c>
      <c r="S570" s="61">
        <v>0.20430000000000001</v>
      </c>
      <c r="T570" s="61">
        <v>0.17199999999999999</v>
      </c>
      <c r="U570" s="61">
        <v>0.62370000000000003</v>
      </c>
      <c r="V570" s="61">
        <v>19.18</v>
      </c>
      <c r="W570" s="61">
        <v>7.33</v>
      </c>
      <c r="X570" s="62">
        <v>94015.08</v>
      </c>
      <c r="Y570" s="61">
        <v>195.23</v>
      </c>
      <c r="Z570" s="62">
        <v>163641.62</v>
      </c>
      <c r="AA570" s="61">
        <v>0.78010000000000002</v>
      </c>
      <c r="AB570" s="61">
        <v>6.3399999999999998E-2</v>
      </c>
      <c r="AC570" s="61">
        <v>0.1565</v>
      </c>
      <c r="AD570" s="61">
        <v>0.21990000000000001</v>
      </c>
      <c r="AE570" s="61">
        <v>163.63999999999999</v>
      </c>
      <c r="AF570" s="62">
        <v>6201.83</v>
      </c>
      <c r="AG570" s="61">
        <v>671.81</v>
      </c>
      <c r="AH570" s="62">
        <v>160169.73000000001</v>
      </c>
      <c r="AI570" s="61">
        <v>451</v>
      </c>
      <c r="AJ570" s="62">
        <v>38591</v>
      </c>
      <c r="AK570" s="62">
        <v>58068</v>
      </c>
      <c r="AL570" s="61">
        <v>51.35</v>
      </c>
      <c r="AM570" s="61">
        <v>35.47</v>
      </c>
      <c r="AN570" s="61">
        <v>34.549999999999997</v>
      </c>
      <c r="AO570" s="61">
        <v>2.6</v>
      </c>
      <c r="AP570" s="61">
        <v>0</v>
      </c>
      <c r="AQ570" s="61">
        <v>1.0064</v>
      </c>
      <c r="AR570" s="61">
        <v>964.91</v>
      </c>
      <c r="AS570" s="62">
        <v>1199.32</v>
      </c>
      <c r="AT570" s="62">
        <v>4759.26</v>
      </c>
      <c r="AU570" s="61">
        <v>797.02</v>
      </c>
      <c r="AV570" s="61">
        <v>505.01</v>
      </c>
      <c r="AW570" s="62">
        <v>8225.52</v>
      </c>
      <c r="AX570" s="62">
        <v>3481.82</v>
      </c>
      <c r="AY570" s="61">
        <v>0.36830000000000002</v>
      </c>
      <c r="AZ570" s="62">
        <v>5660.5</v>
      </c>
      <c r="BA570" s="61">
        <v>0.59870000000000001</v>
      </c>
      <c r="BB570" s="61">
        <v>312.36</v>
      </c>
      <c r="BC570" s="61">
        <v>3.3000000000000002E-2</v>
      </c>
      <c r="BD570" s="62">
        <v>9454.68</v>
      </c>
      <c r="BE570" s="62">
        <v>2861.62</v>
      </c>
      <c r="BF570" s="61">
        <v>0.60329999999999995</v>
      </c>
      <c r="BG570" s="61">
        <v>0.60770000000000002</v>
      </c>
      <c r="BH570" s="61">
        <v>0.23350000000000001</v>
      </c>
      <c r="BI570" s="61">
        <v>0.1048</v>
      </c>
      <c r="BJ570" s="61">
        <v>3.3700000000000001E-2</v>
      </c>
      <c r="BK570" s="61">
        <v>2.0299999999999999E-2</v>
      </c>
    </row>
    <row r="571" spans="1:63" x14ac:dyDescent="0.25">
      <c r="A571" s="61" t="s">
        <v>601</v>
      </c>
      <c r="B571" s="61">
        <v>49031</v>
      </c>
      <c r="C571" s="61">
        <v>176</v>
      </c>
      <c r="D571" s="61">
        <v>5.57</v>
      </c>
      <c r="E571" s="61">
        <v>981.06</v>
      </c>
      <c r="F571" s="61">
        <v>996.22</v>
      </c>
      <c r="G571" s="61">
        <v>3.0000000000000001E-3</v>
      </c>
      <c r="H571" s="61">
        <v>1E-3</v>
      </c>
      <c r="I571" s="61">
        <v>6.1999999999999998E-3</v>
      </c>
      <c r="J571" s="61">
        <v>1E-3</v>
      </c>
      <c r="K571" s="61">
        <v>2.18E-2</v>
      </c>
      <c r="L571" s="61">
        <v>0.94689999999999996</v>
      </c>
      <c r="M571" s="61">
        <v>2.01E-2</v>
      </c>
      <c r="N571" s="61">
        <v>0.46300000000000002</v>
      </c>
      <c r="O571" s="61">
        <v>0</v>
      </c>
      <c r="P571" s="61">
        <v>0.16919999999999999</v>
      </c>
      <c r="Q571" s="61">
        <v>46</v>
      </c>
      <c r="R571" s="62">
        <v>49268.09</v>
      </c>
      <c r="S571" s="61">
        <v>0.2903</v>
      </c>
      <c r="T571" s="61">
        <v>8.0600000000000005E-2</v>
      </c>
      <c r="U571" s="61">
        <v>0.629</v>
      </c>
      <c r="V571" s="61">
        <v>17.46</v>
      </c>
      <c r="W571" s="61">
        <v>8.1999999999999993</v>
      </c>
      <c r="X571" s="62">
        <v>54028.71</v>
      </c>
      <c r="Y571" s="61">
        <v>115.3</v>
      </c>
      <c r="Z571" s="62">
        <v>122432.39</v>
      </c>
      <c r="AA571" s="61">
        <v>0.82179999999999997</v>
      </c>
      <c r="AB571" s="61">
        <v>7.0400000000000004E-2</v>
      </c>
      <c r="AC571" s="61">
        <v>0.10780000000000001</v>
      </c>
      <c r="AD571" s="61">
        <v>0.1782</v>
      </c>
      <c r="AE571" s="61">
        <v>122.43</v>
      </c>
      <c r="AF571" s="62">
        <v>2866.07</v>
      </c>
      <c r="AG571" s="61">
        <v>370.61</v>
      </c>
      <c r="AH571" s="62">
        <v>106637.94</v>
      </c>
      <c r="AI571" s="61">
        <v>216</v>
      </c>
      <c r="AJ571" s="62">
        <v>31231</v>
      </c>
      <c r="AK571" s="62">
        <v>45285</v>
      </c>
      <c r="AL571" s="61">
        <v>30.8</v>
      </c>
      <c r="AM571" s="61">
        <v>22.37</v>
      </c>
      <c r="AN571" s="61">
        <v>24.19</v>
      </c>
      <c r="AO571" s="61">
        <v>4</v>
      </c>
      <c r="AP571" s="61">
        <v>995.16</v>
      </c>
      <c r="AQ571" s="61">
        <v>1.3055000000000001</v>
      </c>
      <c r="AR571" s="62">
        <v>1049.58</v>
      </c>
      <c r="AS571" s="62">
        <v>1847.42</v>
      </c>
      <c r="AT571" s="62">
        <v>4566.41</v>
      </c>
      <c r="AU571" s="62">
        <v>1061.2</v>
      </c>
      <c r="AV571" s="61">
        <v>315.11</v>
      </c>
      <c r="AW571" s="62">
        <v>8839.73</v>
      </c>
      <c r="AX571" s="62">
        <v>4991.2299999999996</v>
      </c>
      <c r="AY571" s="61">
        <v>0.50329999999999997</v>
      </c>
      <c r="AZ571" s="62">
        <v>4231.0600000000004</v>
      </c>
      <c r="BA571" s="61">
        <v>0.42659999999999998</v>
      </c>
      <c r="BB571" s="61">
        <v>695.68</v>
      </c>
      <c r="BC571" s="61">
        <v>7.0099999999999996E-2</v>
      </c>
      <c r="BD571" s="62">
        <v>9917.9699999999993</v>
      </c>
      <c r="BE571" s="62">
        <v>4021.86</v>
      </c>
      <c r="BF571" s="61">
        <v>1.2924</v>
      </c>
      <c r="BG571" s="61">
        <v>0.50629999999999997</v>
      </c>
      <c r="BH571" s="61">
        <v>0.16309999999999999</v>
      </c>
      <c r="BI571" s="61">
        <v>0.23649999999999999</v>
      </c>
      <c r="BJ571" s="61">
        <v>4.5400000000000003E-2</v>
      </c>
      <c r="BK571" s="61">
        <v>4.87E-2</v>
      </c>
    </row>
    <row r="572" spans="1:63" x14ac:dyDescent="0.25">
      <c r="A572" s="61" t="s">
        <v>602</v>
      </c>
      <c r="B572" s="61">
        <v>45971</v>
      </c>
      <c r="C572" s="61">
        <v>63</v>
      </c>
      <c r="D572" s="61">
        <v>9.25</v>
      </c>
      <c r="E572" s="61">
        <v>582.64</v>
      </c>
      <c r="F572" s="61">
        <v>570.65</v>
      </c>
      <c r="G572" s="61">
        <v>0</v>
      </c>
      <c r="H572" s="61">
        <v>0</v>
      </c>
      <c r="I572" s="61">
        <v>1.8E-3</v>
      </c>
      <c r="J572" s="61">
        <v>0</v>
      </c>
      <c r="K572" s="61">
        <v>1.1299999999999999E-2</v>
      </c>
      <c r="L572" s="61">
        <v>0.97650000000000003</v>
      </c>
      <c r="M572" s="61">
        <v>1.0500000000000001E-2</v>
      </c>
      <c r="N572" s="61">
        <v>0.3448</v>
      </c>
      <c r="O572" s="61">
        <v>0</v>
      </c>
      <c r="P572" s="61">
        <v>0.1303</v>
      </c>
      <c r="Q572" s="61">
        <v>41.1</v>
      </c>
      <c r="R572" s="62">
        <v>48404.87</v>
      </c>
      <c r="S572" s="61">
        <v>0.2157</v>
      </c>
      <c r="T572" s="61">
        <v>0.17649999999999999</v>
      </c>
      <c r="U572" s="61">
        <v>0.60780000000000001</v>
      </c>
      <c r="V572" s="61">
        <v>11.05</v>
      </c>
      <c r="W572" s="61">
        <v>7.15</v>
      </c>
      <c r="X572" s="62">
        <v>39875.089999999997</v>
      </c>
      <c r="Y572" s="61">
        <v>78.69</v>
      </c>
      <c r="Z572" s="62">
        <v>91890.19</v>
      </c>
      <c r="AA572" s="61">
        <v>0.94030000000000002</v>
      </c>
      <c r="AB572" s="61">
        <v>4.1300000000000003E-2</v>
      </c>
      <c r="AC572" s="61">
        <v>1.83E-2</v>
      </c>
      <c r="AD572" s="61">
        <v>5.9700000000000003E-2</v>
      </c>
      <c r="AE572" s="61">
        <v>91.89</v>
      </c>
      <c r="AF572" s="62">
        <v>2043.28</v>
      </c>
      <c r="AG572" s="61">
        <v>392.48</v>
      </c>
      <c r="AH572" s="62">
        <v>77077.45</v>
      </c>
      <c r="AI572" s="61">
        <v>63</v>
      </c>
      <c r="AJ572" s="62">
        <v>33219</v>
      </c>
      <c r="AK572" s="62">
        <v>44070</v>
      </c>
      <c r="AL572" s="61">
        <v>34.9</v>
      </c>
      <c r="AM572" s="61">
        <v>22</v>
      </c>
      <c r="AN572" s="61">
        <v>22</v>
      </c>
      <c r="AO572" s="61">
        <v>4.4000000000000004</v>
      </c>
      <c r="AP572" s="61">
        <v>960.58</v>
      </c>
      <c r="AQ572" s="61">
        <v>1.1140000000000001</v>
      </c>
      <c r="AR572" s="62">
        <v>1316.63</v>
      </c>
      <c r="AS572" s="62">
        <v>1931.29</v>
      </c>
      <c r="AT572" s="62">
        <v>5288.52</v>
      </c>
      <c r="AU572" s="62">
        <v>1149.5999999999999</v>
      </c>
      <c r="AV572" s="61">
        <v>93.83</v>
      </c>
      <c r="AW572" s="62">
        <v>9779.8700000000008</v>
      </c>
      <c r="AX572" s="62">
        <v>6305.6</v>
      </c>
      <c r="AY572" s="61">
        <v>0.63060000000000005</v>
      </c>
      <c r="AZ572" s="62">
        <v>3146.43</v>
      </c>
      <c r="BA572" s="61">
        <v>0.31469999999999998</v>
      </c>
      <c r="BB572" s="61">
        <v>547.42999999999995</v>
      </c>
      <c r="BC572" s="61">
        <v>5.4699999999999999E-2</v>
      </c>
      <c r="BD572" s="62">
        <v>9999.4599999999991</v>
      </c>
      <c r="BE572" s="62">
        <v>5799.74</v>
      </c>
      <c r="BF572" s="61">
        <v>2.1959</v>
      </c>
      <c r="BG572" s="61">
        <v>0.49370000000000003</v>
      </c>
      <c r="BH572" s="61">
        <v>0.20169999999999999</v>
      </c>
      <c r="BI572" s="61">
        <v>0.1986</v>
      </c>
      <c r="BJ572" s="61">
        <v>6.4899999999999999E-2</v>
      </c>
      <c r="BK572" s="61">
        <v>4.1099999999999998E-2</v>
      </c>
    </row>
    <row r="573" spans="1:63" x14ac:dyDescent="0.25">
      <c r="A573" s="61" t="s">
        <v>603</v>
      </c>
      <c r="B573" s="61">
        <v>50252</v>
      </c>
      <c r="C573" s="61">
        <v>13</v>
      </c>
      <c r="D573" s="61">
        <v>57.54</v>
      </c>
      <c r="E573" s="61">
        <v>747.99</v>
      </c>
      <c r="F573" s="61">
        <v>964.74</v>
      </c>
      <c r="G573" s="61">
        <v>4.1999999999999997E-3</v>
      </c>
      <c r="H573" s="61">
        <v>0</v>
      </c>
      <c r="I573" s="61">
        <v>1.9400000000000001E-2</v>
      </c>
      <c r="J573" s="61">
        <v>5.1999999999999998E-3</v>
      </c>
      <c r="K573" s="61">
        <v>5.1999999999999998E-3</v>
      </c>
      <c r="L573" s="61">
        <v>0.9294</v>
      </c>
      <c r="M573" s="61">
        <v>3.6499999999999998E-2</v>
      </c>
      <c r="N573" s="61">
        <v>0.44669999999999999</v>
      </c>
      <c r="O573" s="61">
        <v>0</v>
      </c>
      <c r="P573" s="61">
        <v>0.1459</v>
      </c>
      <c r="Q573" s="61">
        <v>46.69</v>
      </c>
      <c r="R573" s="62">
        <v>51800.13</v>
      </c>
      <c r="S573" s="61">
        <v>0.39389999999999997</v>
      </c>
      <c r="T573" s="61">
        <v>0.2576</v>
      </c>
      <c r="U573" s="61">
        <v>0.34849999999999998</v>
      </c>
      <c r="V573" s="61">
        <v>18.23</v>
      </c>
      <c r="W573" s="61">
        <v>7.11</v>
      </c>
      <c r="X573" s="62">
        <v>69460.490000000005</v>
      </c>
      <c r="Y573" s="61">
        <v>103.4</v>
      </c>
      <c r="Z573" s="62">
        <v>106891.66</v>
      </c>
      <c r="AA573" s="61">
        <v>0.77170000000000005</v>
      </c>
      <c r="AB573" s="61">
        <v>0.17829999999999999</v>
      </c>
      <c r="AC573" s="61">
        <v>0.05</v>
      </c>
      <c r="AD573" s="61">
        <v>0.2283</v>
      </c>
      <c r="AE573" s="61">
        <v>106.89</v>
      </c>
      <c r="AF573" s="62">
        <v>3693.86</v>
      </c>
      <c r="AG573" s="61">
        <v>453.2</v>
      </c>
      <c r="AH573" s="62">
        <v>91751.79</v>
      </c>
      <c r="AI573" s="61">
        <v>132</v>
      </c>
      <c r="AJ573" s="62">
        <v>28836</v>
      </c>
      <c r="AK573" s="62">
        <v>41191</v>
      </c>
      <c r="AL573" s="61">
        <v>56.35</v>
      </c>
      <c r="AM573" s="61">
        <v>32.44</v>
      </c>
      <c r="AN573" s="61">
        <v>37.630000000000003</v>
      </c>
      <c r="AO573" s="61">
        <v>6</v>
      </c>
      <c r="AP573" s="61">
        <v>0</v>
      </c>
      <c r="AQ573" s="61">
        <v>0.9032</v>
      </c>
      <c r="AR573" s="62">
        <v>1146.0999999999999</v>
      </c>
      <c r="AS573" s="62">
        <v>1835.39</v>
      </c>
      <c r="AT573" s="62">
        <v>5195.04</v>
      </c>
      <c r="AU573" s="61">
        <v>858.97</v>
      </c>
      <c r="AV573" s="61">
        <v>16</v>
      </c>
      <c r="AW573" s="62">
        <v>9051.5</v>
      </c>
      <c r="AX573" s="62">
        <v>4269.91</v>
      </c>
      <c r="AY573" s="61">
        <v>0.47220000000000001</v>
      </c>
      <c r="AZ573" s="62">
        <v>4070.89</v>
      </c>
      <c r="BA573" s="61">
        <v>0.45019999999999999</v>
      </c>
      <c r="BB573" s="61">
        <v>701.81</v>
      </c>
      <c r="BC573" s="61">
        <v>7.7600000000000002E-2</v>
      </c>
      <c r="BD573" s="62">
        <v>9042.6200000000008</v>
      </c>
      <c r="BE573" s="62">
        <v>5023.26</v>
      </c>
      <c r="BF573" s="61">
        <v>1.5146999999999999</v>
      </c>
      <c r="BG573" s="61">
        <v>0.56779999999999997</v>
      </c>
      <c r="BH573" s="61">
        <v>0.2203</v>
      </c>
      <c r="BI573" s="61">
        <v>0.17030000000000001</v>
      </c>
      <c r="BJ573" s="61">
        <v>2.8400000000000002E-2</v>
      </c>
      <c r="BK573" s="61">
        <v>1.3299999999999999E-2</v>
      </c>
    </row>
    <row r="574" spans="1:63" x14ac:dyDescent="0.25">
      <c r="A574" s="61" t="s">
        <v>604</v>
      </c>
      <c r="B574" s="61">
        <v>45658</v>
      </c>
      <c r="C574" s="61">
        <v>68</v>
      </c>
      <c r="D574" s="61">
        <v>21.18</v>
      </c>
      <c r="E574" s="62">
        <v>1439.99</v>
      </c>
      <c r="F574" s="62">
        <v>1356.15</v>
      </c>
      <c r="G574" s="61">
        <v>7.0000000000000001E-3</v>
      </c>
      <c r="H574" s="61">
        <v>0</v>
      </c>
      <c r="I574" s="61">
        <v>8.3000000000000001E-3</v>
      </c>
      <c r="J574" s="61">
        <v>1.14E-2</v>
      </c>
      <c r="K574" s="61">
        <v>3.3799999999999997E-2</v>
      </c>
      <c r="L574" s="61">
        <v>0.91300000000000003</v>
      </c>
      <c r="M574" s="61">
        <v>2.64E-2</v>
      </c>
      <c r="N574" s="61">
        <v>0.36159999999999998</v>
      </c>
      <c r="O574" s="61">
        <v>6.9999999999999999E-4</v>
      </c>
      <c r="P574" s="61">
        <v>0.12740000000000001</v>
      </c>
      <c r="Q574" s="61">
        <v>63.43</v>
      </c>
      <c r="R574" s="62">
        <v>51933.71</v>
      </c>
      <c r="S574" s="61">
        <v>0.27060000000000001</v>
      </c>
      <c r="T574" s="61">
        <v>0.10589999999999999</v>
      </c>
      <c r="U574" s="61">
        <v>0.62350000000000005</v>
      </c>
      <c r="V574" s="61">
        <v>20.09</v>
      </c>
      <c r="W574" s="61">
        <v>15.36</v>
      </c>
      <c r="X574" s="62">
        <v>58487.81</v>
      </c>
      <c r="Y574" s="61">
        <v>90.25</v>
      </c>
      <c r="Z574" s="62">
        <v>134478.07999999999</v>
      </c>
      <c r="AA574" s="61">
        <v>0.8034</v>
      </c>
      <c r="AB574" s="61">
        <v>0.15859999999999999</v>
      </c>
      <c r="AC574" s="61">
        <v>3.7900000000000003E-2</v>
      </c>
      <c r="AD574" s="61">
        <v>0.1966</v>
      </c>
      <c r="AE574" s="61">
        <v>134.47999999999999</v>
      </c>
      <c r="AF574" s="62">
        <v>3808.74</v>
      </c>
      <c r="AG574" s="61">
        <v>384.12</v>
      </c>
      <c r="AH574" s="62">
        <v>139180.95000000001</v>
      </c>
      <c r="AI574" s="61">
        <v>386</v>
      </c>
      <c r="AJ574" s="62">
        <v>32455</v>
      </c>
      <c r="AK574" s="62">
        <v>46080</v>
      </c>
      <c r="AL574" s="61">
        <v>35.5</v>
      </c>
      <c r="AM574" s="61">
        <v>28.11</v>
      </c>
      <c r="AN574" s="61">
        <v>27.68</v>
      </c>
      <c r="AO574" s="61">
        <v>3.7</v>
      </c>
      <c r="AP574" s="62">
        <v>1216.68</v>
      </c>
      <c r="AQ574" s="61">
        <v>1.2487999999999999</v>
      </c>
      <c r="AR574" s="62">
        <v>1389.13</v>
      </c>
      <c r="AS574" s="62">
        <v>1450.01</v>
      </c>
      <c r="AT574" s="62">
        <v>5500.08</v>
      </c>
      <c r="AU574" s="62">
        <v>1050.42</v>
      </c>
      <c r="AV574" s="61">
        <v>287.74</v>
      </c>
      <c r="AW574" s="62">
        <v>9677.3700000000008</v>
      </c>
      <c r="AX574" s="62">
        <v>4473.79</v>
      </c>
      <c r="AY574" s="61">
        <v>0.45400000000000001</v>
      </c>
      <c r="AZ574" s="62">
        <v>4660.8500000000004</v>
      </c>
      <c r="BA574" s="61">
        <v>0.47299999999999998</v>
      </c>
      <c r="BB574" s="61">
        <v>718.78</v>
      </c>
      <c r="BC574" s="61">
        <v>7.2900000000000006E-2</v>
      </c>
      <c r="BD574" s="62">
        <v>9853.43</v>
      </c>
      <c r="BE574" s="62">
        <v>3605.07</v>
      </c>
      <c r="BF574" s="61">
        <v>0.98650000000000004</v>
      </c>
      <c r="BG574" s="61">
        <v>0.57699999999999996</v>
      </c>
      <c r="BH574" s="61">
        <v>0.21729999999999999</v>
      </c>
      <c r="BI574" s="61">
        <v>0.14899999999999999</v>
      </c>
      <c r="BJ574" s="61">
        <v>3.2599999999999997E-2</v>
      </c>
      <c r="BK574" s="61">
        <v>2.4199999999999999E-2</v>
      </c>
    </row>
    <row r="575" spans="1:63" x14ac:dyDescent="0.25">
      <c r="A575" s="61" t="s">
        <v>605</v>
      </c>
      <c r="B575" s="61">
        <v>45021</v>
      </c>
      <c r="C575" s="61">
        <v>85</v>
      </c>
      <c r="D575" s="61">
        <v>18.95</v>
      </c>
      <c r="E575" s="62">
        <v>1610.72</v>
      </c>
      <c r="F575" s="62">
        <v>1497.93</v>
      </c>
      <c r="G575" s="61">
        <v>2.5999999999999999E-3</v>
      </c>
      <c r="H575" s="61">
        <v>0</v>
      </c>
      <c r="I575" s="61">
        <v>3.3999999999999998E-3</v>
      </c>
      <c r="J575" s="61">
        <v>2E-3</v>
      </c>
      <c r="K575" s="61">
        <v>4.0000000000000001E-3</v>
      </c>
      <c r="L575" s="61">
        <v>0.97</v>
      </c>
      <c r="M575" s="61">
        <v>1.7999999999999999E-2</v>
      </c>
      <c r="N575" s="61">
        <v>0.61080000000000001</v>
      </c>
      <c r="O575" s="61">
        <v>0</v>
      </c>
      <c r="P575" s="61">
        <v>0.186</v>
      </c>
      <c r="Q575" s="61">
        <v>75.489999999999995</v>
      </c>
      <c r="R575" s="62">
        <v>46277.08</v>
      </c>
      <c r="S575" s="61">
        <v>0.2545</v>
      </c>
      <c r="T575" s="61">
        <v>0.19089999999999999</v>
      </c>
      <c r="U575" s="61">
        <v>0.55449999999999999</v>
      </c>
      <c r="V575" s="61">
        <v>16.29</v>
      </c>
      <c r="W575" s="61">
        <v>9.31</v>
      </c>
      <c r="X575" s="62">
        <v>70005.240000000005</v>
      </c>
      <c r="Y575" s="61">
        <v>164.82</v>
      </c>
      <c r="Z575" s="62">
        <v>64489.25</v>
      </c>
      <c r="AA575" s="61">
        <v>0.77359999999999995</v>
      </c>
      <c r="AB575" s="61">
        <v>0.15459999999999999</v>
      </c>
      <c r="AC575" s="61">
        <v>7.1900000000000006E-2</v>
      </c>
      <c r="AD575" s="61">
        <v>0.22639999999999999</v>
      </c>
      <c r="AE575" s="61">
        <v>64.489999999999995</v>
      </c>
      <c r="AF575" s="62">
        <v>1443.75</v>
      </c>
      <c r="AG575" s="61">
        <v>204.73</v>
      </c>
      <c r="AH575" s="62">
        <v>68811.570000000007</v>
      </c>
      <c r="AI575" s="61">
        <v>39</v>
      </c>
      <c r="AJ575" s="62">
        <v>26624</v>
      </c>
      <c r="AK575" s="62">
        <v>36406</v>
      </c>
      <c r="AL575" s="61">
        <v>22.5</v>
      </c>
      <c r="AM575" s="61">
        <v>22.35</v>
      </c>
      <c r="AN575" s="61">
        <v>22.5</v>
      </c>
      <c r="AO575" s="61">
        <v>3.5</v>
      </c>
      <c r="AP575" s="61">
        <v>0</v>
      </c>
      <c r="AQ575" s="61">
        <v>0.69640000000000002</v>
      </c>
      <c r="AR575" s="62">
        <v>1295.5</v>
      </c>
      <c r="AS575" s="62">
        <v>3047.82</v>
      </c>
      <c r="AT575" s="62">
        <v>5761.07</v>
      </c>
      <c r="AU575" s="61">
        <v>697.3</v>
      </c>
      <c r="AV575" s="61">
        <v>626.14</v>
      </c>
      <c r="AW575" s="62">
        <v>11427.84</v>
      </c>
      <c r="AX575" s="62">
        <v>7289.89</v>
      </c>
      <c r="AY575" s="61">
        <v>0.70009999999999994</v>
      </c>
      <c r="AZ575" s="62">
        <v>1649.21</v>
      </c>
      <c r="BA575" s="61">
        <v>0.15840000000000001</v>
      </c>
      <c r="BB575" s="62">
        <v>1473.81</v>
      </c>
      <c r="BC575" s="61">
        <v>0.14149999999999999</v>
      </c>
      <c r="BD575" s="62">
        <v>10412.9</v>
      </c>
      <c r="BE575" s="62">
        <v>6403.69</v>
      </c>
      <c r="BF575" s="61">
        <v>3.4091</v>
      </c>
      <c r="BG575" s="61">
        <v>0.51190000000000002</v>
      </c>
      <c r="BH575" s="61">
        <v>0.29859999999999998</v>
      </c>
      <c r="BI575" s="61">
        <v>0.14480000000000001</v>
      </c>
      <c r="BJ575" s="61">
        <v>3.15E-2</v>
      </c>
      <c r="BK575" s="61">
        <v>1.32E-2</v>
      </c>
    </row>
    <row r="576" spans="1:63" x14ac:dyDescent="0.25">
      <c r="A576" s="61" t="s">
        <v>606</v>
      </c>
      <c r="B576" s="61">
        <v>45039</v>
      </c>
      <c r="C576" s="61">
        <v>10</v>
      </c>
      <c r="D576" s="61">
        <v>85.35</v>
      </c>
      <c r="E576" s="61">
        <v>853.46</v>
      </c>
      <c r="F576" s="61">
        <v>814.1</v>
      </c>
      <c r="G576" s="61">
        <v>1.1999999999999999E-3</v>
      </c>
      <c r="H576" s="61">
        <v>0</v>
      </c>
      <c r="I576" s="61">
        <v>5.11E-2</v>
      </c>
      <c r="J576" s="61">
        <v>0</v>
      </c>
      <c r="K576" s="61">
        <v>5.4999999999999997E-3</v>
      </c>
      <c r="L576" s="61">
        <v>0.83320000000000005</v>
      </c>
      <c r="M576" s="61">
        <v>0.10879999999999999</v>
      </c>
      <c r="N576" s="61">
        <v>0.69720000000000004</v>
      </c>
      <c r="O576" s="61">
        <v>0</v>
      </c>
      <c r="P576" s="61">
        <v>0.16259999999999999</v>
      </c>
      <c r="Q576" s="61">
        <v>44.8</v>
      </c>
      <c r="R576" s="62">
        <v>43969.99</v>
      </c>
      <c r="S576" s="61">
        <v>0.371</v>
      </c>
      <c r="T576" s="61">
        <v>9.6799999999999997E-2</v>
      </c>
      <c r="U576" s="61">
        <v>0.5323</v>
      </c>
      <c r="V576" s="61">
        <v>17.190000000000001</v>
      </c>
      <c r="W576" s="61">
        <v>5.0999999999999996</v>
      </c>
      <c r="X576" s="62">
        <v>70909.16</v>
      </c>
      <c r="Y576" s="61">
        <v>164.07</v>
      </c>
      <c r="Z576" s="62">
        <v>54349.88</v>
      </c>
      <c r="AA576" s="61">
        <v>0.82289999999999996</v>
      </c>
      <c r="AB576" s="61">
        <v>0.114</v>
      </c>
      <c r="AC576" s="61">
        <v>6.3100000000000003E-2</v>
      </c>
      <c r="AD576" s="61">
        <v>0.17710000000000001</v>
      </c>
      <c r="AE576" s="61">
        <v>54.35</v>
      </c>
      <c r="AF576" s="62">
        <v>1256.1500000000001</v>
      </c>
      <c r="AG576" s="61">
        <v>240.39</v>
      </c>
      <c r="AH576" s="62">
        <v>48992.99</v>
      </c>
      <c r="AI576" s="61">
        <v>6</v>
      </c>
      <c r="AJ576" s="62">
        <v>25285</v>
      </c>
      <c r="AK576" s="62">
        <v>35319</v>
      </c>
      <c r="AL576" s="61">
        <v>34.299999999999997</v>
      </c>
      <c r="AM576" s="61">
        <v>22.32</v>
      </c>
      <c r="AN576" s="61">
        <v>22.64</v>
      </c>
      <c r="AO576" s="61">
        <v>2.6</v>
      </c>
      <c r="AP576" s="61">
        <v>0</v>
      </c>
      <c r="AQ576" s="61">
        <v>0.59899999999999998</v>
      </c>
      <c r="AR576" s="62">
        <v>1409.66</v>
      </c>
      <c r="AS576" s="62">
        <v>1765.39</v>
      </c>
      <c r="AT576" s="62">
        <v>5777.04</v>
      </c>
      <c r="AU576" s="61">
        <v>857.81</v>
      </c>
      <c r="AV576" s="61">
        <v>303.26</v>
      </c>
      <c r="AW576" s="62">
        <v>10113.16</v>
      </c>
      <c r="AX576" s="62">
        <v>7320.13</v>
      </c>
      <c r="AY576" s="61">
        <v>0.70979999999999999</v>
      </c>
      <c r="AZ576" s="62">
        <v>1847.44</v>
      </c>
      <c r="BA576" s="61">
        <v>0.17910000000000001</v>
      </c>
      <c r="BB576" s="62">
        <v>1145.6600000000001</v>
      </c>
      <c r="BC576" s="61">
        <v>0.1111</v>
      </c>
      <c r="BD576" s="62">
        <v>10313.219999999999</v>
      </c>
      <c r="BE576" s="62">
        <v>6544.39</v>
      </c>
      <c r="BF576" s="61">
        <v>3.6877</v>
      </c>
      <c r="BG576" s="61">
        <v>0.51619999999999999</v>
      </c>
      <c r="BH576" s="61">
        <v>0.2505</v>
      </c>
      <c r="BI576" s="61">
        <v>0.21199999999999999</v>
      </c>
      <c r="BJ576" s="61">
        <v>1.2200000000000001E-2</v>
      </c>
      <c r="BK576" s="61">
        <v>8.9999999999999993E-3</v>
      </c>
    </row>
    <row r="577" spans="1:63" x14ac:dyDescent="0.25">
      <c r="A577" s="61" t="s">
        <v>607</v>
      </c>
      <c r="B577" s="61">
        <v>48389</v>
      </c>
      <c r="C577" s="61">
        <v>111</v>
      </c>
      <c r="D577" s="61">
        <v>19.07</v>
      </c>
      <c r="E577" s="62">
        <v>2116.75</v>
      </c>
      <c r="F577" s="62">
        <v>2221.44</v>
      </c>
      <c r="G577" s="61">
        <v>1.2999999999999999E-3</v>
      </c>
      <c r="H577" s="61">
        <v>0</v>
      </c>
      <c r="I577" s="61">
        <v>3.5999999999999999E-3</v>
      </c>
      <c r="J577" s="61">
        <v>8.9999999999999998E-4</v>
      </c>
      <c r="K577" s="61">
        <v>5.4000000000000003E-3</v>
      </c>
      <c r="L577" s="61">
        <v>0.97009999999999996</v>
      </c>
      <c r="M577" s="61">
        <v>1.8599999999999998E-2</v>
      </c>
      <c r="N577" s="61">
        <v>0.36220000000000002</v>
      </c>
      <c r="O577" s="61">
        <v>1.9E-3</v>
      </c>
      <c r="P577" s="61">
        <v>0.13789999999999999</v>
      </c>
      <c r="Q577" s="61">
        <v>102.6</v>
      </c>
      <c r="R577" s="62">
        <v>50000.73</v>
      </c>
      <c r="S577" s="61">
        <v>0.27129999999999999</v>
      </c>
      <c r="T577" s="61">
        <v>0.16489999999999999</v>
      </c>
      <c r="U577" s="61">
        <v>0.56379999999999997</v>
      </c>
      <c r="V577" s="61">
        <v>19.690000000000001</v>
      </c>
      <c r="W577" s="61">
        <v>18.18</v>
      </c>
      <c r="X577" s="62">
        <v>65895.98</v>
      </c>
      <c r="Y577" s="61">
        <v>113.17</v>
      </c>
      <c r="Z577" s="62">
        <v>108053.52</v>
      </c>
      <c r="AA577" s="61">
        <v>0.85340000000000005</v>
      </c>
      <c r="AB577" s="61">
        <v>9.2399999999999996E-2</v>
      </c>
      <c r="AC577" s="61">
        <v>5.4300000000000001E-2</v>
      </c>
      <c r="AD577" s="61">
        <v>0.14660000000000001</v>
      </c>
      <c r="AE577" s="61">
        <v>108.05</v>
      </c>
      <c r="AF577" s="62">
        <v>2460.17</v>
      </c>
      <c r="AG577" s="61">
        <v>337.76</v>
      </c>
      <c r="AH577" s="62">
        <v>101435</v>
      </c>
      <c r="AI577" s="61">
        <v>190</v>
      </c>
      <c r="AJ577" s="62">
        <v>29737</v>
      </c>
      <c r="AK577" s="62">
        <v>43613</v>
      </c>
      <c r="AL577" s="61">
        <v>32.1</v>
      </c>
      <c r="AM577" s="61">
        <v>22.23</v>
      </c>
      <c r="AN577" s="61">
        <v>22.26</v>
      </c>
      <c r="AO577" s="61">
        <v>4.5999999999999996</v>
      </c>
      <c r="AP577" s="61">
        <v>0</v>
      </c>
      <c r="AQ577" s="61">
        <v>0.76919999999999999</v>
      </c>
      <c r="AR577" s="61">
        <v>995.06</v>
      </c>
      <c r="AS577" s="62">
        <v>1979.45</v>
      </c>
      <c r="AT577" s="62">
        <v>5077.16</v>
      </c>
      <c r="AU577" s="61">
        <v>789.27</v>
      </c>
      <c r="AV577" s="61">
        <v>173.8</v>
      </c>
      <c r="AW577" s="62">
        <v>9014.74</v>
      </c>
      <c r="AX577" s="62">
        <v>5258.13</v>
      </c>
      <c r="AY577" s="61">
        <v>0.60399999999999998</v>
      </c>
      <c r="AZ577" s="62">
        <v>2782.09</v>
      </c>
      <c r="BA577" s="61">
        <v>0.3196</v>
      </c>
      <c r="BB577" s="61">
        <v>665.74</v>
      </c>
      <c r="BC577" s="61">
        <v>7.6499999999999999E-2</v>
      </c>
      <c r="BD577" s="62">
        <v>8705.9599999999991</v>
      </c>
      <c r="BE577" s="62">
        <v>5528.59</v>
      </c>
      <c r="BF577" s="61">
        <v>1.7109000000000001</v>
      </c>
      <c r="BG577" s="61">
        <v>0.61209999999999998</v>
      </c>
      <c r="BH577" s="61">
        <v>0.22220000000000001</v>
      </c>
      <c r="BI577" s="61">
        <v>0.1457</v>
      </c>
      <c r="BJ577" s="61">
        <v>4.4499999999999998E-2</v>
      </c>
      <c r="BK577" s="61">
        <v>-2.4500000000000001E-2</v>
      </c>
    </row>
    <row r="578" spans="1:63" x14ac:dyDescent="0.25">
      <c r="A578" s="61" t="s">
        <v>608</v>
      </c>
      <c r="B578" s="61">
        <v>45054</v>
      </c>
      <c r="C578" s="61">
        <v>10</v>
      </c>
      <c r="D578" s="61">
        <v>395.05</v>
      </c>
      <c r="E578" s="62">
        <v>3950.45</v>
      </c>
      <c r="F578" s="62">
        <v>3731.82</v>
      </c>
      <c r="G578" s="61">
        <v>1.6199999999999999E-2</v>
      </c>
      <c r="H578" s="61">
        <v>6.9999999999999999E-4</v>
      </c>
      <c r="I578" s="61">
        <v>0.14169999999999999</v>
      </c>
      <c r="J578" s="61">
        <v>3.2000000000000002E-3</v>
      </c>
      <c r="K578" s="61">
        <v>4.41E-2</v>
      </c>
      <c r="L578" s="61">
        <v>0.73809999999999998</v>
      </c>
      <c r="M578" s="61">
        <v>5.6000000000000001E-2</v>
      </c>
      <c r="N578" s="61">
        <v>0.5796</v>
      </c>
      <c r="O578" s="61">
        <v>4.8500000000000001E-2</v>
      </c>
      <c r="P578" s="61">
        <v>0.1459</v>
      </c>
      <c r="Q578" s="61">
        <v>157.66999999999999</v>
      </c>
      <c r="R578" s="62">
        <v>58478.1</v>
      </c>
      <c r="S578" s="61">
        <v>0.35439999999999999</v>
      </c>
      <c r="T578" s="61">
        <v>0.10970000000000001</v>
      </c>
      <c r="U578" s="61">
        <v>0.53590000000000004</v>
      </c>
      <c r="V578" s="61">
        <v>19.11</v>
      </c>
      <c r="W578" s="61">
        <v>21</v>
      </c>
      <c r="X578" s="62">
        <v>99009.1</v>
      </c>
      <c r="Y578" s="61">
        <v>184.9</v>
      </c>
      <c r="Z578" s="62">
        <v>101677.14</v>
      </c>
      <c r="AA578" s="61">
        <v>0.73219999999999996</v>
      </c>
      <c r="AB578" s="61">
        <v>0.25009999999999999</v>
      </c>
      <c r="AC578" s="61">
        <v>1.7600000000000001E-2</v>
      </c>
      <c r="AD578" s="61">
        <v>0.26779999999999998</v>
      </c>
      <c r="AE578" s="61">
        <v>101.68</v>
      </c>
      <c r="AF578" s="62">
        <v>4892.8500000000004</v>
      </c>
      <c r="AG578" s="61">
        <v>607.54</v>
      </c>
      <c r="AH578" s="62">
        <v>112724.67</v>
      </c>
      <c r="AI578" s="61">
        <v>249</v>
      </c>
      <c r="AJ578" s="62">
        <v>28199</v>
      </c>
      <c r="AK578" s="62">
        <v>38820</v>
      </c>
      <c r="AL578" s="61">
        <v>72.13</v>
      </c>
      <c r="AM578" s="61">
        <v>45.63</v>
      </c>
      <c r="AN578" s="61">
        <v>53.72</v>
      </c>
      <c r="AO578" s="61">
        <v>5.7</v>
      </c>
      <c r="AP578" s="61">
        <v>0</v>
      </c>
      <c r="AQ578" s="61">
        <v>1.2761</v>
      </c>
      <c r="AR578" s="62">
        <v>1171.52</v>
      </c>
      <c r="AS578" s="62">
        <v>1891.47</v>
      </c>
      <c r="AT578" s="62">
        <v>5938.27</v>
      </c>
      <c r="AU578" s="62">
        <v>1316.6</v>
      </c>
      <c r="AV578" s="61">
        <v>312.39999999999998</v>
      </c>
      <c r="AW578" s="62">
        <v>10630.27</v>
      </c>
      <c r="AX578" s="62">
        <v>4900.62</v>
      </c>
      <c r="AY578" s="61">
        <v>0.47610000000000002</v>
      </c>
      <c r="AZ578" s="62">
        <v>4546.51</v>
      </c>
      <c r="BA578" s="61">
        <v>0.44169999999999998</v>
      </c>
      <c r="BB578" s="61">
        <v>846.31</v>
      </c>
      <c r="BC578" s="61">
        <v>8.2199999999999995E-2</v>
      </c>
      <c r="BD578" s="62">
        <v>10293.450000000001</v>
      </c>
      <c r="BE578" s="62">
        <v>3101.64</v>
      </c>
      <c r="BF578" s="61">
        <v>1.0294000000000001</v>
      </c>
      <c r="BG578" s="61">
        <v>0.61129999999999995</v>
      </c>
      <c r="BH578" s="61">
        <v>0.2198</v>
      </c>
      <c r="BI578" s="61">
        <v>9.8100000000000007E-2</v>
      </c>
      <c r="BJ578" s="61">
        <v>3.39E-2</v>
      </c>
      <c r="BK578" s="61">
        <v>3.6900000000000002E-2</v>
      </c>
    </row>
    <row r="579" spans="1:63" x14ac:dyDescent="0.25">
      <c r="A579" s="61" t="s">
        <v>609</v>
      </c>
      <c r="B579" s="61">
        <v>46359</v>
      </c>
      <c r="C579" s="61">
        <v>47</v>
      </c>
      <c r="D579" s="61">
        <v>198.07</v>
      </c>
      <c r="E579" s="62">
        <v>9309.1299999999992</v>
      </c>
      <c r="F579" s="62">
        <v>8437.14</v>
      </c>
      <c r="G579" s="61">
        <v>1.32E-2</v>
      </c>
      <c r="H579" s="61">
        <v>1E-4</v>
      </c>
      <c r="I579" s="61">
        <v>1.2E-2</v>
      </c>
      <c r="J579" s="61">
        <v>1.1000000000000001E-3</v>
      </c>
      <c r="K579" s="61">
        <v>1.8200000000000001E-2</v>
      </c>
      <c r="L579" s="61">
        <v>0.92889999999999995</v>
      </c>
      <c r="M579" s="61">
        <v>2.64E-2</v>
      </c>
      <c r="N579" s="61">
        <v>0.36940000000000001</v>
      </c>
      <c r="O579" s="61">
        <v>1.23E-2</v>
      </c>
      <c r="P579" s="61">
        <v>0.1265</v>
      </c>
      <c r="Q579" s="61">
        <v>368.18</v>
      </c>
      <c r="R579" s="62">
        <v>61486.91</v>
      </c>
      <c r="S579" s="61">
        <v>0.2495</v>
      </c>
      <c r="T579" s="61">
        <v>0.1704</v>
      </c>
      <c r="U579" s="61">
        <v>0.58009999999999995</v>
      </c>
      <c r="V579" s="61">
        <v>20.38</v>
      </c>
      <c r="W579" s="61">
        <v>33.58</v>
      </c>
      <c r="X579" s="62">
        <v>94435.14</v>
      </c>
      <c r="Y579" s="61">
        <v>269.35000000000002</v>
      </c>
      <c r="Z579" s="62">
        <v>132924.87</v>
      </c>
      <c r="AA579" s="61">
        <v>0.71209999999999996</v>
      </c>
      <c r="AB579" s="61">
        <v>0.25380000000000003</v>
      </c>
      <c r="AC579" s="61">
        <v>3.4200000000000001E-2</v>
      </c>
      <c r="AD579" s="61">
        <v>0.28789999999999999</v>
      </c>
      <c r="AE579" s="61">
        <v>132.91999999999999</v>
      </c>
      <c r="AF579" s="62">
        <v>4439.47</v>
      </c>
      <c r="AG579" s="61">
        <v>530.41</v>
      </c>
      <c r="AH579" s="62">
        <v>157833.66</v>
      </c>
      <c r="AI579" s="61">
        <v>444</v>
      </c>
      <c r="AJ579" s="62">
        <v>34309</v>
      </c>
      <c r="AK579" s="62">
        <v>50348</v>
      </c>
      <c r="AL579" s="61">
        <v>53.85</v>
      </c>
      <c r="AM579" s="61">
        <v>32.26</v>
      </c>
      <c r="AN579" s="61">
        <v>33.85</v>
      </c>
      <c r="AO579" s="61">
        <v>2.4</v>
      </c>
      <c r="AP579" s="61">
        <v>0</v>
      </c>
      <c r="AQ579" s="61">
        <v>0.69069999999999998</v>
      </c>
      <c r="AR579" s="61">
        <v>848.39</v>
      </c>
      <c r="AS579" s="62">
        <v>1579.38</v>
      </c>
      <c r="AT579" s="62">
        <v>4921.79</v>
      </c>
      <c r="AU579" s="61">
        <v>519.37</v>
      </c>
      <c r="AV579" s="61">
        <v>359.87</v>
      </c>
      <c r="AW579" s="62">
        <v>8228.7999999999993</v>
      </c>
      <c r="AX579" s="62">
        <v>3586.16</v>
      </c>
      <c r="AY579" s="61">
        <v>0.43130000000000002</v>
      </c>
      <c r="AZ579" s="62">
        <v>4215.01</v>
      </c>
      <c r="BA579" s="61">
        <v>0.50690000000000002</v>
      </c>
      <c r="BB579" s="61">
        <v>514.05999999999995</v>
      </c>
      <c r="BC579" s="61">
        <v>6.1800000000000001E-2</v>
      </c>
      <c r="BD579" s="62">
        <v>8315.23</v>
      </c>
      <c r="BE579" s="62">
        <v>2068.2399999999998</v>
      </c>
      <c r="BF579" s="61">
        <v>0.41520000000000001</v>
      </c>
      <c r="BG579" s="61">
        <v>0.52569999999999995</v>
      </c>
      <c r="BH579" s="61">
        <v>0.2016</v>
      </c>
      <c r="BI579" s="61">
        <v>0.2417</v>
      </c>
      <c r="BJ579" s="61">
        <v>1.49E-2</v>
      </c>
      <c r="BK579" s="61">
        <v>1.61E-2</v>
      </c>
    </row>
    <row r="580" spans="1:63" x14ac:dyDescent="0.25">
      <c r="A580" s="61" t="s">
        <v>610</v>
      </c>
      <c r="B580" s="61">
        <v>47225</v>
      </c>
      <c r="C580" s="61">
        <v>47</v>
      </c>
      <c r="D580" s="61">
        <v>46.23</v>
      </c>
      <c r="E580" s="62">
        <v>2172.88</v>
      </c>
      <c r="F580" s="62">
        <v>2196.21</v>
      </c>
      <c r="G580" s="61">
        <v>9.9000000000000008E-3</v>
      </c>
      <c r="H580" s="61">
        <v>0</v>
      </c>
      <c r="I580" s="61">
        <v>1.3899999999999999E-2</v>
      </c>
      <c r="J580" s="61">
        <v>1.4E-3</v>
      </c>
      <c r="K580" s="61">
        <v>1.7999999999999999E-2</v>
      </c>
      <c r="L580" s="61">
        <v>0.94710000000000005</v>
      </c>
      <c r="M580" s="61">
        <v>9.7999999999999997E-3</v>
      </c>
      <c r="N580" s="61">
        <v>0.1182</v>
      </c>
      <c r="O580" s="61">
        <v>7.1000000000000004E-3</v>
      </c>
      <c r="P580" s="61">
        <v>0.1186</v>
      </c>
      <c r="Q580" s="61">
        <v>101.5</v>
      </c>
      <c r="R580" s="62">
        <v>64779.07</v>
      </c>
      <c r="S580" s="61">
        <v>0.1736</v>
      </c>
      <c r="T580" s="61">
        <v>0.24310000000000001</v>
      </c>
      <c r="U580" s="61">
        <v>0.58330000000000004</v>
      </c>
      <c r="V580" s="61">
        <v>19.45</v>
      </c>
      <c r="W580" s="61">
        <v>15.14</v>
      </c>
      <c r="X580" s="62">
        <v>74391.55</v>
      </c>
      <c r="Y580" s="61">
        <v>143.52000000000001</v>
      </c>
      <c r="Z580" s="62">
        <v>288687.21999999997</v>
      </c>
      <c r="AA580" s="61">
        <v>0.92390000000000005</v>
      </c>
      <c r="AB580" s="61">
        <v>4.65E-2</v>
      </c>
      <c r="AC580" s="61">
        <v>2.9499999999999998E-2</v>
      </c>
      <c r="AD580" s="61">
        <v>7.6100000000000001E-2</v>
      </c>
      <c r="AE580" s="61">
        <v>288.69</v>
      </c>
      <c r="AF580" s="62">
        <v>9124.58</v>
      </c>
      <c r="AG580" s="62">
        <v>1331.32</v>
      </c>
      <c r="AH580" s="62">
        <v>307348.38</v>
      </c>
      <c r="AI580" s="61">
        <v>598</v>
      </c>
      <c r="AJ580" s="62">
        <v>42613</v>
      </c>
      <c r="AK580" s="62">
        <v>88587</v>
      </c>
      <c r="AL580" s="61">
        <v>51.95</v>
      </c>
      <c r="AM580" s="61">
        <v>30.97</v>
      </c>
      <c r="AN580" s="61">
        <v>31.4</v>
      </c>
      <c r="AO580" s="61">
        <v>3.5</v>
      </c>
      <c r="AP580" s="61">
        <v>0</v>
      </c>
      <c r="AQ580" s="61">
        <v>0.76400000000000001</v>
      </c>
      <c r="AR580" s="62">
        <v>1245.7</v>
      </c>
      <c r="AS580" s="62">
        <v>2426.4</v>
      </c>
      <c r="AT580" s="62">
        <v>6493.58</v>
      </c>
      <c r="AU580" s="62">
        <v>1556.98</v>
      </c>
      <c r="AV580" s="61">
        <v>89.72</v>
      </c>
      <c r="AW580" s="62">
        <v>11812.38</v>
      </c>
      <c r="AX580" s="62">
        <v>3312.06</v>
      </c>
      <c r="AY580" s="61">
        <v>0.26379999999999998</v>
      </c>
      <c r="AZ580" s="62">
        <v>8882.18</v>
      </c>
      <c r="BA580" s="61">
        <v>0.70740000000000003</v>
      </c>
      <c r="BB580" s="61">
        <v>362.73</v>
      </c>
      <c r="BC580" s="61">
        <v>2.8899999999999999E-2</v>
      </c>
      <c r="BD580" s="62">
        <v>12556.96</v>
      </c>
      <c r="BE580" s="62">
        <v>1570.65</v>
      </c>
      <c r="BF580" s="61">
        <v>0.1192</v>
      </c>
      <c r="BG580" s="61">
        <v>0.55879999999999996</v>
      </c>
      <c r="BH580" s="61">
        <v>0.20669999999999999</v>
      </c>
      <c r="BI580" s="61">
        <v>0.18770000000000001</v>
      </c>
      <c r="BJ580" s="61">
        <v>2.75E-2</v>
      </c>
      <c r="BK580" s="61">
        <v>1.9300000000000001E-2</v>
      </c>
    </row>
    <row r="581" spans="1:63" x14ac:dyDescent="0.25">
      <c r="A581" s="61" t="s">
        <v>611</v>
      </c>
      <c r="B581" s="61">
        <v>47696</v>
      </c>
      <c r="C581" s="61">
        <v>243</v>
      </c>
      <c r="D581" s="61">
        <v>10.5</v>
      </c>
      <c r="E581" s="62">
        <v>2551.6999999999998</v>
      </c>
      <c r="F581" s="62">
        <v>2478.7800000000002</v>
      </c>
      <c r="G581" s="61">
        <v>1.1000000000000001E-3</v>
      </c>
      <c r="H581" s="61">
        <v>0</v>
      </c>
      <c r="I581" s="61">
        <v>5.9999999999999995E-4</v>
      </c>
      <c r="J581" s="61">
        <v>0</v>
      </c>
      <c r="K581" s="61">
        <v>5.1000000000000004E-3</v>
      </c>
      <c r="L581" s="61">
        <v>0.98429999999999995</v>
      </c>
      <c r="M581" s="61">
        <v>8.9999999999999993E-3</v>
      </c>
      <c r="N581" s="61">
        <v>0.43719999999999998</v>
      </c>
      <c r="O581" s="61">
        <v>4.5999999999999999E-3</v>
      </c>
      <c r="P581" s="61">
        <v>0.15529999999999999</v>
      </c>
      <c r="Q581" s="61">
        <v>109.37</v>
      </c>
      <c r="R581" s="62">
        <v>54591.42</v>
      </c>
      <c r="S581" s="61">
        <v>0.33910000000000001</v>
      </c>
      <c r="T581" s="61">
        <v>0.1782</v>
      </c>
      <c r="U581" s="61">
        <v>0.48280000000000001</v>
      </c>
      <c r="V581" s="61">
        <v>19.22</v>
      </c>
      <c r="W581" s="61">
        <v>13.3</v>
      </c>
      <c r="X581" s="62">
        <v>80346.83</v>
      </c>
      <c r="Y581" s="61">
        <v>188.49</v>
      </c>
      <c r="Z581" s="62">
        <v>134428.4</v>
      </c>
      <c r="AA581" s="61">
        <v>0.80479999999999996</v>
      </c>
      <c r="AB581" s="61">
        <v>0.13289999999999999</v>
      </c>
      <c r="AC581" s="61">
        <v>6.2300000000000001E-2</v>
      </c>
      <c r="AD581" s="61">
        <v>0.19520000000000001</v>
      </c>
      <c r="AE581" s="61">
        <v>134.43</v>
      </c>
      <c r="AF581" s="62">
        <v>3962.09</v>
      </c>
      <c r="AG581" s="61">
        <v>495.74</v>
      </c>
      <c r="AH581" s="62">
        <v>125358.22</v>
      </c>
      <c r="AI581" s="61">
        <v>321</v>
      </c>
      <c r="AJ581" s="62">
        <v>27343</v>
      </c>
      <c r="AK581" s="62">
        <v>39452</v>
      </c>
      <c r="AL581" s="61">
        <v>33.549999999999997</v>
      </c>
      <c r="AM581" s="61">
        <v>29.12</v>
      </c>
      <c r="AN581" s="61">
        <v>29.68</v>
      </c>
      <c r="AO581" s="61">
        <v>4.5</v>
      </c>
      <c r="AP581" s="61">
        <v>0</v>
      </c>
      <c r="AQ581" s="61">
        <v>1.2803</v>
      </c>
      <c r="AR581" s="62">
        <v>1107.83</v>
      </c>
      <c r="AS581" s="62">
        <v>2147.88</v>
      </c>
      <c r="AT581" s="62">
        <v>5429.95</v>
      </c>
      <c r="AU581" s="61">
        <v>639.66</v>
      </c>
      <c r="AV581" s="61">
        <v>353.59</v>
      </c>
      <c r="AW581" s="62">
        <v>9678.9</v>
      </c>
      <c r="AX581" s="62">
        <v>4466.67</v>
      </c>
      <c r="AY581" s="61">
        <v>0.48930000000000001</v>
      </c>
      <c r="AZ581" s="62">
        <v>3677.8</v>
      </c>
      <c r="BA581" s="61">
        <v>0.40289999999999998</v>
      </c>
      <c r="BB581" s="61">
        <v>983.76</v>
      </c>
      <c r="BC581" s="61">
        <v>0.10780000000000001</v>
      </c>
      <c r="BD581" s="62">
        <v>9128.24</v>
      </c>
      <c r="BE581" s="62">
        <v>3803.48</v>
      </c>
      <c r="BF581" s="61">
        <v>1.2310000000000001</v>
      </c>
      <c r="BG581" s="61">
        <v>0.60170000000000001</v>
      </c>
      <c r="BH581" s="61">
        <v>0.2051</v>
      </c>
      <c r="BI581" s="61">
        <v>0.14180000000000001</v>
      </c>
      <c r="BJ581" s="61">
        <v>3.7699999999999997E-2</v>
      </c>
      <c r="BK581" s="61">
        <v>1.38E-2</v>
      </c>
    </row>
    <row r="582" spans="1:63" x14ac:dyDescent="0.25">
      <c r="A582" s="61" t="s">
        <v>612</v>
      </c>
      <c r="B582" s="61">
        <v>46219</v>
      </c>
      <c r="C582" s="61">
        <v>90</v>
      </c>
      <c r="D582" s="61">
        <v>12.85</v>
      </c>
      <c r="E582" s="62">
        <v>1156.56</v>
      </c>
      <c r="F582" s="62">
        <v>1224.43</v>
      </c>
      <c r="G582" s="61">
        <v>6.4999999999999997E-3</v>
      </c>
      <c r="H582" s="61">
        <v>0</v>
      </c>
      <c r="I582" s="61">
        <v>1.7100000000000001E-2</v>
      </c>
      <c r="J582" s="61">
        <v>0</v>
      </c>
      <c r="K582" s="61">
        <v>8.0000000000000002E-3</v>
      </c>
      <c r="L582" s="61">
        <v>0.93579999999999997</v>
      </c>
      <c r="M582" s="61">
        <v>3.2599999999999997E-2</v>
      </c>
      <c r="N582" s="61">
        <v>0.24590000000000001</v>
      </c>
      <c r="O582" s="61">
        <v>0</v>
      </c>
      <c r="P582" s="61">
        <v>0.1333</v>
      </c>
      <c r="Q582" s="61">
        <v>61.99</v>
      </c>
      <c r="R582" s="62">
        <v>52139.8</v>
      </c>
      <c r="S582" s="61">
        <v>0.30690000000000001</v>
      </c>
      <c r="T582" s="61">
        <v>0.12870000000000001</v>
      </c>
      <c r="U582" s="61">
        <v>0.56440000000000001</v>
      </c>
      <c r="V582" s="61">
        <v>16.329999999999998</v>
      </c>
      <c r="W582" s="61">
        <v>7.23</v>
      </c>
      <c r="X582" s="62">
        <v>66996.5</v>
      </c>
      <c r="Y582" s="61">
        <v>157.13</v>
      </c>
      <c r="Z582" s="62">
        <v>102704.16</v>
      </c>
      <c r="AA582" s="61">
        <v>0.87639999999999996</v>
      </c>
      <c r="AB582" s="61">
        <v>8.1299999999999997E-2</v>
      </c>
      <c r="AC582" s="61">
        <v>4.2299999999999997E-2</v>
      </c>
      <c r="AD582" s="61">
        <v>0.1236</v>
      </c>
      <c r="AE582" s="61">
        <v>102.7</v>
      </c>
      <c r="AF582" s="62">
        <v>2318.66</v>
      </c>
      <c r="AG582" s="61">
        <v>266.41000000000003</v>
      </c>
      <c r="AH582" s="62">
        <v>101983.79</v>
      </c>
      <c r="AI582" s="61">
        <v>194</v>
      </c>
      <c r="AJ582" s="62">
        <v>35076</v>
      </c>
      <c r="AK582" s="62">
        <v>46109</v>
      </c>
      <c r="AL582" s="61">
        <v>35.6</v>
      </c>
      <c r="AM582" s="61">
        <v>22</v>
      </c>
      <c r="AN582" s="61">
        <v>22.01</v>
      </c>
      <c r="AO582" s="61">
        <v>3.9</v>
      </c>
      <c r="AP582" s="62">
        <v>1458.29</v>
      </c>
      <c r="AQ582" s="61">
        <v>1.3798999999999999</v>
      </c>
      <c r="AR582" s="62">
        <v>1247.5899999999999</v>
      </c>
      <c r="AS582" s="62">
        <v>1851.45</v>
      </c>
      <c r="AT582" s="62">
        <v>4873.75</v>
      </c>
      <c r="AU582" s="62">
        <v>1117.3699999999999</v>
      </c>
      <c r="AV582" s="61">
        <v>164.34</v>
      </c>
      <c r="AW582" s="62">
        <v>9254.5</v>
      </c>
      <c r="AX582" s="62">
        <v>4783.78</v>
      </c>
      <c r="AY582" s="61">
        <v>0.49669999999999997</v>
      </c>
      <c r="AZ582" s="62">
        <v>4401.45</v>
      </c>
      <c r="BA582" s="61">
        <v>0.45700000000000002</v>
      </c>
      <c r="BB582" s="61">
        <v>446.37</v>
      </c>
      <c r="BC582" s="61">
        <v>4.6300000000000001E-2</v>
      </c>
      <c r="BD582" s="62">
        <v>9631.6</v>
      </c>
      <c r="BE582" s="62">
        <v>4541.26</v>
      </c>
      <c r="BF582" s="61">
        <v>1.6424000000000001</v>
      </c>
      <c r="BG582" s="61">
        <v>0.50690000000000002</v>
      </c>
      <c r="BH582" s="61">
        <v>0.224</v>
      </c>
      <c r="BI582" s="61">
        <v>0.23169999999999999</v>
      </c>
      <c r="BJ582" s="61">
        <v>0.02</v>
      </c>
      <c r="BK582" s="61">
        <v>1.7299999999999999E-2</v>
      </c>
    </row>
    <row r="583" spans="1:63" x14ac:dyDescent="0.25">
      <c r="A583" s="61" t="s">
        <v>613</v>
      </c>
      <c r="B583" s="61">
        <v>48884</v>
      </c>
      <c r="C583" s="61">
        <v>81</v>
      </c>
      <c r="D583" s="61">
        <v>20.54</v>
      </c>
      <c r="E583" s="62">
        <v>1663.91</v>
      </c>
      <c r="F583" s="62">
        <v>1501.94</v>
      </c>
      <c r="G583" s="61">
        <v>1.18E-2</v>
      </c>
      <c r="H583" s="61">
        <v>2.7000000000000001E-3</v>
      </c>
      <c r="I583" s="61">
        <v>2.8500000000000001E-2</v>
      </c>
      <c r="J583" s="61">
        <v>2.2000000000000001E-3</v>
      </c>
      <c r="K583" s="61">
        <v>5.3E-3</v>
      </c>
      <c r="L583" s="61">
        <v>0.9405</v>
      </c>
      <c r="M583" s="61">
        <v>9.1000000000000004E-3</v>
      </c>
      <c r="N583" s="61">
        <v>0.48110000000000003</v>
      </c>
      <c r="O583" s="61">
        <v>6.3E-3</v>
      </c>
      <c r="P583" s="61">
        <v>0.14460000000000001</v>
      </c>
      <c r="Q583" s="61">
        <v>79.8</v>
      </c>
      <c r="R583" s="62">
        <v>45479.47</v>
      </c>
      <c r="S583" s="61">
        <v>0.39200000000000002</v>
      </c>
      <c r="T583" s="61">
        <v>0.224</v>
      </c>
      <c r="U583" s="61">
        <v>0.38400000000000001</v>
      </c>
      <c r="V583" s="61">
        <v>19.59</v>
      </c>
      <c r="W583" s="61">
        <v>12.84</v>
      </c>
      <c r="X583" s="62">
        <v>68831.759999999995</v>
      </c>
      <c r="Y583" s="61">
        <v>127.43</v>
      </c>
      <c r="Z583" s="62">
        <v>183636.13</v>
      </c>
      <c r="AA583" s="61">
        <v>0.71479999999999999</v>
      </c>
      <c r="AB583" s="61">
        <v>0.25209999999999999</v>
      </c>
      <c r="AC583" s="61">
        <v>3.32E-2</v>
      </c>
      <c r="AD583" s="61">
        <v>0.28520000000000001</v>
      </c>
      <c r="AE583" s="61">
        <v>183.64</v>
      </c>
      <c r="AF583" s="62">
        <v>4172.28</v>
      </c>
      <c r="AG583" s="61">
        <v>519.92999999999995</v>
      </c>
      <c r="AH583" s="62">
        <v>178612.26</v>
      </c>
      <c r="AI583" s="61">
        <v>489</v>
      </c>
      <c r="AJ583" s="62">
        <v>30274</v>
      </c>
      <c r="AK583" s="62">
        <v>52443</v>
      </c>
      <c r="AL583" s="61">
        <v>41.1</v>
      </c>
      <c r="AM583" s="61">
        <v>22.01</v>
      </c>
      <c r="AN583" s="61">
        <v>22.32</v>
      </c>
      <c r="AO583" s="61">
        <v>5</v>
      </c>
      <c r="AP583" s="61">
        <v>0</v>
      </c>
      <c r="AQ583" s="61">
        <v>0.67520000000000002</v>
      </c>
      <c r="AR583" s="62">
        <v>1121.47</v>
      </c>
      <c r="AS583" s="62">
        <v>2020.92</v>
      </c>
      <c r="AT583" s="62">
        <v>4549.8</v>
      </c>
      <c r="AU583" s="61">
        <v>510.42</v>
      </c>
      <c r="AV583" s="61">
        <v>317.08</v>
      </c>
      <c r="AW583" s="62">
        <v>8519.69</v>
      </c>
      <c r="AX583" s="62">
        <v>4185.99</v>
      </c>
      <c r="AY583" s="61">
        <v>0.41610000000000003</v>
      </c>
      <c r="AZ583" s="62">
        <v>4793.25</v>
      </c>
      <c r="BA583" s="61">
        <v>0.47649999999999998</v>
      </c>
      <c r="BB583" s="62">
        <v>1080.17</v>
      </c>
      <c r="BC583" s="61">
        <v>0.1074</v>
      </c>
      <c r="BD583" s="62">
        <v>10059.4</v>
      </c>
      <c r="BE583" s="62">
        <v>2288.87</v>
      </c>
      <c r="BF583" s="61">
        <v>0.39989999999999998</v>
      </c>
      <c r="BG583" s="61">
        <v>0.4708</v>
      </c>
      <c r="BH583" s="61">
        <v>0.17599999999999999</v>
      </c>
      <c r="BI583" s="61">
        <v>0.30780000000000002</v>
      </c>
      <c r="BJ583" s="61">
        <v>2.86E-2</v>
      </c>
      <c r="BK583" s="61">
        <v>1.6799999999999999E-2</v>
      </c>
    </row>
    <row r="584" spans="1:63" x14ac:dyDescent="0.25">
      <c r="A584" s="61" t="s">
        <v>614</v>
      </c>
      <c r="B584" s="61">
        <v>46060</v>
      </c>
      <c r="C584" s="61">
        <v>139</v>
      </c>
      <c r="D584" s="61">
        <v>24.55</v>
      </c>
      <c r="E584" s="62">
        <v>3413.13</v>
      </c>
      <c r="F584" s="62">
        <v>3209.09</v>
      </c>
      <c r="G584" s="61">
        <v>2.0999999999999999E-3</v>
      </c>
      <c r="H584" s="61">
        <v>0</v>
      </c>
      <c r="I584" s="61">
        <v>2.5999999999999999E-3</v>
      </c>
      <c r="J584" s="61">
        <v>0</v>
      </c>
      <c r="K584" s="61">
        <v>3.0999999999999999E-3</v>
      </c>
      <c r="L584" s="61">
        <v>0.9849</v>
      </c>
      <c r="M584" s="61">
        <v>7.3000000000000001E-3</v>
      </c>
      <c r="N584" s="61">
        <v>0.51649999999999996</v>
      </c>
      <c r="O584" s="61">
        <v>1E-4</v>
      </c>
      <c r="P584" s="61">
        <v>0.13730000000000001</v>
      </c>
      <c r="Q584" s="61">
        <v>130.16</v>
      </c>
      <c r="R584" s="62">
        <v>56596.26</v>
      </c>
      <c r="S584" s="61">
        <v>0.12280000000000001</v>
      </c>
      <c r="T584" s="61">
        <v>0.1404</v>
      </c>
      <c r="U584" s="61">
        <v>0.73680000000000001</v>
      </c>
      <c r="V584" s="61">
        <v>20.59</v>
      </c>
      <c r="W584" s="61">
        <v>20</v>
      </c>
      <c r="X584" s="62">
        <v>63603.6</v>
      </c>
      <c r="Y584" s="61">
        <v>165.2</v>
      </c>
      <c r="Z584" s="62">
        <v>72037.570000000007</v>
      </c>
      <c r="AA584" s="61">
        <v>0.87429999999999997</v>
      </c>
      <c r="AB584" s="61">
        <v>9.0700000000000003E-2</v>
      </c>
      <c r="AC584" s="61">
        <v>3.5000000000000003E-2</v>
      </c>
      <c r="AD584" s="61">
        <v>0.12570000000000001</v>
      </c>
      <c r="AE584" s="61">
        <v>72.040000000000006</v>
      </c>
      <c r="AF584" s="62">
        <v>1603.12</v>
      </c>
      <c r="AG584" s="61">
        <v>219.1</v>
      </c>
      <c r="AH584" s="62">
        <v>72097.81</v>
      </c>
      <c r="AI584" s="61">
        <v>48</v>
      </c>
      <c r="AJ584" s="62">
        <v>29608</v>
      </c>
      <c r="AK584" s="62">
        <v>39429</v>
      </c>
      <c r="AL584" s="61">
        <v>25.4</v>
      </c>
      <c r="AM584" s="61">
        <v>22.07</v>
      </c>
      <c r="AN584" s="61">
        <v>22.8</v>
      </c>
      <c r="AO584" s="61">
        <v>4.7</v>
      </c>
      <c r="AP584" s="61">
        <v>0</v>
      </c>
      <c r="AQ584" s="61">
        <v>0.75619999999999998</v>
      </c>
      <c r="AR584" s="61">
        <v>827.39</v>
      </c>
      <c r="AS584" s="62">
        <v>2079.1799999999998</v>
      </c>
      <c r="AT584" s="62">
        <v>4750.2</v>
      </c>
      <c r="AU584" s="61">
        <v>566.69000000000005</v>
      </c>
      <c r="AV584" s="61">
        <v>59.68</v>
      </c>
      <c r="AW584" s="62">
        <v>8283.14</v>
      </c>
      <c r="AX584" s="62">
        <v>6157.13</v>
      </c>
      <c r="AY584" s="61">
        <v>0.69310000000000005</v>
      </c>
      <c r="AZ584" s="62">
        <v>1923.98</v>
      </c>
      <c r="BA584" s="61">
        <v>0.21659999999999999</v>
      </c>
      <c r="BB584" s="61">
        <v>802.97</v>
      </c>
      <c r="BC584" s="61">
        <v>9.0399999999999994E-2</v>
      </c>
      <c r="BD584" s="62">
        <v>8884.08</v>
      </c>
      <c r="BE584" s="62">
        <v>5117.88</v>
      </c>
      <c r="BF584" s="61">
        <v>2.4841000000000002</v>
      </c>
      <c r="BG584" s="61">
        <v>0.52449999999999997</v>
      </c>
      <c r="BH584" s="61">
        <v>0.2316</v>
      </c>
      <c r="BI584" s="61">
        <v>0.19989999999999999</v>
      </c>
      <c r="BJ584" s="61">
        <v>3.04E-2</v>
      </c>
      <c r="BK584" s="61">
        <v>1.3599999999999999E-2</v>
      </c>
    </row>
    <row r="585" spans="1:63" x14ac:dyDescent="0.25">
      <c r="A585" s="61" t="s">
        <v>615</v>
      </c>
      <c r="B585" s="61">
        <v>49155</v>
      </c>
      <c r="C585" s="61">
        <v>118</v>
      </c>
      <c r="D585" s="61">
        <v>7.58</v>
      </c>
      <c r="E585" s="61">
        <v>894.12</v>
      </c>
      <c r="F585" s="61">
        <v>814.94</v>
      </c>
      <c r="G585" s="61">
        <v>3.3999999999999998E-3</v>
      </c>
      <c r="H585" s="61">
        <v>0</v>
      </c>
      <c r="I585" s="61">
        <v>4.8999999999999998E-3</v>
      </c>
      <c r="J585" s="61">
        <v>0</v>
      </c>
      <c r="K585" s="61">
        <v>6.0000000000000001E-3</v>
      </c>
      <c r="L585" s="61">
        <v>0.98209999999999997</v>
      </c>
      <c r="M585" s="61">
        <v>3.7000000000000002E-3</v>
      </c>
      <c r="N585" s="61">
        <v>0.77359999999999995</v>
      </c>
      <c r="O585" s="61">
        <v>0</v>
      </c>
      <c r="P585" s="61">
        <v>0.17130000000000001</v>
      </c>
      <c r="Q585" s="61">
        <v>41</v>
      </c>
      <c r="R585" s="62">
        <v>49543.62</v>
      </c>
      <c r="S585" s="61">
        <v>0.22450000000000001</v>
      </c>
      <c r="T585" s="61">
        <v>0.1837</v>
      </c>
      <c r="U585" s="61">
        <v>0.59179999999999999</v>
      </c>
      <c r="V585" s="61">
        <v>15.12</v>
      </c>
      <c r="W585" s="61">
        <v>9</v>
      </c>
      <c r="X585" s="62">
        <v>67776.78</v>
      </c>
      <c r="Y585" s="61">
        <v>93.75</v>
      </c>
      <c r="Z585" s="62">
        <v>50966.82</v>
      </c>
      <c r="AA585" s="61">
        <v>0.89559999999999995</v>
      </c>
      <c r="AB585" s="61">
        <v>2.5899999999999999E-2</v>
      </c>
      <c r="AC585" s="61">
        <v>7.8600000000000003E-2</v>
      </c>
      <c r="AD585" s="61">
        <v>0.10440000000000001</v>
      </c>
      <c r="AE585" s="61">
        <v>50.97</v>
      </c>
      <c r="AF585" s="62">
        <v>1150.7</v>
      </c>
      <c r="AG585" s="61">
        <v>166.7</v>
      </c>
      <c r="AH585" s="62">
        <v>39253.85</v>
      </c>
      <c r="AI585" s="61">
        <v>1</v>
      </c>
      <c r="AJ585" s="62">
        <v>24223</v>
      </c>
      <c r="AK585" s="62">
        <v>34408</v>
      </c>
      <c r="AL585" s="61">
        <v>29</v>
      </c>
      <c r="AM585" s="61">
        <v>22</v>
      </c>
      <c r="AN585" s="61">
        <v>23.06</v>
      </c>
      <c r="AO585" s="61">
        <v>3.6</v>
      </c>
      <c r="AP585" s="61">
        <v>0</v>
      </c>
      <c r="AQ585" s="61">
        <v>0.81040000000000001</v>
      </c>
      <c r="AR585" s="62">
        <v>1498.99</v>
      </c>
      <c r="AS585" s="62">
        <v>2599.6</v>
      </c>
      <c r="AT585" s="62">
        <v>6138.86</v>
      </c>
      <c r="AU585" s="61">
        <v>832.31</v>
      </c>
      <c r="AV585" s="61">
        <v>392.07</v>
      </c>
      <c r="AW585" s="62">
        <v>11461.83</v>
      </c>
      <c r="AX585" s="62">
        <v>7665.4</v>
      </c>
      <c r="AY585" s="61">
        <v>0.70279999999999998</v>
      </c>
      <c r="AZ585" s="62">
        <v>1287.5899999999999</v>
      </c>
      <c r="BA585" s="61">
        <v>0.1181</v>
      </c>
      <c r="BB585" s="62">
        <v>1953.83</v>
      </c>
      <c r="BC585" s="61">
        <v>0.17910000000000001</v>
      </c>
      <c r="BD585" s="62">
        <v>10906.82</v>
      </c>
      <c r="BE585" s="62">
        <v>6462.7</v>
      </c>
      <c r="BF585" s="61">
        <v>4.6529999999999996</v>
      </c>
      <c r="BG585" s="61">
        <v>0.5232</v>
      </c>
      <c r="BH585" s="61">
        <v>0.2379</v>
      </c>
      <c r="BI585" s="61">
        <v>0.17069999999999999</v>
      </c>
      <c r="BJ585" s="61">
        <v>3.15E-2</v>
      </c>
      <c r="BK585" s="61">
        <v>3.6600000000000001E-2</v>
      </c>
    </row>
    <row r="586" spans="1:63" x14ac:dyDescent="0.25">
      <c r="A586" s="61" t="s">
        <v>616</v>
      </c>
      <c r="B586" s="61">
        <v>47746</v>
      </c>
      <c r="C586" s="61">
        <v>91</v>
      </c>
      <c r="D586" s="61">
        <v>13.45</v>
      </c>
      <c r="E586" s="62">
        <v>1224.1500000000001</v>
      </c>
      <c r="F586" s="62">
        <v>1240.82</v>
      </c>
      <c r="G586" s="61">
        <v>8.0000000000000004E-4</v>
      </c>
      <c r="H586" s="61">
        <v>8.0000000000000004E-4</v>
      </c>
      <c r="I586" s="61">
        <v>4.0000000000000001E-3</v>
      </c>
      <c r="J586" s="61">
        <v>0</v>
      </c>
      <c r="K586" s="61">
        <v>8.8999999999999999E-3</v>
      </c>
      <c r="L586" s="61">
        <v>0.97799999999999998</v>
      </c>
      <c r="M586" s="61">
        <v>7.4999999999999997E-3</v>
      </c>
      <c r="N586" s="61">
        <v>0.37869999999999998</v>
      </c>
      <c r="O586" s="61">
        <v>0</v>
      </c>
      <c r="P586" s="61">
        <v>0.14030000000000001</v>
      </c>
      <c r="Q586" s="61">
        <v>51.55</v>
      </c>
      <c r="R586" s="62">
        <v>54997.02</v>
      </c>
      <c r="S586" s="61">
        <v>0.1139</v>
      </c>
      <c r="T586" s="61">
        <v>0.15190000000000001</v>
      </c>
      <c r="U586" s="61">
        <v>0.73419999999999996</v>
      </c>
      <c r="V586" s="61">
        <v>20.64</v>
      </c>
      <c r="W586" s="61">
        <v>7.14</v>
      </c>
      <c r="X586" s="62">
        <v>71533.19</v>
      </c>
      <c r="Y586" s="61">
        <v>162.96</v>
      </c>
      <c r="Z586" s="62">
        <v>103358.61</v>
      </c>
      <c r="AA586" s="61">
        <v>0.88100000000000001</v>
      </c>
      <c r="AB586" s="61">
        <v>9.0700000000000003E-2</v>
      </c>
      <c r="AC586" s="61">
        <v>2.8199999999999999E-2</v>
      </c>
      <c r="AD586" s="61">
        <v>0.11899999999999999</v>
      </c>
      <c r="AE586" s="61">
        <v>103.36</v>
      </c>
      <c r="AF586" s="62">
        <v>2399.71</v>
      </c>
      <c r="AG586" s="61">
        <v>311.75</v>
      </c>
      <c r="AH586" s="62">
        <v>98109.04</v>
      </c>
      <c r="AI586" s="61">
        <v>164</v>
      </c>
      <c r="AJ586" s="62">
        <v>31537</v>
      </c>
      <c r="AK586" s="62">
        <v>43931</v>
      </c>
      <c r="AL586" s="61">
        <v>35.049999999999997</v>
      </c>
      <c r="AM586" s="61">
        <v>22.68</v>
      </c>
      <c r="AN586" s="61">
        <v>24.77</v>
      </c>
      <c r="AO586" s="61">
        <v>4.5</v>
      </c>
      <c r="AP586" s="62">
        <v>1330.83</v>
      </c>
      <c r="AQ586" s="61">
        <v>1.3765000000000001</v>
      </c>
      <c r="AR586" s="62">
        <v>1175.97</v>
      </c>
      <c r="AS586" s="62">
        <v>1133.8</v>
      </c>
      <c r="AT586" s="62">
        <v>5420.11</v>
      </c>
      <c r="AU586" s="61">
        <v>778.64</v>
      </c>
      <c r="AV586" s="61">
        <v>291.8</v>
      </c>
      <c r="AW586" s="62">
        <v>8800.33</v>
      </c>
      <c r="AX586" s="62">
        <v>5142.54</v>
      </c>
      <c r="AY586" s="61">
        <v>0.53259999999999996</v>
      </c>
      <c r="AZ586" s="62">
        <v>3974.93</v>
      </c>
      <c r="BA586" s="61">
        <v>0.41170000000000001</v>
      </c>
      <c r="BB586" s="61">
        <v>537.66999999999996</v>
      </c>
      <c r="BC586" s="61">
        <v>5.57E-2</v>
      </c>
      <c r="BD586" s="62">
        <v>9655.14</v>
      </c>
      <c r="BE586" s="62">
        <v>4678.18</v>
      </c>
      <c r="BF586" s="61">
        <v>1.526</v>
      </c>
      <c r="BG586" s="61">
        <v>0.53639999999999999</v>
      </c>
      <c r="BH586" s="61">
        <v>0.2233</v>
      </c>
      <c r="BI586" s="61">
        <v>0.18179999999999999</v>
      </c>
      <c r="BJ586" s="61">
        <v>2.5100000000000001E-2</v>
      </c>
      <c r="BK586" s="61">
        <v>3.3399999999999999E-2</v>
      </c>
    </row>
    <row r="587" spans="1:63" x14ac:dyDescent="0.25">
      <c r="A587" s="61" t="s">
        <v>617</v>
      </c>
      <c r="B587" s="61">
        <v>48397</v>
      </c>
      <c r="C587" s="61">
        <v>49</v>
      </c>
      <c r="D587" s="61">
        <v>12.25</v>
      </c>
      <c r="E587" s="61">
        <v>600.36</v>
      </c>
      <c r="F587" s="61">
        <v>731.47</v>
      </c>
      <c r="G587" s="61">
        <v>0</v>
      </c>
      <c r="H587" s="61">
        <v>0</v>
      </c>
      <c r="I587" s="61">
        <v>0</v>
      </c>
      <c r="J587" s="61">
        <v>0</v>
      </c>
      <c r="K587" s="61">
        <v>8.2000000000000007E-3</v>
      </c>
      <c r="L587" s="61">
        <v>0.98499999999999999</v>
      </c>
      <c r="M587" s="61">
        <v>6.7999999999999996E-3</v>
      </c>
      <c r="N587" s="61">
        <v>0.26429999999999998</v>
      </c>
      <c r="O587" s="61">
        <v>4.1000000000000003E-3</v>
      </c>
      <c r="P587" s="61">
        <v>0.1537</v>
      </c>
      <c r="Q587" s="61">
        <v>40</v>
      </c>
      <c r="R587" s="62">
        <v>49927.46</v>
      </c>
      <c r="S587" s="61">
        <v>0.29089999999999999</v>
      </c>
      <c r="T587" s="61">
        <v>0.1636</v>
      </c>
      <c r="U587" s="61">
        <v>0.54549999999999998</v>
      </c>
      <c r="V587" s="61">
        <v>16.45</v>
      </c>
      <c r="W587" s="61">
        <v>5.33</v>
      </c>
      <c r="X587" s="62">
        <v>79220.84</v>
      </c>
      <c r="Y587" s="61">
        <v>109.79</v>
      </c>
      <c r="Z587" s="62">
        <v>160474.67000000001</v>
      </c>
      <c r="AA587" s="61">
        <v>0.85050000000000003</v>
      </c>
      <c r="AB587" s="61">
        <v>0.1019</v>
      </c>
      <c r="AC587" s="61">
        <v>4.7600000000000003E-2</v>
      </c>
      <c r="AD587" s="61">
        <v>0.14949999999999999</v>
      </c>
      <c r="AE587" s="61">
        <v>160.47</v>
      </c>
      <c r="AF587" s="62">
        <v>5218.3</v>
      </c>
      <c r="AG587" s="61">
        <v>847.39</v>
      </c>
      <c r="AH587" s="62">
        <v>129949.66</v>
      </c>
      <c r="AI587" s="61">
        <v>338</v>
      </c>
      <c r="AJ587" s="62">
        <v>35066</v>
      </c>
      <c r="AK587" s="62">
        <v>52480</v>
      </c>
      <c r="AL587" s="61">
        <v>45.1</v>
      </c>
      <c r="AM587" s="61">
        <v>31.9</v>
      </c>
      <c r="AN587" s="61">
        <v>31.8</v>
      </c>
      <c r="AO587" s="61">
        <v>4</v>
      </c>
      <c r="AP587" s="61">
        <v>0</v>
      </c>
      <c r="AQ587" s="61">
        <v>0.93810000000000004</v>
      </c>
      <c r="AR587" s="62">
        <v>1406.61</v>
      </c>
      <c r="AS587" s="62">
        <v>2071.2399999999998</v>
      </c>
      <c r="AT587" s="62">
        <v>4902.5</v>
      </c>
      <c r="AU587" s="62">
        <v>1058.92</v>
      </c>
      <c r="AV587" s="61">
        <v>50.55</v>
      </c>
      <c r="AW587" s="62">
        <v>9489.82</v>
      </c>
      <c r="AX587" s="62">
        <v>3831.26</v>
      </c>
      <c r="AY587" s="61">
        <v>0.3947</v>
      </c>
      <c r="AZ587" s="62">
        <v>5409.01</v>
      </c>
      <c r="BA587" s="61">
        <v>0.55720000000000003</v>
      </c>
      <c r="BB587" s="61">
        <v>467.12</v>
      </c>
      <c r="BC587" s="61">
        <v>4.8099999999999997E-2</v>
      </c>
      <c r="BD587" s="62">
        <v>9707.39</v>
      </c>
      <c r="BE587" s="62">
        <v>3694.26</v>
      </c>
      <c r="BF587" s="61">
        <v>0.71130000000000004</v>
      </c>
      <c r="BG587" s="61">
        <v>0.54320000000000002</v>
      </c>
      <c r="BH587" s="61">
        <v>0.18990000000000001</v>
      </c>
      <c r="BI587" s="61">
        <v>0.19170000000000001</v>
      </c>
      <c r="BJ587" s="61">
        <v>4.0599999999999997E-2</v>
      </c>
      <c r="BK587" s="61">
        <v>3.4700000000000002E-2</v>
      </c>
    </row>
    <row r="588" spans="1:63" x14ac:dyDescent="0.25">
      <c r="A588" s="61" t="s">
        <v>618</v>
      </c>
      <c r="B588" s="61">
        <v>45047</v>
      </c>
      <c r="C588" s="61">
        <v>37</v>
      </c>
      <c r="D588" s="61">
        <v>413.95</v>
      </c>
      <c r="E588" s="62">
        <v>15316.25</v>
      </c>
      <c r="F588" s="62">
        <v>14196.25</v>
      </c>
      <c r="G588" s="61">
        <v>2.5600000000000001E-2</v>
      </c>
      <c r="H588" s="61">
        <v>1E-3</v>
      </c>
      <c r="I588" s="61">
        <v>0.21440000000000001</v>
      </c>
      <c r="J588" s="61">
        <v>2.3999999999999998E-3</v>
      </c>
      <c r="K588" s="61">
        <v>4.9500000000000002E-2</v>
      </c>
      <c r="L588" s="61">
        <v>0.64429999999999998</v>
      </c>
      <c r="M588" s="61">
        <v>6.2700000000000006E-2</v>
      </c>
      <c r="N588" s="61">
        <v>0.32240000000000002</v>
      </c>
      <c r="O588" s="61">
        <v>8.9200000000000002E-2</v>
      </c>
      <c r="P588" s="61">
        <v>0.1235</v>
      </c>
      <c r="Q588" s="61">
        <v>592.4</v>
      </c>
      <c r="R588" s="62">
        <v>60052.66</v>
      </c>
      <c r="S588" s="61">
        <v>0.1777</v>
      </c>
      <c r="T588" s="61">
        <v>0.21079999999999999</v>
      </c>
      <c r="U588" s="61">
        <v>0.61150000000000004</v>
      </c>
      <c r="V588" s="61">
        <v>20.27</v>
      </c>
      <c r="W588" s="61">
        <v>80.5</v>
      </c>
      <c r="X588" s="62">
        <v>80833.63</v>
      </c>
      <c r="Y588" s="61">
        <v>190.24</v>
      </c>
      <c r="Z588" s="62">
        <v>150068.07</v>
      </c>
      <c r="AA588" s="61">
        <v>0.80800000000000005</v>
      </c>
      <c r="AB588" s="61">
        <v>0.17610000000000001</v>
      </c>
      <c r="AC588" s="61">
        <v>1.6E-2</v>
      </c>
      <c r="AD588" s="61">
        <v>0.192</v>
      </c>
      <c r="AE588" s="61">
        <v>150.07</v>
      </c>
      <c r="AF588" s="62">
        <v>6788.98</v>
      </c>
      <c r="AG588" s="61">
        <v>901.4</v>
      </c>
      <c r="AH588" s="62">
        <v>175001.98</v>
      </c>
      <c r="AI588" s="61">
        <v>483</v>
      </c>
      <c r="AJ588" s="62">
        <v>41675</v>
      </c>
      <c r="AK588" s="62">
        <v>65278</v>
      </c>
      <c r="AL588" s="61">
        <v>65.400000000000006</v>
      </c>
      <c r="AM588" s="61">
        <v>44.45</v>
      </c>
      <c r="AN588" s="61">
        <v>47.04</v>
      </c>
      <c r="AO588" s="61">
        <v>3.8</v>
      </c>
      <c r="AP588" s="61">
        <v>0</v>
      </c>
      <c r="AQ588" s="61">
        <v>0.97060000000000002</v>
      </c>
      <c r="AR588" s="62">
        <v>1135.6600000000001</v>
      </c>
      <c r="AS588" s="62">
        <v>1889.65</v>
      </c>
      <c r="AT588" s="62">
        <v>6005.46</v>
      </c>
      <c r="AU588" s="62">
        <v>1217.93</v>
      </c>
      <c r="AV588" s="61">
        <v>471.09</v>
      </c>
      <c r="AW588" s="62">
        <v>10719.79</v>
      </c>
      <c r="AX588" s="62">
        <v>3106.04</v>
      </c>
      <c r="AY588" s="61">
        <v>0.29220000000000002</v>
      </c>
      <c r="AZ588" s="62">
        <v>6897.12</v>
      </c>
      <c r="BA588" s="61">
        <v>0.64890000000000003</v>
      </c>
      <c r="BB588" s="61">
        <v>625.71</v>
      </c>
      <c r="BC588" s="61">
        <v>5.8900000000000001E-2</v>
      </c>
      <c r="BD588" s="62">
        <v>10628.88</v>
      </c>
      <c r="BE588" s="62">
        <v>1311.5</v>
      </c>
      <c r="BF588" s="61">
        <v>0.2165</v>
      </c>
      <c r="BG588" s="61">
        <v>0.59899999999999998</v>
      </c>
      <c r="BH588" s="61">
        <v>0.20979999999999999</v>
      </c>
      <c r="BI588" s="61">
        <v>0.11890000000000001</v>
      </c>
      <c r="BJ588" s="61">
        <v>2.18E-2</v>
      </c>
      <c r="BK588" s="61">
        <v>5.0500000000000003E-2</v>
      </c>
    </row>
    <row r="589" spans="1:63" x14ac:dyDescent="0.25">
      <c r="A589" s="61" t="s">
        <v>619</v>
      </c>
      <c r="B589" s="61">
        <v>49106</v>
      </c>
      <c r="C589" s="61">
        <v>200</v>
      </c>
      <c r="D589" s="61">
        <v>8.0299999999999994</v>
      </c>
      <c r="E589" s="62">
        <v>1606.77</v>
      </c>
      <c r="F589" s="62">
        <v>1611.46</v>
      </c>
      <c r="G589" s="61">
        <v>6.9999999999999999E-4</v>
      </c>
      <c r="H589" s="61">
        <v>0</v>
      </c>
      <c r="I589" s="61">
        <v>9.5999999999999992E-3</v>
      </c>
      <c r="J589" s="61">
        <v>1.1999999999999999E-3</v>
      </c>
      <c r="K589" s="61">
        <v>5.7000000000000002E-3</v>
      </c>
      <c r="L589" s="61">
        <v>0.97240000000000004</v>
      </c>
      <c r="M589" s="61">
        <v>1.03E-2</v>
      </c>
      <c r="N589" s="61">
        <v>0.46329999999999999</v>
      </c>
      <c r="O589" s="61">
        <v>3.5000000000000001E-3</v>
      </c>
      <c r="P589" s="61">
        <v>0.1081</v>
      </c>
      <c r="Q589" s="61">
        <v>79.709999999999994</v>
      </c>
      <c r="R589" s="62">
        <v>47604.93</v>
      </c>
      <c r="S589" s="61">
        <v>0.41510000000000002</v>
      </c>
      <c r="T589" s="61">
        <v>0.14149999999999999</v>
      </c>
      <c r="U589" s="61">
        <v>0.44340000000000002</v>
      </c>
      <c r="V589" s="61">
        <v>17.579999999999998</v>
      </c>
      <c r="W589" s="61">
        <v>9.9</v>
      </c>
      <c r="X589" s="62">
        <v>76284.55</v>
      </c>
      <c r="Y589" s="61">
        <v>156.18</v>
      </c>
      <c r="Z589" s="62">
        <v>164932.03</v>
      </c>
      <c r="AA589" s="61">
        <v>0.73650000000000004</v>
      </c>
      <c r="AB589" s="61">
        <v>2.8799999999999999E-2</v>
      </c>
      <c r="AC589" s="61">
        <v>0.23480000000000001</v>
      </c>
      <c r="AD589" s="61">
        <v>0.26350000000000001</v>
      </c>
      <c r="AE589" s="61">
        <v>164.93</v>
      </c>
      <c r="AF589" s="62">
        <v>4088.78</v>
      </c>
      <c r="AG589" s="61">
        <v>401.35</v>
      </c>
      <c r="AH589" s="62">
        <v>125613.54</v>
      </c>
      <c r="AI589" s="61">
        <v>323</v>
      </c>
      <c r="AJ589" s="62">
        <v>34997</v>
      </c>
      <c r="AK589" s="62">
        <v>48779</v>
      </c>
      <c r="AL589" s="61">
        <v>31.5</v>
      </c>
      <c r="AM589" s="61">
        <v>22.64</v>
      </c>
      <c r="AN589" s="61">
        <v>25</v>
      </c>
      <c r="AO589" s="61">
        <v>3</v>
      </c>
      <c r="AP589" s="61">
        <v>0</v>
      </c>
      <c r="AQ589" s="61">
        <v>0.76649999999999996</v>
      </c>
      <c r="AR589" s="62">
        <v>1449.99</v>
      </c>
      <c r="AS589" s="62">
        <v>1381.68</v>
      </c>
      <c r="AT589" s="62">
        <v>4993.9399999999996</v>
      </c>
      <c r="AU589" s="61">
        <v>349.76</v>
      </c>
      <c r="AV589" s="61">
        <v>361.32</v>
      </c>
      <c r="AW589" s="62">
        <v>8536.69</v>
      </c>
      <c r="AX589" s="62">
        <v>4951.7700000000004</v>
      </c>
      <c r="AY589" s="61">
        <v>0.50270000000000004</v>
      </c>
      <c r="AZ589" s="62">
        <v>3935.87</v>
      </c>
      <c r="BA589" s="61">
        <v>0.39960000000000001</v>
      </c>
      <c r="BB589" s="61">
        <v>962.94</v>
      </c>
      <c r="BC589" s="61">
        <v>9.7799999999999998E-2</v>
      </c>
      <c r="BD589" s="62">
        <v>9850.57</v>
      </c>
      <c r="BE589" s="62">
        <v>4604.12</v>
      </c>
      <c r="BF589" s="61">
        <v>1.3874</v>
      </c>
      <c r="BG589" s="61">
        <v>0.56720000000000004</v>
      </c>
      <c r="BH589" s="61">
        <v>0.22500000000000001</v>
      </c>
      <c r="BI589" s="61">
        <v>0.1157</v>
      </c>
      <c r="BJ589" s="61">
        <v>3.9199999999999999E-2</v>
      </c>
      <c r="BK589" s="61">
        <v>5.2900000000000003E-2</v>
      </c>
    </row>
    <row r="590" spans="1:63" x14ac:dyDescent="0.25">
      <c r="A590" s="61" t="s">
        <v>620</v>
      </c>
      <c r="B590" s="61">
        <v>45062</v>
      </c>
      <c r="C590" s="61">
        <v>16</v>
      </c>
      <c r="D590" s="61">
        <v>253.12</v>
      </c>
      <c r="E590" s="62">
        <v>4049.93</v>
      </c>
      <c r="F590" s="62">
        <v>3924.1</v>
      </c>
      <c r="G590" s="61">
        <v>4.99E-2</v>
      </c>
      <c r="H590" s="61">
        <v>4.0000000000000001E-3</v>
      </c>
      <c r="I590" s="61">
        <v>1.5900000000000001E-2</v>
      </c>
      <c r="J590" s="61">
        <v>8.0000000000000004E-4</v>
      </c>
      <c r="K590" s="61">
        <v>3.32E-2</v>
      </c>
      <c r="L590" s="61">
        <v>0.86799999999999999</v>
      </c>
      <c r="M590" s="61">
        <v>2.8199999999999999E-2</v>
      </c>
      <c r="N590" s="61">
        <v>0.16700000000000001</v>
      </c>
      <c r="O590" s="61">
        <v>4.2099999999999999E-2</v>
      </c>
      <c r="P590" s="61">
        <v>0.1358</v>
      </c>
      <c r="Q590" s="61">
        <v>177.03</v>
      </c>
      <c r="R590" s="62">
        <v>74964.61</v>
      </c>
      <c r="S590" s="61">
        <v>0.36459999999999998</v>
      </c>
      <c r="T590" s="61">
        <v>0.15629999999999999</v>
      </c>
      <c r="U590" s="61">
        <v>0.47920000000000001</v>
      </c>
      <c r="V590" s="61">
        <v>19.38</v>
      </c>
      <c r="W590" s="61">
        <v>26.92</v>
      </c>
      <c r="X590" s="62">
        <v>90161.96</v>
      </c>
      <c r="Y590" s="61">
        <v>150.44</v>
      </c>
      <c r="Z590" s="62">
        <v>337013.03</v>
      </c>
      <c r="AA590" s="61">
        <v>0.70850000000000002</v>
      </c>
      <c r="AB590" s="61">
        <v>0.27700000000000002</v>
      </c>
      <c r="AC590" s="61">
        <v>1.4500000000000001E-2</v>
      </c>
      <c r="AD590" s="61">
        <v>0.29149999999999998</v>
      </c>
      <c r="AE590" s="61">
        <v>337.01</v>
      </c>
      <c r="AF590" s="62">
        <v>10852.02</v>
      </c>
      <c r="AG590" s="62">
        <v>1247.56</v>
      </c>
      <c r="AH590" s="62">
        <v>364316.6</v>
      </c>
      <c r="AI590" s="61">
        <v>603</v>
      </c>
      <c r="AJ590" s="62">
        <v>45654</v>
      </c>
      <c r="AK590" s="62">
        <v>95912</v>
      </c>
      <c r="AL590" s="61">
        <v>64.400000000000006</v>
      </c>
      <c r="AM590" s="61">
        <v>31.07</v>
      </c>
      <c r="AN590" s="61">
        <v>33.409999999999997</v>
      </c>
      <c r="AO590" s="61">
        <v>5.8</v>
      </c>
      <c r="AP590" s="61">
        <v>0</v>
      </c>
      <c r="AQ590" s="61">
        <v>0.53900000000000003</v>
      </c>
      <c r="AR590" s="62">
        <v>1202.26</v>
      </c>
      <c r="AS590" s="62">
        <v>2623.36</v>
      </c>
      <c r="AT590" s="62">
        <v>7261.85</v>
      </c>
      <c r="AU590" s="62">
        <v>1732.22</v>
      </c>
      <c r="AV590" s="61">
        <v>473.78</v>
      </c>
      <c r="AW590" s="62">
        <v>13293.46</v>
      </c>
      <c r="AX590" s="62">
        <v>3085.34</v>
      </c>
      <c r="AY590" s="61">
        <v>0.2266</v>
      </c>
      <c r="AZ590" s="62">
        <v>10122.719999999999</v>
      </c>
      <c r="BA590" s="61">
        <v>0.74339999999999995</v>
      </c>
      <c r="BB590" s="61">
        <v>408.62</v>
      </c>
      <c r="BC590" s="61">
        <v>0.03</v>
      </c>
      <c r="BD590" s="62">
        <v>13616.68</v>
      </c>
      <c r="BE590" s="61">
        <v>469.18</v>
      </c>
      <c r="BF590" s="61">
        <v>3.0099999999999998E-2</v>
      </c>
      <c r="BG590" s="61">
        <v>0.62519999999999998</v>
      </c>
      <c r="BH590" s="61">
        <v>0.2296</v>
      </c>
      <c r="BI590" s="61">
        <v>9.4899999999999998E-2</v>
      </c>
      <c r="BJ590" s="61">
        <v>3.5400000000000001E-2</v>
      </c>
      <c r="BK590" s="61">
        <v>1.49E-2</v>
      </c>
    </row>
    <row r="591" spans="1:63" x14ac:dyDescent="0.25">
      <c r="A591" s="61" t="s">
        <v>621</v>
      </c>
      <c r="B591" s="61">
        <v>49668</v>
      </c>
      <c r="C591" s="61">
        <v>16</v>
      </c>
      <c r="D591" s="61">
        <v>86.16</v>
      </c>
      <c r="E591" s="62">
        <v>1378.48</v>
      </c>
      <c r="F591" s="62">
        <v>1495.04</v>
      </c>
      <c r="G591" s="61">
        <v>6.0000000000000001E-3</v>
      </c>
      <c r="H591" s="61">
        <v>0</v>
      </c>
      <c r="I591" s="61">
        <v>2.2000000000000001E-3</v>
      </c>
      <c r="J591" s="61">
        <v>1.1000000000000001E-3</v>
      </c>
      <c r="K591" s="61">
        <v>9.2999999999999992E-3</v>
      </c>
      <c r="L591" s="61">
        <v>0.96160000000000001</v>
      </c>
      <c r="M591" s="61">
        <v>1.9800000000000002E-2</v>
      </c>
      <c r="N591" s="61">
        <v>0.39539999999999997</v>
      </c>
      <c r="O591" s="61">
        <v>0</v>
      </c>
      <c r="P591" s="61">
        <v>0.11360000000000001</v>
      </c>
      <c r="Q591" s="61">
        <v>73.75</v>
      </c>
      <c r="R591" s="62">
        <v>51123.02</v>
      </c>
      <c r="S591" s="61">
        <v>0.14460000000000001</v>
      </c>
      <c r="T591" s="61">
        <v>0.253</v>
      </c>
      <c r="U591" s="61">
        <v>0.60240000000000005</v>
      </c>
      <c r="V591" s="61">
        <v>17.440000000000001</v>
      </c>
      <c r="W591" s="61">
        <v>6</v>
      </c>
      <c r="X591" s="62">
        <v>84054.33</v>
      </c>
      <c r="Y591" s="61">
        <v>226.89</v>
      </c>
      <c r="Z591" s="62">
        <v>106424.83</v>
      </c>
      <c r="AA591" s="61">
        <v>0.67110000000000003</v>
      </c>
      <c r="AB591" s="61">
        <v>0.25309999999999999</v>
      </c>
      <c r="AC591" s="61">
        <v>7.5800000000000006E-2</v>
      </c>
      <c r="AD591" s="61">
        <v>0.32890000000000003</v>
      </c>
      <c r="AE591" s="61">
        <v>106.42</v>
      </c>
      <c r="AF591" s="62">
        <v>2442.2800000000002</v>
      </c>
      <c r="AG591" s="61">
        <v>334.97</v>
      </c>
      <c r="AH591" s="62">
        <v>89384.94</v>
      </c>
      <c r="AI591" s="61">
        <v>109</v>
      </c>
      <c r="AJ591" s="62">
        <v>31610</v>
      </c>
      <c r="AK591" s="62">
        <v>50208</v>
      </c>
      <c r="AL591" s="61">
        <v>32.78</v>
      </c>
      <c r="AM591" s="61">
        <v>22.01</v>
      </c>
      <c r="AN591" s="61">
        <v>22.49</v>
      </c>
      <c r="AO591" s="61">
        <v>4.5</v>
      </c>
      <c r="AP591" s="61">
        <v>0</v>
      </c>
      <c r="AQ591" s="61">
        <v>0.48449999999999999</v>
      </c>
      <c r="AR591" s="61">
        <v>840.31</v>
      </c>
      <c r="AS591" s="62">
        <v>1706.32</v>
      </c>
      <c r="AT591" s="62">
        <v>4999.1899999999996</v>
      </c>
      <c r="AU591" s="61">
        <v>602.24</v>
      </c>
      <c r="AV591" s="61">
        <v>195.54</v>
      </c>
      <c r="AW591" s="62">
        <v>8343.6</v>
      </c>
      <c r="AX591" s="62">
        <v>4330.62</v>
      </c>
      <c r="AY591" s="61">
        <v>0.52290000000000003</v>
      </c>
      <c r="AZ591" s="62">
        <v>3124.22</v>
      </c>
      <c r="BA591" s="61">
        <v>0.37719999999999998</v>
      </c>
      <c r="BB591" s="61">
        <v>827.52</v>
      </c>
      <c r="BC591" s="61">
        <v>9.9900000000000003E-2</v>
      </c>
      <c r="BD591" s="62">
        <v>8282.36</v>
      </c>
      <c r="BE591" s="62">
        <v>4937.08</v>
      </c>
      <c r="BF591" s="61">
        <v>1.3649</v>
      </c>
      <c r="BG591" s="61">
        <v>0.55559999999999998</v>
      </c>
      <c r="BH591" s="61">
        <v>0.22550000000000001</v>
      </c>
      <c r="BI591" s="61">
        <v>0.17100000000000001</v>
      </c>
      <c r="BJ591" s="61">
        <v>3.4000000000000002E-2</v>
      </c>
      <c r="BK591" s="61">
        <v>1.3899999999999999E-2</v>
      </c>
    </row>
    <row r="592" spans="1:63" x14ac:dyDescent="0.25">
      <c r="A592" s="61" t="s">
        <v>622</v>
      </c>
      <c r="B592" s="61">
        <v>45070</v>
      </c>
      <c r="C592" s="61">
        <v>5</v>
      </c>
      <c r="D592" s="61">
        <v>647.37</v>
      </c>
      <c r="E592" s="62">
        <v>3236.85</v>
      </c>
      <c r="F592" s="62">
        <v>2827.69</v>
      </c>
      <c r="G592" s="61">
        <v>1.2E-2</v>
      </c>
      <c r="H592" s="61">
        <v>0</v>
      </c>
      <c r="I592" s="61">
        <v>0.32590000000000002</v>
      </c>
      <c r="J592" s="61">
        <v>1.8E-3</v>
      </c>
      <c r="K592" s="61">
        <v>0.157</v>
      </c>
      <c r="L592" s="61">
        <v>0.42980000000000002</v>
      </c>
      <c r="M592" s="61">
        <v>7.3400000000000007E-2</v>
      </c>
      <c r="N592" s="61">
        <v>0.79449999999999998</v>
      </c>
      <c r="O592" s="61">
        <v>0.17269999999999999</v>
      </c>
      <c r="P592" s="61">
        <v>0.13519999999999999</v>
      </c>
      <c r="Q592" s="61">
        <v>133</v>
      </c>
      <c r="R592" s="62">
        <v>59683.8</v>
      </c>
      <c r="S592" s="61">
        <v>0.3548</v>
      </c>
      <c r="T592" s="61">
        <v>0.25269999999999998</v>
      </c>
      <c r="U592" s="61">
        <v>0.39250000000000002</v>
      </c>
      <c r="V592" s="61">
        <v>16.22</v>
      </c>
      <c r="W592" s="61">
        <v>30</v>
      </c>
      <c r="X592" s="62">
        <v>88995.07</v>
      </c>
      <c r="Y592" s="61">
        <v>106.11</v>
      </c>
      <c r="Z592" s="62">
        <v>73421.64</v>
      </c>
      <c r="AA592" s="61">
        <v>0.54730000000000001</v>
      </c>
      <c r="AB592" s="61">
        <v>0.40589999999999998</v>
      </c>
      <c r="AC592" s="61">
        <v>4.6800000000000001E-2</v>
      </c>
      <c r="AD592" s="61">
        <v>0.45269999999999999</v>
      </c>
      <c r="AE592" s="61">
        <v>73.42</v>
      </c>
      <c r="AF592" s="62">
        <v>3250.06</v>
      </c>
      <c r="AG592" s="61">
        <v>331.29</v>
      </c>
      <c r="AH592" s="62">
        <v>84557.67</v>
      </c>
      <c r="AI592" s="61">
        <v>88</v>
      </c>
      <c r="AJ592" s="62">
        <v>23360</v>
      </c>
      <c r="AK592" s="62">
        <v>31529</v>
      </c>
      <c r="AL592" s="61">
        <v>65.849999999999994</v>
      </c>
      <c r="AM592" s="61">
        <v>39.11</v>
      </c>
      <c r="AN592" s="61">
        <v>48.73</v>
      </c>
      <c r="AO592" s="61">
        <v>6.15</v>
      </c>
      <c r="AP592" s="61">
        <v>0</v>
      </c>
      <c r="AQ592" s="61">
        <v>1.1491</v>
      </c>
      <c r="AR592" s="62">
        <v>1535.85</v>
      </c>
      <c r="AS592" s="62">
        <v>1876.97</v>
      </c>
      <c r="AT592" s="62">
        <v>6388.92</v>
      </c>
      <c r="AU592" s="62">
        <v>1044.6500000000001</v>
      </c>
      <c r="AV592" s="61">
        <v>327.57</v>
      </c>
      <c r="AW592" s="62">
        <v>11173.96</v>
      </c>
      <c r="AX592" s="62">
        <v>5895.81</v>
      </c>
      <c r="AY592" s="61">
        <v>0.52480000000000004</v>
      </c>
      <c r="AZ592" s="62">
        <v>3824.75</v>
      </c>
      <c r="BA592" s="61">
        <v>0.34039999999999998</v>
      </c>
      <c r="BB592" s="62">
        <v>1514.43</v>
      </c>
      <c r="BC592" s="61">
        <v>0.1348</v>
      </c>
      <c r="BD592" s="62">
        <v>11234.98</v>
      </c>
      <c r="BE592" s="62">
        <v>4307.7</v>
      </c>
      <c r="BF592" s="61">
        <v>2.6257999999999999</v>
      </c>
      <c r="BG592" s="61">
        <v>0.58979999999999999</v>
      </c>
      <c r="BH592" s="61">
        <v>0.19839999999999999</v>
      </c>
      <c r="BI592" s="61">
        <v>0.1741</v>
      </c>
      <c r="BJ592" s="61">
        <v>2.7400000000000001E-2</v>
      </c>
      <c r="BK592" s="61">
        <v>1.03E-2</v>
      </c>
    </row>
    <row r="593" spans="1:63" x14ac:dyDescent="0.25">
      <c r="A593" s="61" t="s">
        <v>623</v>
      </c>
      <c r="B593" s="61">
        <v>45088</v>
      </c>
      <c r="C593" s="61">
        <v>5</v>
      </c>
      <c r="D593" s="61">
        <v>305.39</v>
      </c>
      <c r="E593" s="62">
        <v>1526.94</v>
      </c>
      <c r="F593" s="62">
        <v>1462.88</v>
      </c>
      <c r="G593" s="61">
        <v>1.3299999999999999E-2</v>
      </c>
      <c r="H593" s="61">
        <v>0</v>
      </c>
      <c r="I593" s="61">
        <v>6.4399999999999999E-2</v>
      </c>
      <c r="J593" s="61">
        <v>2E-3</v>
      </c>
      <c r="K593" s="61">
        <v>9.7999999999999997E-3</v>
      </c>
      <c r="L593" s="61">
        <v>0.84950000000000003</v>
      </c>
      <c r="M593" s="61">
        <v>6.0999999999999999E-2</v>
      </c>
      <c r="N593" s="61">
        <v>0.3463</v>
      </c>
      <c r="O593" s="61">
        <v>4.7999999999999996E-3</v>
      </c>
      <c r="P593" s="61">
        <v>0.1113</v>
      </c>
      <c r="Q593" s="61">
        <v>72.75</v>
      </c>
      <c r="R593" s="62">
        <v>57449.22</v>
      </c>
      <c r="S593" s="61">
        <v>0.2339</v>
      </c>
      <c r="T593" s="61">
        <v>0.1452</v>
      </c>
      <c r="U593" s="61">
        <v>0.621</v>
      </c>
      <c r="V593" s="61">
        <v>16.52</v>
      </c>
      <c r="W593" s="61">
        <v>16.25</v>
      </c>
      <c r="X593" s="62">
        <v>58788.71</v>
      </c>
      <c r="Y593" s="61">
        <v>93.97</v>
      </c>
      <c r="Z593" s="62">
        <v>207801.64</v>
      </c>
      <c r="AA593" s="61">
        <v>0.71089999999999998</v>
      </c>
      <c r="AB593" s="61">
        <v>0.26529999999999998</v>
      </c>
      <c r="AC593" s="61">
        <v>2.3699999999999999E-2</v>
      </c>
      <c r="AD593" s="61">
        <v>0.28910000000000002</v>
      </c>
      <c r="AE593" s="61">
        <v>207.8</v>
      </c>
      <c r="AF593" s="62">
        <v>9392.19</v>
      </c>
      <c r="AG593" s="61">
        <v>988.17</v>
      </c>
      <c r="AH593" s="62">
        <v>229160.87</v>
      </c>
      <c r="AI593" s="61">
        <v>564</v>
      </c>
      <c r="AJ593" s="62">
        <v>31476</v>
      </c>
      <c r="AK593" s="62">
        <v>42045</v>
      </c>
      <c r="AL593" s="61">
        <v>75.209999999999994</v>
      </c>
      <c r="AM593" s="61">
        <v>41.8</v>
      </c>
      <c r="AN593" s="61">
        <v>51.62</v>
      </c>
      <c r="AO593" s="61">
        <v>5.2</v>
      </c>
      <c r="AP593" s="61">
        <v>0</v>
      </c>
      <c r="AQ593" s="61">
        <v>1.1378999999999999</v>
      </c>
      <c r="AR593" s="62">
        <v>1677.59</v>
      </c>
      <c r="AS593" s="62">
        <v>2024.49</v>
      </c>
      <c r="AT593" s="62">
        <v>6919.68</v>
      </c>
      <c r="AU593" s="62">
        <v>1265.8599999999999</v>
      </c>
      <c r="AV593" s="61">
        <v>543.01</v>
      </c>
      <c r="AW593" s="62">
        <v>12430.64</v>
      </c>
      <c r="AX593" s="62">
        <v>4090.62</v>
      </c>
      <c r="AY593" s="61">
        <v>0.31469999999999998</v>
      </c>
      <c r="AZ593" s="62">
        <v>8085.32</v>
      </c>
      <c r="BA593" s="61">
        <v>0.62190000000000001</v>
      </c>
      <c r="BB593" s="61">
        <v>824.44</v>
      </c>
      <c r="BC593" s="61">
        <v>6.3399999999999998E-2</v>
      </c>
      <c r="BD593" s="62">
        <v>13000.39</v>
      </c>
      <c r="BE593" s="61">
        <v>834.46</v>
      </c>
      <c r="BF593" s="61">
        <v>0.19420000000000001</v>
      </c>
      <c r="BG593" s="61">
        <v>0.51949999999999996</v>
      </c>
      <c r="BH593" s="61">
        <v>0.21740000000000001</v>
      </c>
      <c r="BI593" s="61">
        <v>0.21959999999999999</v>
      </c>
      <c r="BJ593" s="61">
        <v>2.8400000000000002E-2</v>
      </c>
      <c r="BK593" s="61">
        <v>1.4999999999999999E-2</v>
      </c>
    </row>
    <row r="594" spans="1:63" x14ac:dyDescent="0.25">
      <c r="A594" s="61" t="s">
        <v>624</v>
      </c>
      <c r="B594" s="61">
        <v>45096</v>
      </c>
      <c r="C594" s="61">
        <v>85</v>
      </c>
      <c r="D594" s="61">
        <v>21.66</v>
      </c>
      <c r="E594" s="62">
        <v>1841.04</v>
      </c>
      <c r="F594" s="62">
        <v>1691.57</v>
      </c>
      <c r="G594" s="61">
        <v>2.8999999999999998E-3</v>
      </c>
      <c r="H594" s="61">
        <v>0</v>
      </c>
      <c r="I594" s="61">
        <v>6.1000000000000004E-3</v>
      </c>
      <c r="J594" s="61">
        <v>1.1999999999999999E-3</v>
      </c>
      <c r="K594" s="61">
        <v>0.22720000000000001</v>
      </c>
      <c r="L594" s="61">
        <v>0.73770000000000002</v>
      </c>
      <c r="M594" s="61">
        <v>2.4799999999999999E-2</v>
      </c>
      <c r="N594" s="61">
        <v>0.5675</v>
      </c>
      <c r="O594" s="61">
        <v>5.3999999999999999E-2</v>
      </c>
      <c r="P594" s="61">
        <v>0.13819999999999999</v>
      </c>
      <c r="Q594" s="61">
        <v>87.41</v>
      </c>
      <c r="R594" s="62">
        <v>53675.35</v>
      </c>
      <c r="S594" s="61">
        <v>0.1343</v>
      </c>
      <c r="T594" s="61">
        <v>8.9599999999999999E-2</v>
      </c>
      <c r="U594" s="61">
        <v>0.77610000000000001</v>
      </c>
      <c r="V594" s="61">
        <v>17.96</v>
      </c>
      <c r="W594" s="61">
        <v>10.75</v>
      </c>
      <c r="X594" s="62">
        <v>78089.210000000006</v>
      </c>
      <c r="Y594" s="61">
        <v>165.88</v>
      </c>
      <c r="Z594" s="62">
        <v>107531.38</v>
      </c>
      <c r="AA594" s="61">
        <v>0.79290000000000005</v>
      </c>
      <c r="AB594" s="61">
        <v>0.1762</v>
      </c>
      <c r="AC594" s="61">
        <v>3.09E-2</v>
      </c>
      <c r="AD594" s="61">
        <v>0.20710000000000001</v>
      </c>
      <c r="AE594" s="61">
        <v>107.53</v>
      </c>
      <c r="AF594" s="62">
        <v>3148.48</v>
      </c>
      <c r="AG594" s="61">
        <v>394.93</v>
      </c>
      <c r="AH594" s="62">
        <v>104731.74</v>
      </c>
      <c r="AI594" s="61">
        <v>205</v>
      </c>
      <c r="AJ594" s="62">
        <v>26838</v>
      </c>
      <c r="AK594" s="62">
        <v>38635</v>
      </c>
      <c r="AL594" s="61">
        <v>50</v>
      </c>
      <c r="AM594" s="61">
        <v>27.47</v>
      </c>
      <c r="AN594" s="61">
        <v>33.770000000000003</v>
      </c>
      <c r="AO594" s="61">
        <v>4.5999999999999996</v>
      </c>
      <c r="AP594" s="61">
        <v>45.93</v>
      </c>
      <c r="AQ594" s="61">
        <v>1.0760000000000001</v>
      </c>
      <c r="AR594" s="62">
        <v>1497.82</v>
      </c>
      <c r="AS594" s="62">
        <v>1788.4</v>
      </c>
      <c r="AT594" s="62">
        <v>5860.25</v>
      </c>
      <c r="AU594" s="61">
        <v>778.72</v>
      </c>
      <c r="AV594" s="61">
        <v>374.69</v>
      </c>
      <c r="AW594" s="62">
        <v>10299.89</v>
      </c>
      <c r="AX594" s="62">
        <v>6219.96</v>
      </c>
      <c r="AY594" s="61">
        <v>0.60640000000000005</v>
      </c>
      <c r="AZ594" s="62">
        <v>2892.2</v>
      </c>
      <c r="BA594" s="61">
        <v>0.28189999999999998</v>
      </c>
      <c r="BB594" s="62">
        <v>1145.8499999999999</v>
      </c>
      <c r="BC594" s="61">
        <v>0.11169999999999999</v>
      </c>
      <c r="BD594" s="62">
        <v>10258.01</v>
      </c>
      <c r="BE594" s="62">
        <v>4091.31</v>
      </c>
      <c r="BF594" s="61">
        <v>1.532</v>
      </c>
      <c r="BG594" s="61">
        <v>0.58709999999999996</v>
      </c>
      <c r="BH594" s="61">
        <v>0.22059999999999999</v>
      </c>
      <c r="BI594" s="61">
        <v>0.15329999999999999</v>
      </c>
      <c r="BJ594" s="61">
        <v>2.6499999999999999E-2</v>
      </c>
      <c r="BK594" s="61">
        <v>1.2500000000000001E-2</v>
      </c>
    </row>
    <row r="595" spans="1:63" x14ac:dyDescent="0.25">
      <c r="A595" s="61" t="s">
        <v>625</v>
      </c>
      <c r="B595" s="61">
        <v>46367</v>
      </c>
      <c r="C595" s="61">
        <v>42</v>
      </c>
      <c r="D595" s="61">
        <v>24.27</v>
      </c>
      <c r="E595" s="62">
        <v>1019.15</v>
      </c>
      <c r="F595" s="62">
        <v>1034.01</v>
      </c>
      <c r="G595" s="61">
        <v>1.4E-3</v>
      </c>
      <c r="H595" s="61">
        <v>0</v>
      </c>
      <c r="I595" s="61">
        <v>4.4999999999999997E-3</v>
      </c>
      <c r="J595" s="61">
        <v>1.9E-3</v>
      </c>
      <c r="K595" s="61">
        <v>1.6899999999999998E-2</v>
      </c>
      <c r="L595" s="61">
        <v>0.96150000000000002</v>
      </c>
      <c r="M595" s="61">
        <v>1.37E-2</v>
      </c>
      <c r="N595" s="61">
        <v>0.42730000000000001</v>
      </c>
      <c r="O595" s="61">
        <v>0</v>
      </c>
      <c r="P595" s="61">
        <v>0.1265</v>
      </c>
      <c r="Q595" s="61">
        <v>43</v>
      </c>
      <c r="R595" s="62">
        <v>55918.58</v>
      </c>
      <c r="S595" s="61">
        <v>0.2029</v>
      </c>
      <c r="T595" s="61">
        <v>0.27539999999999998</v>
      </c>
      <c r="U595" s="61">
        <v>0.52170000000000005</v>
      </c>
      <c r="V595" s="61">
        <v>18.95</v>
      </c>
      <c r="W595" s="61">
        <v>8.25</v>
      </c>
      <c r="X595" s="62">
        <v>65434.75</v>
      </c>
      <c r="Y595" s="61">
        <v>119.7</v>
      </c>
      <c r="Z595" s="62">
        <v>117204.4</v>
      </c>
      <c r="AA595" s="61">
        <v>0.81789999999999996</v>
      </c>
      <c r="AB595" s="61">
        <v>0.14019999999999999</v>
      </c>
      <c r="AC595" s="61">
        <v>4.19E-2</v>
      </c>
      <c r="AD595" s="61">
        <v>0.18210000000000001</v>
      </c>
      <c r="AE595" s="61">
        <v>117.2</v>
      </c>
      <c r="AF595" s="62">
        <v>4070.77</v>
      </c>
      <c r="AG595" s="61">
        <v>473.4</v>
      </c>
      <c r="AH595" s="62">
        <v>124905.14</v>
      </c>
      <c r="AI595" s="61">
        <v>316</v>
      </c>
      <c r="AJ595" s="62">
        <v>31580</v>
      </c>
      <c r="AK595" s="62">
        <v>45929</v>
      </c>
      <c r="AL595" s="61">
        <v>51.61</v>
      </c>
      <c r="AM595" s="61">
        <v>33.01</v>
      </c>
      <c r="AN595" s="61">
        <v>39.72</v>
      </c>
      <c r="AO595" s="61">
        <v>3.9</v>
      </c>
      <c r="AP595" s="61">
        <v>0</v>
      </c>
      <c r="AQ595" s="61">
        <v>1.1375</v>
      </c>
      <c r="AR595" s="61">
        <v>976.78</v>
      </c>
      <c r="AS595" s="62">
        <v>1617.85</v>
      </c>
      <c r="AT595" s="62">
        <v>4247.1499999999996</v>
      </c>
      <c r="AU595" s="61">
        <v>368.76</v>
      </c>
      <c r="AV595" s="61">
        <v>155.33000000000001</v>
      </c>
      <c r="AW595" s="62">
        <v>7365.87</v>
      </c>
      <c r="AX595" s="62">
        <v>3854.54</v>
      </c>
      <c r="AY595" s="61">
        <v>0.44330000000000003</v>
      </c>
      <c r="AZ595" s="62">
        <v>4104.24</v>
      </c>
      <c r="BA595" s="61">
        <v>0.47199999999999998</v>
      </c>
      <c r="BB595" s="61">
        <v>735.95</v>
      </c>
      <c r="BC595" s="61">
        <v>8.4599999999999995E-2</v>
      </c>
      <c r="BD595" s="62">
        <v>8694.73</v>
      </c>
      <c r="BE595" s="62">
        <v>3591.73</v>
      </c>
      <c r="BF595" s="61">
        <v>1.1028</v>
      </c>
      <c r="BG595" s="61">
        <v>0.48709999999999998</v>
      </c>
      <c r="BH595" s="61">
        <v>0.1885</v>
      </c>
      <c r="BI595" s="61">
        <v>0.28499999999999998</v>
      </c>
      <c r="BJ595" s="61">
        <v>2.5100000000000001E-2</v>
      </c>
      <c r="BK595" s="61">
        <v>1.43E-2</v>
      </c>
    </row>
    <row r="596" spans="1:63" x14ac:dyDescent="0.25">
      <c r="A596" s="61" t="s">
        <v>626</v>
      </c>
      <c r="B596" s="61">
        <v>45104</v>
      </c>
      <c r="C596" s="61">
        <v>31</v>
      </c>
      <c r="D596" s="61">
        <v>270.98</v>
      </c>
      <c r="E596" s="62">
        <v>8400.4500000000007</v>
      </c>
      <c r="F596" s="62">
        <v>8079.54</v>
      </c>
      <c r="G596" s="61">
        <v>1.7299999999999999E-2</v>
      </c>
      <c r="H596" s="61">
        <v>4.0000000000000002E-4</v>
      </c>
      <c r="I596" s="61">
        <v>6.5100000000000005E-2</v>
      </c>
      <c r="J596" s="61">
        <v>1.6999999999999999E-3</v>
      </c>
      <c r="K596" s="61">
        <v>5.5999999999999999E-3</v>
      </c>
      <c r="L596" s="61">
        <v>0.88270000000000004</v>
      </c>
      <c r="M596" s="61">
        <v>2.7199999999999998E-2</v>
      </c>
      <c r="N596" s="61">
        <v>0.31969999999999998</v>
      </c>
      <c r="O596" s="61">
        <v>1.8700000000000001E-2</v>
      </c>
      <c r="P596" s="61">
        <v>0.1331</v>
      </c>
      <c r="Q596" s="61">
        <v>370.06</v>
      </c>
      <c r="R596" s="62">
        <v>63651.59</v>
      </c>
      <c r="S596" s="61">
        <v>0.43869999999999998</v>
      </c>
      <c r="T596" s="61">
        <v>0.27229999999999999</v>
      </c>
      <c r="U596" s="61">
        <v>0.28910000000000002</v>
      </c>
      <c r="V596" s="61">
        <v>19.59</v>
      </c>
      <c r="W596" s="61">
        <v>51.6</v>
      </c>
      <c r="X596" s="62">
        <v>77916.31</v>
      </c>
      <c r="Y596" s="61">
        <v>162.80000000000001</v>
      </c>
      <c r="Z596" s="62">
        <v>207363.49</v>
      </c>
      <c r="AA596" s="61">
        <v>0.6754</v>
      </c>
      <c r="AB596" s="61">
        <v>0.27839999999999998</v>
      </c>
      <c r="AC596" s="61">
        <v>4.6199999999999998E-2</v>
      </c>
      <c r="AD596" s="61">
        <v>0.3246</v>
      </c>
      <c r="AE596" s="61">
        <v>207.36</v>
      </c>
      <c r="AF596" s="62">
        <v>7558.76</v>
      </c>
      <c r="AG596" s="61">
        <v>821.4</v>
      </c>
      <c r="AH596" s="62">
        <v>216061.53</v>
      </c>
      <c r="AI596" s="61">
        <v>543</v>
      </c>
      <c r="AJ596" s="62">
        <v>32429</v>
      </c>
      <c r="AK596" s="62">
        <v>46706</v>
      </c>
      <c r="AL596" s="61">
        <v>51.72</v>
      </c>
      <c r="AM596" s="61">
        <v>36.17</v>
      </c>
      <c r="AN596" s="61">
        <v>34.6</v>
      </c>
      <c r="AO596" s="61">
        <v>4.8</v>
      </c>
      <c r="AP596" s="61">
        <v>0</v>
      </c>
      <c r="AQ596" s="61">
        <v>1.0813999999999999</v>
      </c>
      <c r="AR596" s="62">
        <v>1080.1500000000001</v>
      </c>
      <c r="AS596" s="62">
        <v>2136.33</v>
      </c>
      <c r="AT596" s="62">
        <v>6144.28</v>
      </c>
      <c r="AU596" s="62">
        <v>1198.27</v>
      </c>
      <c r="AV596" s="61">
        <v>330.62</v>
      </c>
      <c r="AW596" s="62">
        <v>10889.65</v>
      </c>
      <c r="AX596" s="62">
        <v>3245.9</v>
      </c>
      <c r="AY596" s="61">
        <v>0.29780000000000001</v>
      </c>
      <c r="AZ596" s="62">
        <v>7055.93</v>
      </c>
      <c r="BA596" s="61">
        <v>0.64729999999999999</v>
      </c>
      <c r="BB596" s="61">
        <v>598.55999999999995</v>
      </c>
      <c r="BC596" s="61">
        <v>5.4899999999999997E-2</v>
      </c>
      <c r="BD596" s="62">
        <v>10900.38</v>
      </c>
      <c r="BE596" s="62">
        <v>1285.05</v>
      </c>
      <c r="BF596" s="61">
        <v>0.2455</v>
      </c>
      <c r="BG596" s="61">
        <v>0.62760000000000005</v>
      </c>
      <c r="BH596" s="61">
        <v>0.1986</v>
      </c>
      <c r="BI596" s="61">
        <v>0.1434</v>
      </c>
      <c r="BJ596" s="61">
        <v>1.8700000000000001E-2</v>
      </c>
      <c r="BK596" s="61">
        <v>1.17E-2</v>
      </c>
    </row>
    <row r="597" spans="1:63" x14ac:dyDescent="0.25">
      <c r="A597" s="61" t="s">
        <v>627</v>
      </c>
      <c r="B597" s="61">
        <v>45112</v>
      </c>
      <c r="C597" s="61">
        <v>161</v>
      </c>
      <c r="D597" s="61">
        <v>20.88</v>
      </c>
      <c r="E597" s="62">
        <v>3362.28</v>
      </c>
      <c r="F597" s="62">
        <v>3145.03</v>
      </c>
      <c r="G597" s="61">
        <v>8.0000000000000002E-3</v>
      </c>
      <c r="H597" s="61">
        <v>5.9999999999999995E-4</v>
      </c>
      <c r="I597" s="61">
        <v>4.07E-2</v>
      </c>
      <c r="J597" s="61">
        <v>1.9E-3</v>
      </c>
      <c r="K597" s="61">
        <v>4.1399999999999999E-2</v>
      </c>
      <c r="L597" s="61">
        <v>0.84340000000000004</v>
      </c>
      <c r="M597" s="61">
        <v>6.3899999999999998E-2</v>
      </c>
      <c r="N597" s="61">
        <v>0.53910000000000002</v>
      </c>
      <c r="O597" s="61">
        <v>9.7000000000000003E-3</v>
      </c>
      <c r="P597" s="61">
        <v>0.1087</v>
      </c>
      <c r="Q597" s="61">
        <v>138.43</v>
      </c>
      <c r="R597" s="62">
        <v>55474.080000000002</v>
      </c>
      <c r="S597" s="61">
        <v>0.15909999999999999</v>
      </c>
      <c r="T597" s="61">
        <v>0.22159999999999999</v>
      </c>
      <c r="U597" s="61">
        <v>0.61929999999999996</v>
      </c>
      <c r="V597" s="61">
        <v>19.63</v>
      </c>
      <c r="W597" s="61">
        <v>17</v>
      </c>
      <c r="X597" s="62">
        <v>81854.820000000007</v>
      </c>
      <c r="Y597" s="61">
        <v>193.77</v>
      </c>
      <c r="Z597" s="62">
        <v>137061.17000000001</v>
      </c>
      <c r="AA597" s="61">
        <v>0.63649999999999995</v>
      </c>
      <c r="AB597" s="61">
        <v>0.2797</v>
      </c>
      <c r="AC597" s="61">
        <v>8.3799999999999999E-2</v>
      </c>
      <c r="AD597" s="61">
        <v>0.36349999999999999</v>
      </c>
      <c r="AE597" s="61">
        <v>137.06</v>
      </c>
      <c r="AF597" s="62">
        <v>3359</v>
      </c>
      <c r="AG597" s="61">
        <v>309.91000000000003</v>
      </c>
      <c r="AH597" s="62">
        <v>146286.84</v>
      </c>
      <c r="AI597" s="61">
        <v>410</v>
      </c>
      <c r="AJ597" s="62">
        <v>28839</v>
      </c>
      <c r="AK597" s="62">
        <v>44242</v>
      </c>
      <c r="AL597" s="61">
        <v>27.3</v>
      </c>
      <c r="AM597" s="61">
        <v>23.04</v>
      </c>
      <c r="AN597" s="61">
        <v>27.01</v>
      </c>
      <c r="AO597" s="61">
        <v>4.2</v>
      </c>
      <c r="AP597" s="62">
        <v>1088.6300000000001</v>
      </c>
      <c r="AQ597" s="61">
        <v>1.3099000000000001</v>
      </c>
      <c r="AR597" s="61">
        <v>818.19</v>
      </c>
      <c r="AS597" s="62">
        <v>1504.26</v>
      </c>
      <c r="AT597" s="62">
        <v>4501.08</v>
      </c>
      <c r="AU597" s="61">
        <v>816.04</v>
      </c>
      <c r="AV597" s="61">
        <v>360.92</v>
      </c>
      <c r="AW597" s="62">
        <v>8000.48</v>
      </c>
      <c r="AX597" s="62">
        <v>3071.7</v>
      </c>
      <c r="AY597" s="61">
        <v>0.37309999999999999</v>
      </c>
      <c r="AZ597" s="62">
        <v>4447.92</v>
      </c>
      <c r="BA597" s="61">
        <v>0.54020000000000001</v>
      </c>
      <c r="BB597" s="61">
        <v>713.73</v>
      </c>
      <c r="BC597" s="61">
        <v>8.6699999999999999E-2</v>
      </c>
      <c r="BD597" s="62">
        <v>8233.35</v>
      </c>
      <c r="BE597" s="62">
        <v>1935.64</v>
      </c>
      <c r="BF597" s="61">
        <v>0.6341</v>
      </c>
      <c r="BG597" s="61">
        <v>0.57150000000000001</v>
      </c>
      <c r="BH597" s="61">
        <v>0.2097</v>
      </c>
      <c r="BI597" s="61">
        <v>0.17330000000000001</v>
      </c>
      <c r="BJ597" s="61">
        <v>2.8000000000000001E-2</v>
      </c>
      <c r="BK597" s="61">
        <v>1.7500000000000002E-2</v>
      </c>
    </row>
    <row r="598" spans="1:63" x14ac:dyDescent="0.25">
      <c r="A598" s="61" t="s">
        <v>628</v>
      </c>
      <c r="B598" s="61">
        <v>45666</v>
      </c>
      <c r="C598" s="61">
        <v>15</v>
      </c>
      <c r="D598" s="61">
        <v>48.2</v>
      </c>
      <c r="E598" s="61">
        <v>722.95</v>
      </c>
      <c r="F598" s="61">
        <v>635.17999999999995</v>
      </c>
      <c r="G598" s="61">
        <v>0</v>
      </c>
      <c r="H598" s="61">
        <v>0</v>
      </c>
      <c r="I598" s="61">
        <v>2.52E-2</v>
      </c>
      <c r="J598" s="61">
        <v>0</v>
      </c>
      <c r="K598" s="61">
        <v>1.0500000000000001E-2</v>
      </c>
      <c r="L598" s="61">
        <v>0.92559999999999998</v>
      </c>
      <c r="M598" s="61">
        <v>3.8699999999999998E-2</v>
      </c>
      <c r="N598" s="61">
        <v>0.76439999999999997</v>
      </c>
      <c r="O598" s="61">
        <v>0</v>
      </c>
      <c r="P598" s="61">
        <v>0.22570000000000001</v>
      </c>
      <c r="Q598" s="61">
        <v>35.04</v>
      </c>
      <c r="R598" s="62">
        <v>54281.5</v>
      </c>
      <c r="S598" s="61">
        <v>0.24590000000000001</v>
      </c>
      <c r="T598" s="61">
        <v>6.5600000000000006E-2</v>
      </c>
      <c r="U598" s="61">
        <v>0.6885</v>
      </c>
      <c r="V598" s="61">
        <v>15.24</v>
      </c>
      <c r="W598" s="61">
        <v>8.19</v>
      </c>
      <c r="X598" s="62">
        <v>56500.24</v>
      </c>
      <c r="Y598" s="61">
        <v>85.3</v>
      </c>
      <c r="Z598" s="62">
        <v>67145.22</v>
      </c>
      <c r="AA598" s="61">
        <v>0.84360000000000002</v>
      </c>
      <c r="AB598" s="61">
        <v>0.12740000000000001</v>
      </c>
      <c r="AC598" s="61">
        <v>2.9000000000000001E-2</v>
      </c>
      <c r="AD598" s="61">
        <v>0.15640000000000001</v>
      </c>
      <c r="AE598" s="61">
        <v>67.150000000000006</v>
      </c>
      <c r="AF598" s="62">
        <v>2329.69</v>
      </c>
      <c r="AG598" s="61">
        <v>307.06</v>
      </c>
      <c r="AH598" s="62">
        <v>65986.92</v>
      </c>
      <c r="AI598" s="61">
        <v>34</v>
      </c>
      <c r="AJ598" s="62">
        <v>25797</v>
      </c>
      <c r="AK598" s="62">
        <v>33968</v>
      </c>
      <c r="AL598" s="61">
        <v>54.37</v>
      </c>
      <c r="AM598" s="61">
        <v>33.979999999999997</v>
      </c>
      <c r="AN598" s="61">
        <v>34.96</v>
      </c>
      <c r="AO598" s="61">
        <v>4.5</v>
      </c>
      <c r="AP598" s="61">
        <v>0</v>
      </c>
      <c r="AQ598" s="61">
        <v>1.242</v>
      </c>
      <c r="AR598" s="62">
        <v>1590.36</v>
      </c>
      <c r="AS598" s="62">
        <v>2163.35</v>
      </c>
      <c r="AT598" s="62">
        <v>6381.28</v>
      </c>
      <c r="AU598" s="62">
        <v>1326.76</v>
      </c>
      <c r="AV598" s="61">
        <v>285.36</v>
      </c>
      <c r="AW598" s="62">
        <v>11747.11</v>
      </c>
      <c r="AX598" s="62">
        <v>9625.0400000000009</v>
      </c>
      <c r="AY598" s="61">
        <v>0.71650000000000003</v>
      </c>
      <c r="AZ598" s="62">
        <v>2576.09</v>
      </c>
      <c r="BA598" s="61">
        <v>0.1918</v>
      </c>
      <c r="BB598" s="62">
        <v>1232.3699999999999</v>
      </c>
      <c r="BC598" s="61">
        <v>9.1700000000000004E-2</v>
      </c>
      <c r="BD598" s="62">
        <v>13433.5</v>
      </c>
      <c r="BE598" s="62">
        <v>7793.69</v>
      </c>
      <c r="BF598" s="61">
        <v>4.3262</v>
      </c>
      <c r="BG598" s="61">
        <v>0.53290000000000004</v>
      </c>
      <c r="BH598" s="61">
        <v>0.20200000000000001</v>
      </c>
      <c r="BI598" s="61">
        <v>0.22839999999999999</v>
      </c>
      <c r="BJ598" s="61">
        <v>2.29E-2</v>
      </c>
      <c r="BK598" s="61">
        <v>1.38E-2</v>
      </c>
    </row>
    <row r="599" spans="1:63" x14ac:dyDescent="0.25">
      <c r="A599" s="61" t="s">
        <v>629</v>
      </c>
      <c r="B599" s="61">
        <v>44081</v>
      </c>
      <c r="C599" s="61">
        <v>12</v>
      </c>
      <c r="D599" s="61">
        <v>315.5</v>
      </c>
      <c r="E599" s="62">
        <v>3786.02</v>
      </c>
      <c r="F599" s="62">
        <v>3349.22</v>
      </c>
      <c r="G599" s="61">
        <v>1.6199999999999999E-2</v>
      </c>
      <c r="H599" s="61">
        <v>1E-4</v>
      </c>
      <c r="I599" s="61">
        <v>0.66990000000000005</v>
      </c>
      <c r="J599" s="61">
        <v>5.9999999999999995E-4</v>
      </c>
      <c r="K599" s="61">
        <v>8.2699999999999996E-2</v>
      </c>
      <c r="L599" s="61">
        <v>0.15029999999999999</v>
      </c>
      <c r="M599" s="61">
        <v>8.0199999999999994E-2</v>
      </c>
      <c r="N599" s="61">
        <v>0.6341</v>
      </c>
      <c r="O599" s="61">
        <v>8.5599999999999996E-2</v>
      </c>
      <c r="P599" s="61">
        <v>0.1585</v>
      </c>
      <c r="Q599" s="61">
        <v>158.55000000000001</v>
      </c>
      <c r="R599" s="62">
        <v>59508.78</v>
      </c>
      <c r="S599" s="61">
        <v>0.20910000000000001</v>
      </c>
      <c r="T599" s="61">
        <v>0.18640000000000001</v>
      </c>
      <c r="U599" s="61">
        <v>0.60450000000000004</v>
      </c>
      <c r="V599" s="61">
        <v>18.440000000000001</v>
      </c>
      <c r="W599" s="61">
        <v>20</v>
      </c>
      <c r="X599" s="62">
        <v>103651.75</v>
      </c>
      <c r="Y599" s="61">
        <v>183.09</v>
      </c>
      <c r="Z599" s="62">
        <v>123449.06</v>
      </c>
      <c r="AA599" s="61">
        <v>0.74039999999999995</v>
      </c>
      <c r="AB599" s="61">
        <v>0.22889999999999999</v>
      </c>
      <c r="AC599" s="61">
        <v>3.0599999999999999E-2</v>
      </c>
      <c r="AD599" s="61">
        <v>0.2596</v>
      </c>
      <c r="AE599" s="61">
        <v>123.45</v>
      </c>
      <c r="AF599" s="62">
        <v>6903.02</v>
      </c>
      <c r="AG599" s="61">
        <v>746.8</v>
      </c>
      <c r="AH599" s="62">
        <v>148669.91</v>
      </c>
      <c r="AI599" s="61">
        <v>422</v>
      </c>
      <c r="AJ599" s="62">
        <v>32358</v>
      </c>
      <c r="AK599" s="62">
        <v>46883</v>
      </c>
      <c r="AL599" s="61">
        <v>88.02</v>
      </c>
      <c r="AM599" s="61">
        <v>52.74</v>
      </c>
      <c r="AN599" s="61">
        <v>61.89</v>
      </c>
      <c r="AO599" s="61">
        <v>4.6500000000000004</v>
      </c>
      <c r="AP599" s="61">
        <v>0</v>
      </c>
      <c r="AQ599" s="61">
        <v>1.3359000000000001</v>
      </c>
      <c r="AR599" s="62">
        <v>1564.26</v>
      </c>
      <c r="AS599" s="62">
        <v>2118.61</v>
      </c>
      <c r="AT599" s="62">
        <v>6838.93</v>
      </c>
      <c r="AU599" s="62">
        <v>1049.72</v>
      </c>
      <c r="AV599" s="61">
        <v>814.08</v>
      </c>
      <c r="AW599" s="62">
        <v>12385.6</v>
      </c>
      <c r="AX599" s="62">
        <v>4951.05</v>
      </c>
      <c r="AY599" s="61">
        <v>0.37009999999999998</v>
      </c>
      <c r="AZ599" s="62">
        <v>7353.37</v>
      </c>
      <c r="BA599" s="61">
        <v>0.54969999999999997</v>
      </c>
      <c r="BB599" s="62">
        <v>1071.72</v>
      </c>
      <c r="BC599" s="61">
        <v>8.0100000000000005E-2</v>
      </c>
      <c r="BD599" s="62">
        <v>13376.14</v>
      </c>
      <c r="BE599" s="62">
        <v>3043.45</v>
      </c>
      <c r="BF599" s="61">
        <v>0.71879999999999999</v>
      </c>
      <c r="BG599" s="61">
        <v>0.58360000000000001</v>
      </c>
      <c r="BH599" s="61">
        <v>0.216</v>
      </c>
      <c r="BI599" s="61">
        <v>0.15490000000000001</v>
      </c>
      <c r="BJ599" s="61">
        <v>2.8199999999999999E-2</v>
      </c>
      <c r="BK599" s="61">
        <v>1.7299999999999999E-2</v>
      </c>
    </row>
    <row r="600" spans="1:63" x14ac:dyDescent="0.25">
      <c r="A600" s="61" t="s">
        <v>630</v>
      </c>
      <c r="B600" s="61">
        <v>50518</v>
      </c>
      <c r="C600" s="61">
        <v>74</v>
      </c>
      <c r="D600" s="61">
        <v>8.48</v>
      </c>
      <c r="E600" s="61">
        <v>627.32000000000005</v>
      </c>
      <c r="F600" s="61">
        <v>634.91</v>
      </c>
      <c r="G600" s="61">
        <v>3.5999999999999999E-3</v>
      </c>
      <c r="H600" s="61">
        <v>1.6000000000000001E-3</v>
      </c>
      <c r="I600" s="61">
        <v>1.6000000000000001E-3</v>
      </c>
      <c r="J600" s="61">
        <v>3.2000000000000002E-3</v>
      </c>
      <c r="K600" s="61">
        <v>4.7000000000000002E-3</v>
      </c>
      <c r="L600" s="61">
        <v>0.98140000000000005</v>
      </c>
      <c r="M600" s="61">
        <v>3.8999999999999998E-3</v>
      </c>
      <c r="N600" s="61">
        <v>0.36980000000000002</v>
      </c>
      <c r="O600" s="61">
        <v>0</v>
      </c>
      <c r="P600" s="61">
        <v>0.14729999999999999</v>
      </c>
      <c r="Q600" s="61">
        <v>32.4</v>
      </c>
      <c r="R600" s="62">
        <v>48535.08</v>
      </c>
      <c r="S600" s="61">
        <v>0.15090000000000001</v>
      </c>
      <c r="T600" s="61">
        <v>0.16980000000000001</v>
      </c>
      <c r="U600" s="61">
        <v>0.67920000000000003</v>
      </c>
      <c r="V600" s="61">
        <v>15.49</v>
      </c>
      <c r="W600" s="61">
        <v>4.75</v>
      </c>
      <c r="X600" s="62">
        <v>62369.53</v>
      </c>
      <c r="Y600" s="61">
        <v>121.27</v>
      </c>
      <c r="Z600" s="62">
        <v>216356.45</v>
      </c>
      <c r="AA600" s="61">
        <v>0.29459999999999997</v>
      </c>
      <c r="AB600" s="61">
        <v>0.13159999999999999</v>
      </c>
      <c r="AC600" s="61">
        <v>0.57369999999999999</v>
      </c>
      <c r="AD600" s="61">
        <v>0.70540000000000003</v>
      </c>
      <c r="AE600" s="61">
        <v>216.36</v>
      </c>
      <c r="AF600" s="62">
        <v>7580.92</v>
      </c>
      <c r="AG600" s="61">
        <v>255.46</v>
      </c>
      <c r="AH600" s="62">
        <v>224605.23</v>
      </c>
      <c r="AI600" s="61">
        <v>556</v>
      </c>
      <c r="AJ600" s="62">
        <v>29847</v>
      </c>
      <c r="AK600" s="62">
        <v>41143</v>
      </c>
      <c r="AL600" s="61">
        <v>39.46</v>
      </c>
      <c r="AM600" s="61">
        <v>27.62</v>
      </c>
      <c r="AN600" s="61">
        <v>32.380000000000003</v>
      </c>
      <c r="AO600" s="61">
        <v>4.2</v>
      </c>
      <c r="AP600" s="61">
        <v>0</v>
      </c>
      <c r="AQ600" s="61">
        <v>0.80810000000000004</v>
      </c>
      <c r="AR600" s="62">
        <v>1787.87</v>
      </c>
      <c r="AS600" s="62">
        <v>1959.58</v>
      </c>
      <c r="AT600" s="62">
        <v>5234.12</v>
      </c>
      <c r="AU600" s="61">
        <v>983.25</v>
      </c>
      <c r="AV600" s="61">
        <v>484.76</v>
      </c>
      <c r="AW600" s="62">
        <v>10449.57</v>
      </c>
      <c r="AX600" s="62">
        <v>3487.69</v>
      </c>
      <c r="AY600" s="61">
        <v>0.29409999999999997</v>
      </c>
      <c r="AZ600" s="62">
        <v>7682.11</v>
      </c>
      <c r="BA600" s="61">
        <v>0.64790000000000003</v>
      </c>
      <c r="BB600" s="61">
        <v>687.56</v>
      </c>
      <c r="BC600" s="61">
        <v>5.8000000000000003E-2</v>
      </c>
      <c r="BD600" s="62">
        <v>11857.35</v>
      </c>
      <c r="BE600" s="62">
        <v>2455.1</v>
      </c>
      <c r="BF600" s="61">
        <v>0.91080000000000005</v>
      </c>
      <c r="BG600" s="61">
        <v>0.48780000000000001</v>
      </c>
      <c r="BH600" s="61">
        <v>0.23949999999999999</v>
      </c>
      <c r="BI600" s="61">
        <v>0.13700000000000001</v>
      </c>
      <c r="BJ600" s="61">
        <v>2.7300000000000001E-2</v>
      </c>
      <c r="BK600" s="61">
        <v>0.1084</v>
      </c>
    </row>
    <row r="601" spans="1:63" x14ac:dyDescent="0.25">
      <c r="A601" s="61" t="s">
        <v>631</v>
      </c>
      <c r="B601" s="61">
        <v>49577</v>
      </c>
      <c r="C601" s="61">
        <v>70</v>
      </c>
      <c r="D601" s="61">
        <v>15.89</v>
      </c>
      <c r="E601" s="62">
        <v>1112.26</v>
      </c>
      <c r="F601" s="62">
        <v>1070.0899999999999</v>
      </c>
      <c r="G601" s="61">
        <v>2.5999999999999999E-3</v>
      </c>
      <c r="H601" s="61">
        <v>0</v>
      </c>
      <c r="I601" s="61">
        <v>0</v>
      </c>
      <c r="J601" s="61">
        <v>0</v>
      </c>
      <c r="K601" s="61">
        <v>6.4899999999999999E-2</v>
      </c>
      <c r="L601" s="61">
        <v>0.91139999999999999</v>
      </c>
      <c r="M601" s="61">
        <v>2.1100000000000001E-2</v>
      </c>
      <c r="N601" s="61">
        <v>0.25359999999999999</v>
      </c>
      <c r="O601" s="61">
        <v>8.9999999999999998E-4</v>
      </c>
      <c r="P601" s="61">
        <v>0.1198</v>
      </c>
      <c r="Q601" s="61">
        <v>55.07</v>
      </c>
      <c r="R601" s="62">
        <v>53095.81</v>
      </c>
      <c r="S601" s="61">
        <v>0.33779999999999999</v>
      </c>
      <c r="T601" s="61">
        <v>0.1351</v>
      </c>
      <c r="U601" s="61">
        <v>0.52700000000000002</v>
      </c>
      <c r="V601" s="61">
        <v>16.600000000000001</v>
      </c>
      <c r="W601" s="61">
        <v>12.05</v>
      </c>
      <c r="X601" s="62">
        <v>46417.68</v>
      </c>
      <c r="Y601" s="61">
        <v>88.09</v>
      </c>
      <c r="Z601" s="62">
        <v>137228.98000000001</v>
      </c>
      <c r="AA601" s="61">
        <v>0.86429999999999996</v>
      </c>
      <c r="AB601" s="61">
        <v>0.10009999999999999</v>
      </c>
      <c r="AC601" s="61">
        <v>3.56E-2</v>
      </c>
      <c r="AD601" s="61">
        <v>0.13569999999999999</v>
      </c>
      <c r="AE601" s="61">
        <v>137.22999999999999</v>
      </c>
      <c r="AF601" s="62">
        <v>4493.6000000000004</v>
      </c>
      <c r="AG601" s="61">
        <v>547.9</v>
      </c>
      <c r="AH601" s="62">
        <v>145011</v>
      </c>
      <c r="AI601" s="61">
        <v>405</v>
      </c>
      <c r="AJ601" s="62">
        <v>37910</v>
      </c>
      <c r="AK601" s="62">
        <v>51115</v>
      </c>
      <c r="AL601" s="61">
        <v>48.4</v>
      </c>
      <c r="AM601" s="61">
        <v>31.67</v>
      </c>
      <c r="AN601" s="61">
        <v>36.43</v>
      </c>
      <c r="AO601" s="61">
        <v>4</v>
      </c>
      <c r="AP601" s="61">
        <v>0</v>
      </c>
      <c r="AQ601" s="61">
        <v>0.79649999999999999</v>
      </c>
      <c r="AR601" s="62">
        <v>1211.74</v>
      </c>
      <c r="AS601" s="62">
        <v>1875.66</v>
      </c>
      <c r="AT601" s="62">
        <v>5091.0200000000004</v>
      </c>
      <c r="AU601" s="61">
        <v>836.23</v>
      </c>
      <c r="AV601" s="61">
        <v>62.09</v>
      </c>
      <c r="AW601" s="62">
        <v>9076.75</v>
      </c>
      <c r="AX601" s="62">
        <v>4018.22</v>
      </c>
      <c r="AY601" s="61">
        <v>0.47810000000000002</v>
      </c>
      <c r="AZ601" s="62">
        <v>3987.43</v>
      </c>
      <c r="BA601" s="61">
        <v>0.47449999999999998</v>
      </c>
      <c r="BB601" s="61">
        <v>398.56</v>
      </c>
      <c r="BC601" s="61">
        <v>4.7399999999999998E-2</v>
      </c>
      <c r="BD601" s="62">
        <v>8404.2199999999993</v>
      </c>
      <c r="BE601" s="62">
        <v>2468.41</v>
      </c>
      <c r="BF601" s="61">
        <v>0.5988</v>
      </c>
      <c r="BG601" s="61">
        <v>0.61119999999999997</v>
      </c>
      <c r="BH601" s="61">
        <v>0.18909999999999999</v>
      </c>
      <c r="BI601" s="61">
        <v>0.15459999999999999</v>
      </c>
      <c r="BJ601" s="61">
        <v>2.4299999999999999E-2</v>
      </c>
      <c r="BK601" s="61">
        <v>2.0799999999999999E-2</v>
      </c>
    </row>
    <row r="602" spans="1:63" x14ac:dyDescent="0.25">
      <c r="A602" s="61" t="s">
        <v>632</v>
      </c>
      <c r="B602" s="61">
        <v>49973</v>
      </c>
      <c r="C602" s="61">
        <v>41</v>
      </c>
      <c r="D602" s="61">
        <v>49.83</v>
      </c>
      <c r="E602" s="62">
        <v>2043.13</v>
      </c>
      <c r="F602" s="62">
        <v>2001.33</v>
      </c>
      <c r="G602" s="61">
        <v>2.47E-2</v>
      </c>
      <c r="H602" s="61">
        <v>5.0000000000000001E-4</v>
      </c>
      <c r="I602" s="61">
        <v>0.19170000000000001</v>
      </c>
      <c r="J602" s="61">
        <v>1.5E-3</v>
      </c>
      <c r="K602" s="61">
        <v>2.3599999999999999E-2</v>
      </c>
      <c r="L602" s="61">
        <v>0.69210000000000005</v>
      </c>
      <c r="M602" s="61">
        <v>6.6000000000000003E-2</v>
      </c>
      <c r="N602" s="61">
        <v>0.37080000000000002</v>
      </c>
      <c r="O602" s="61">
        <v>2.4899999999999999E-2</v>
      </c>
      <c r="P602" s="61">
        <v>0.1351</v>
      </c>
      <c r="Q602" s="61">
        <v>87.05</v>
      </c>
      <c r="R602" s="62">
        <v>59650.47</v>
      </c>
      <c r="S602" s="61">
        <v>0.25190000000000001</v>
      </c>
      <c r="T602" s="61">
        <v>0.14069999999999999</v>
      </c>
      <c r="U602" s="61">
        <v>0.60740000000000005</v>
      </c>
      <c r="V602" s="61">
        <v>17.73</v>
      </c>
      <c r="W602" s="61">
        <v>19.899999999999999</v>
      </c>
      <c r="X602" s="62">
        <v>78423.47</v>
      </c>
      <c r="Y602" s="61">
        <v>102.67</v>
      </c>
      <c r="Z602" s="62">
        <v>215015.16</v>
      </c>
      <c r="AA602" s="61">
        <v>0.75439999999999996</v>
      </c>
      <c r="AB602" s="61">
        <v>0.23250000000000001</v>
      </c>
      <c r="AC602" s="61">
        <v>1.3100000000000001E-2</v>
      </c>
      <c r="AD602" s="61">
        <v>0.24560000000000001</v>
      </c>
      <c r="AE602" s="61">
        <v>215.02</v>
      </c>
      <c r="AF602" s="62">
        <v>7747.93</v>
      </c>
      <c r="AG602" s="62">
        <v>1016.4</v>
      </c>
      <c r="AH602" s="62">
        <v>250948.98</v>
      </c>
      <c r="AI602" s="61">
        <v>583</v>
      </c>
      <c r="AJ602" s="62">
        <v>33464</v>
      </c>
      <c r="AK602" s="62">
        <v>63580</v>
      </c>
      <c r="AL602" s="61">
        <v>50.58</v>
      </c>
      <c r="AM602" s="61">
        <v>35.75</v>
      </c>
      <c r="AN602" s="61">
        <v>36.15</v>
      </c>
      <c r="AO602" s="61">
        <v>4.68</v>
      </c>
      <c r="AP602" s="61">
        <v>0</v>
      </c>
      <c r="AQ602" s="61">
        <v>0.86960000000000004</v>
      </c>
      <c r="AR602" s="62">
        <v>1465.18</v>
      </c>
      <c r="AS602" s="62">
        <v>2045.71</v>
      </c>
      <c r="AT602" s="62">
        <v>6485.86</v>
      </c>
      <c r="AU602" s="62">
        <v>1049.18</v>
      </c>
      <c r="AV602" s="61">
        <v>149.51</v>
      </c>
      <c r="AW602" s="62">
        <v>11195.44</v>
      </c>
      <c r="AX602" s="62">
        <v>2988.56</v>
      </c>
      <c r="AY602" s="61">
        <v>0.2626</v>
      </c>
      <c r="AZ602" s="62">
        <v>7718.05</v>
      </c>
      <c r="BA602" s="61">
        <v>0.67830000000000001</v>
      </c>
      <c r="BB602" s="61">
        <v>672.35</v>
      </c>
      <c r="BC602" s="61">
        <v>5.91E-2</v>
      </c>
      <c r="BD602" s="62">
        <v>11378.96</v>
      </c>
      <c r="BE602" s="61">
        <v>299.02</v>
      </c>
      <c r="BF602" s="61">
        <v>3.3500000000000002E-2</v>
      </c>
      <c r="BG602" s="61">
        <v>0.57889999999999997</v>
      </c>
      <c r="BH602" s="61">
        <v>0.24440000000000001</v>
      </c>
      <c r="BI602" s="61">
        <v>0.1356</v>
      </c>
      <c r="BJ602" s="61">
        <v>2.4799999999999999E-2</v>
      </c>
      <c r="BK602" s="61">
        <v>1.6299999999999999E-2</v>
      </c>
    </row>
    <row r="603" spans="1:63" x14ac:dyDescent="0.25">
      <c r="A603" s="61" t="s">
        <v>633</v>
      </c>
      <c r="B603" s="61">
        <v>45120</v>
      </c>
      <c r="C603" s="61">
        <v>42</v>
      </c>
      <c r="D603" s="61">
        <v>94.1</v>
      </c>
      <c r="E603" s="62">
        <v>3952.21</v>
      </c>
      <c r="F603" s="62">
        <v>3734.79</v>
      </c>
      <c r="G603" s="61">
        <v>1.67E-2</v>
      </c>
      <c r="H603" s="61">
        <v>8.0000000000000004E-4</v>
      </c>
      <c r="I603" s="61">
        <v>3.9699999999999999E-2</v>
      </c>
      <c r="J603" s="61">
        <v>1.6999999999999999E-3</v>
      </c>
      <c r="K603" s="61">
        <v>2.3599999999999999E-2</v>
      </c>
      <c r="L603" s="61">
        <v>0.86709999999999998</v>
      </c>
      <c r="M603" s="61">
        <v>5.04E-2</v>
      </c>
      <c r="N603" s="61">
        <v>0.51</v>
      </c>
      <c r="O603" s="61">
        <v>8.0999999999999996E-3</v>
      </c>
      <c r="P603" s="61">
        <v>0.1648</v>
      </c>
      <c r="Q603" s="61">
        <v>166.68</v>
      </c>
      <c r="R603" s="62">
        <v>56250.64</v>
      </c>
      <c r="S603" s="61">
        <v>0.2079</v>
      </c>
      <c r="T603" s="61">
        <v>0.15409999999999999</v>
      </c>
      <c r="U603" s="61">
        <v>0.63800000000000001</v>
      </c>
      <c r="V603" s="61">
        <v>17.899999999999999</v>
      </c>
      <c r="W603" s="61">
        <v>22</v>
      </c>
      <c r="X603" s="62">
        <v>81801.77</v>
      </c>
      <c r="Y603" s="61">
        <v>173.39</v>
      </c>
      <c r="Z603" s="62">
        <v>154981.85999999999</v>
      </c>
      <c r="AA603" s="61">
        <v>0.66839999999999999</v>
      </c>
      <c r="AB603" s="61">
        <v>0.3009</v>
      </c>
      <c r="AC603" s="61">
        <v>3.0700000000000002E-2</v>
      </c>
      <c r="AD603" s="61">
        <v>0.33160000000000001</v>
      </c>
      <c r="AE603" s="61">
        <v>154.97999999999999</v>
      </c>
      <c r="AF603" s="62">
        <v>7430.35</v>
      </c>
      <c r="AG603" s="61">
        <v>804.44</v>
      </c>
      <c r="AH603" s="62">
        <v>172115.31</v>
      </c>
      <c r="AI603" s="61">
        <v>479</v>
      </c>
      <c r="AJ603" s="62">
        <v>29529</v>
      </c>
      <c r="AK603" s="62">
        <v>51273</v>
      </c>
      <c r="AL603" s="61">
        <v>77.7</v>
      </c>
      <c r="AM603" s="61">
        <v>44.6</v>
      </c>
      <c r="AN603" s="61">
        <v>52.34</v>
      </c>
      <c r="AO603" s="61">
        <v>3.8</v>
      </c>
      <c r="AP603" s="61">
        <v>0</v>
      </c>
      <c r="AQ603" s="61">
        <v>1.2196</v>
      </c>
      <c r="AR603" s="62">
        <v>1263.26</v>
      </c>
      <c r="AS603" s="62">
        <v>2142.5</v>
      </c>
      <c r="AT603" s="62">
        <v>6268.97</v>
      </c>
      <c r="AU603" s="61">
        <v>916.07</v>
      </c>
      <c r="AV603" s="61">
        <v>342.79</v>
      </c>
      <c r="AW603" s="62">
        <v>10933.59</v>
      </c>
      <c r="AX603" s="62">
        <v>4225.28</v>
      </c>
      <c r="AY603" s="61">
        <v>0.34870000000000001</v>
      </c>
      <c r="AZ603" s="62">
        <v>7055.66</v>
      </c>
      <c r="BA603" s="61">
        <v>0.58230000000000004</v>
      </c>
      <c r="BB603" s="61">
        <v>835.9</v>
      </c>
      <c r="BC603" s="61">
        <v>6.9000000000000006E-2</v>
      </c>
      <c r="BD603" s="62">
        <v>12116.83</v>
      </c>
      <c r="BE603" s="62">
        <v>1577.85</v>
      </c>
      <c r="BF603" s="61">
        <v>0.29189999999999999</v>
      </c>
      <c r="BG603" s="61">
        <v>0.56789999999999996</v>
      </c>
      <c r="BH603" s="61">
        <v>0.23219999999999999</v>
      </c>
      <c r="BI603" s="61">
        <v>0.14510000000000001</v>
      </c>
      <c r="BJ603" s="61">
        <v>3.8600000000000002E-2</v>
      </c>
      <c r="BK603" s="61">
        <v>1.6199999999999999E-2</v>
      </c>
    </row>
    <row r="604" spans="1:63" x14ac:dyDescent="0.25">
      <c r="A604" s="61" t="s">
        <v>634</v>
      </c>
      <c r="B604" s="61">
        <v>45138</v>
      </c>
      <c r="C604" s="61">
        <v>19</v>
      </c>
      <c r="D604" s="61">
        <v>490.82</v>
      </c>
      <c r="E604" s="62">
        <v>9325.6299999999992</v>
      </c>
      <c r="F604" s="62">
        <v>9048.06</v>
      </c>
      <c r="G604" s="61">
        <v>6.4100000000000004E-2</v>
      </c>
      <c r="H604" s="61">
        <v>1E-4</v>
      </c>
      <c r="I604" s="61">
        <v>8.5999999999999993E-2</v>
      </c>
      <c r="J604" s="61">
        <v>1.2999999999999999E-3</v>
      </c>
      <c r="K604" s="61">
        <v>5.0299999999999997E-2</v>
      </c>
      <c r="L604" s="61">
        <v>0.72850000000000004</v>
      </c>
      <c r="M604" s="61">
        <v>6.9699999999999998E-2</v>
      </c>
      <c r="N604" s="61">
        <v>0.24890000000000001</v>
      </c>
      <c r="O604" s="61">
        <v>5.3800000000000001E-2</v>
      </c>
      <c r="P604" s="61">
        <v>0.1076</v>
      </c>
      <c r="Q604" s="61">
        <v>471.6</v>
      </c>
      <c r="R604" s="62">
        <v>74324.3</v>
      </c>
      <c r="S604" s="61">
        <v>0.15310000000000001</v>
      </c>
      <c r="T604" s="61">
        <v>0.16450000000000001</v>
      </c>
      <c r="U604" s="61">
        <v>0.68240000000000001</v>
      </c>
      <c r="V604" s="61">
        <v>17.18</v>
      </c>
      <c r="W604" s="61">
        <v>46</v>
      </c>
      <c r="X604" s="62">
        <v>94478.57</v>
      </c>
      <c r="Y604" s="61">
        <v>202.73</v>
      </c>
      <c r="Z604" s="62">
        <v>190773.86</v>
      </c>
      <c r="AA604" s="61">
        <v>0.74509999999999998</v>
      </c>
      <c r="AB604" s="61">
        <v>0.2336</v>
      </c>
      <c r="AC604" s="61">
        <v>2.1399999999999999E-2</v>
      </c>
      <c r="AD604" s="61">
        <v>0.25490000000000002</v>
      </c>
      <c r="AE604" s="61">
        <v>190.77</v>
      </c>
      <c r="AF604" s="62">
        <v>9612.99</v>
      </c>
      <c r="AG604" s="61">
        <v>968.08</v>
      </c>
      <c r="AH604" s="62">
        <v>211889.28</v>
      </c>
      <c r="AI604" s="61">
        <v>537</v>
      </c>
      <c r="AJ604" s="62">
        <v>44698</v>
      </c>
      <c r="AK604" s="62">
        <v>70326</v>
      </c>
      <c r="AL604" s="61">
        <v>86.24</v>
      </c>
      <c r="AM604" s="61">
        <v>45.99</v>
      </c>
      <c r="AN604" s="61">
        <v>61.15</v>
      </c>
      <c r="AO604" s="61">
        <v>4.5</v>
      </c>
      <c r="AP604" s="61">
        <v>0</v>
      </c>
      <c r="AQ604" s="61">
        <v>0.84960000000000002</v>
      </c>
      <c r="AR604" s="62">
        <v>1426.54</v>
      </c>
      <c r="AS604" s="62">
        <v>2084.54</v>
      </c>
      <c r="AT604" s="62">
        <v>7673.23</v>
      </c>
      <c r="AU604" s="62">
        <v>1928.07</v>
      </c>
      <c r="AV604" s="61">
        <v>254.08</v>
      </c>
      <c r="AW604" s="62">
        <v>13366.45</v>
      </c>
      <c r="AX604" s="62">
        <v>3939.67</v>
      </c>
      <c r="AY604" s="61">
        <v>0.2984</v>
      </c>
      <c r="AZ604" s="62">
        <v>8759.27</v>
      </c>
      <c r="BA604" s="61">
        <v>0.66349999999999998</v>
      </c>
      <c r="BB604" s="61">
        <v>502.07</v>
      </c>
      <c r="BC604" s="61">
        <v>3.7999999999999999E-2</v>
      </c>
      <c r="BD604" s="62">
        <v>13201.02</v>
      </c>
      <c r="BE604" s="62">
        <v>1193.08</v>
      </c>
      <c r="BF604" s="61">
        <v>0.15709999999999999</v>
      </c>
      <c r="BG604" s="61">
        <v>0.6321</v>
      </c>
      <c r="BH604" s="61">
        <v>0.22550000000000001</v>
      </c>
      <c r="BI604" s="61">
        <v>0.10580000000000001</v>
      </c>
      <c r="BJ604" s="61">
        <v>2.3599999999999999E-2</v>
      </c>
      <c r="BK604" s="61">
        <v>1.2999999999999999E-2</v>
      </c>
    </row>
    <row r="605" spans="1:63" x14ac:dyDescent="0.25">
      <c r="A605" s="61" t="s">
        <v>635</v>
      </c>
      <c r="B605" s="61">
        <v>46524</v>
      </c>
      <c r="C605" s="61">
        <v>168</v>
      </c>
      <c r="D605" s="61">
        <v>6.9</v>
      </c>
      <c r="E605" s="62">
        <v>1159.33</v>
      </c>
      <c r="F605" s="62">
        <v>1152.03</v>
      </c>
      <c r="G605" s="61">
        <v>3.3E-3</v>
      </c>
      <c r="H605" s="61">
        <v>1.8E-3</v>
      </c>
      <c r="I605" s="61">
        <v>4.4000000000000003E-3</v>
      </c>
      <c r="J605" s="61">
        <v>2.5999999999999999E-3</v>
      </c>
      <c r="K605" s="61">
        <v>1.61E-2</v>
      </c>
      <c r="L605" s="61">
        <v>0.9496</v>
      </c>
      <c r="M605" s="61">
        <v>2.23E-2</v>
      </c>
      <c r="N605" s="61">
        <v>0.40570000000000001</v>
      </c>
      <c r="O605" s="61">
        <v>4.4000000000000003E-3</v>
      </c>
      <c r="P605" s="61">
        <v>0.1573</v>
      </c>
      <c r="Q605" s="61">
        <v>56.5</v>
      </c>
      <c r="R605" s="62">
        <v>47583.18</v>
      </c>
      <c r="S605" s="61">
        <v>0.23080000000000001</v>
      </c>
      <c r="T605" s="61">
        <v>0.1026</v>
      </c>
      <c r="U605" s="61">
        <v>0.66669999999999996</v>
      </c>
      <c r="V605" s="61">
        <v>15.96</v>
      </c>
      <c r="W605" s="61">
        <v>8.8000000000000007</v>
      </c>
      <c r="X605" s="62">
        <v>62131.59</v>
      </c>
      <c r="Y605" s="61">
        <v>123.02</v>
      </c>
      <c r="Z605" s="62">
        <v>117072.07</v>
      </c>
      <c r="AA605" s="61">
        <v>0.83050000000000002</v>
      </c>
      <c r="AB605" s="61">
        <v>0.12520000000000001</v>
      </c>
      <c r="AC605" s="61">
        <v>4.4299999999999999E-2</v>
      </c>
      <c r="AD605" s="61">
        <v>0.16950000000000001</v>
      </c>
      <c r="AE605" s="61">
        <v>117.07</v>
      </c>
      <c r="AF605" s="62">
        <v>3379.87</v>
      </c>
      <c r="AG605" s="61">
        <v>444.62</v>
      </c>
      <c r="AH605" s="62">
        <v>117613.47</v>
      </c>
      <c r="AI605" s="61">
        <v>278</v>
      </c>
      <c r="AJ605" s="62">
        <v>31377</v>
      </c>
      <c r="AK605" s="62">
        <v>42126</v>
      </c>
      <c r="AL605" s="61">
        <v>55.12</v>
      </c>
      <c r="AM605" s="61">
        <v>27.08</v>
      </c>
      <c r="AN605" s="61">
        <v>31.47</v>
      </c>
      <c r="AO605" s="61">
        <v>5.6</v>
      </c>
      <c r="AP605" s="61">
        <v>0</v>
      </c>
      <c r="AQ605" s="61">
        <v>1.0018</v>
      </c>
      <c r="AR605" s="62">
        <v>1154.69</v>
      </c>
      <c r="AS605" s="62">
        <v>1598.71</v>
      </c>
      <c r="AT605" s="62">
        <v>5092.9799999999996</v>
      </c>
      <c r="AU605" s="62">
        <v>1051.48</v>
      </c>
      <c r="AV605" s="61">
        <v>138.72999999999999</v>
      </c>
      <c r="AW605" s="62">
        <v>9036.59</v>
      </c>
      <c r="AX605" s="62">
        <v>4856.8100000000004</v>
      </c>
      <c r="AY605" s="61">
        <v>0.52649999999999997</v>
      </c>
      <c r="AZ605" s="62">
        <v>3666.26</v>
      </c>
      <c r="BA605" s="61">
        <v>0.39739999999999998</v>
      </c>
      <c r="BB605" s="61">
        <v>702.16</v>
      </c>
      <c r="BC605" s="61">
        <v>7.6100000000000001E-2</v>
      </c>
      <c r="BD605" s="62">
        <v>9225.24</v>
      </c>
      <c r="BE605" s="62">
        <v>4220.5</v>
      </c>
      <c r="BF605" s="61">
        <v>1.383</v>
      </c>
      <c r="BG605" s="61">
        <v>0.51480000000000004</v>
      </c>
      <c r="BH605" s="61">
        <v>0.22520000000000001</v>
      </c>
      <c r="BI605" s="61">
        <v>0.19170000000000001</v>
      </c>
      <c r="BJ605" s="61">
        <v>3.32E-2</v>
      </c>
      <c r="BK605" s="61">
        <v>3.5200000000000002E-2</v>
      </c>
    </row>
    <row r="606" spans="1:63" x14ac:dyDescent="0.25">
      <c r="A606" s="61" t="s">
        <v>636</v>
      </c>
      <c r="B606" s="61">
        <v>45146</v>
      </c>
      <c r="C606" s="61">
        <v>3</v>
      </c>
      <c r="D606" s="61">
        <v>649.71</v>
      </c>
      <c r="E606" s="62">
        <v>1949.12</v>
      </c>
      <c r="F606" s="62">
        <v>1919.38</v>
      </c>
      <c r="G606" s="61">
        <v>2.9700000000000001E-2</v>
      </c>
      <c r="H606" s="61">
        <v>5.0000000000000001E-4</v>
      </c>
      <c r="I606" s="61">
        <v>0.1242</v>
      </c>
      <c r="J606" s="61">
        <v>5.0000000000000001E-4</v>
      </c>
      <c r="K606" s="61">
        <v>1.5299999999999999E-2</v>
      </c>
      <c r="L606" s="61">
        <v>0.77039999999999997</v>
      </c>
      <c r="M606" s="61">
        <v>5.9200000000000003E-2</v>
      </c>
      <c r="N606" s="61">
        <v>6.0199999999999997E-2</v>
      </c>
      <c r="O606" s="61">
        <v>4.7000000000000002E-3</v>
      </c>
      <c r="P606" s="61">
        <v>7.4200000000000002E-2</v>
      </c>
      <c r="Q606" s="61">
        <v>97.11</v>
      </c>
      <c r="R606" s="62">
        <v>61849.51</v>
      </c>
      <c r="S606" s="61">
        <v>0.1628</v>
      </c>
      <c r="T606" s="61">
        <v>0.20930000000000001</v>
      </c>
      <c r="U606" s="61">
        <v>0.62790000000000001</v>
      </c>
      <c r="V606" s="61">
        <v>18.21</v>
      </c>
      <c r="W606" s="61">
        <v>14.4</v>
      </c>
      <c r="X606" s="62">
        <v>84163.28</v>
      </c>
      <c r="Y606" s="61">
        <v>134.19</v>
      </c>
      <c r="Z606" s="62">
        <v>139065.1</v>
      </c>
      <c r="AA606" s="61">
        <v>0.95420000000000005</v>
      </c>
      <c r="AB606" s="61">
        <v>3.3599999999999998E-2</v>
      </c>
      <c r="AC606" s="61">
        <v>1.2200000000000001E-2</v>
      </c>
      <c r="AD606" s="61">
        <v>4.58E-2</v>
      </c>
      <c r="AE606" s="61">
        <v>139.07</v>
      </c>
      <c r="AF606" s="62">
        <v>5163.41</v>
      </c>
      <c r="AG606" s="61">
        <v>766.51</v>
      </c>
      <c r="AH606" s="62">
        <v>181373.65</v>
      </c>
      <c r="AI606" s="61">
        <v>494</v>
      </c>
      <c r="AJ606" s="62">
        <v>63959</v>
      </c>
      <c r="AK606" s="62">
        <v>123611</v>
      </c>
      <c r="AL606" s="61">
        <v>83.23</v>
      </c>
      <c r="AM606" s="61">
        <v>36.47</v>
      </c>
      <c r="AN606" s="61">
        <v>39.130000000000003</v>
      </c>
      <c r="AO606" s="61">
        <v>3.85</v>
      </c>
      <c r="AP606" s="62">
        <v>2996.65</v>
      </c>
      <c r="AQ606" s="61">
        <v>0.75270000000000004</v>
      </c>
      <c r="AR606" s="62">
        <v>1546.72</v>
      </c>
      <c r="AS606" s="62">
        <v>1406.43</v>
      </c>
      <c r="AT606" s="62">
        <v>7407.06</v>
      </c>
      <c r="AU606" s="62">
        <v>1639.21</v>
      </c>
      <c r="AV606" s="61">
        <v>190.21</v>
      </c>
      <c r="AW606" s="62">
        <v>12189.63</v>
      </c>
      <c r="AX606" s="62">
        <v>3303.76</v>
      </c>
      <c r="AY606" s="61">
        <v>0.28770000000000001</v>
      </c>
      <c r="AZ606" s="62">
        <v>7829.62</v>
      </c>
      <c r="BA606" s="61">
        <v>0.68189999999999995</v>
      </c>
      <c r="BB606" s="61">
        <v>348.91</v>
      </c>
      <c r="BC606" s="61">
        <v>3.04E-2</v>
      </c>
      <c r="BD606" s="62">
        <v>11482.29</v>
      </c>
      <c r="BE606" s="62">
        <v>2532.1</v>
      </c>
      <c r="BF606" s="61">
        <v>0.24540000000000001</v>
      </c>
      <c r="BG606" s="61">
        <v>0.63380000000000003</v>
      </c>
      <c r="BH606" s="61">
        <v>0.21149999999999999</v>
      </c>
      <c r="BI606" s="61">
        <v>9.2100000000000001E-2</v>
      </c>
      <c r="BJ606" s="61">
        <v>3.2199999999999999E-2</v>
      </c>
      <c r="BK606" s="61">
        <v>3.04E-2</v>
      </c>
    </row>
    <row r="607" spans="1:63" x14ac:dyDescent="0.25">
      <c r="A607" s="61" t="s">
        <v>637</v>
      </c>
      <c r="B607" s="61">
        <v>45153</v>
      </c>
      <c r="C607" s="61">
        <v>126</v>
      </c>
      <c r="D607" s="61">
        <v>39.83</v>
      </c>
      <c r="E607" s="62">
        <v>5018.43</v>
      </c>
      <c r="F607" s="62">
        <v>4589.47</v>
      </c>
      <c r="G607" s="61">
        <v>3.3E-3</v>
      </c>
      <c r="H607" s="61">
        <v>4.0000000000000002E-4</v>
      </c>
      <c r="I607" s="61">
        <v>0.1351</v>
      </c>
      <c r="J607" s="61">
        <v>1.1000000000000001E-3</v>
      </c>
      <c r="K607" s="61">
        <v>2.3300000000000001E-2</v>
      </c>
      <c r="L607" s="61">
        <v>0.75360000000000005</v>
      </c>
      <c r="M607" s="61">
        <v>8.3299999999999999E-2</v>
      </c>
      <c r="N607" s="61">
        <v>0.57479999999999998</v>
      </c>
      <c r="O607" s="61">
        <v>4.4000000000000003E-3</v>
      </c>
      <c r="P607" s="61">
        <v>0.14430000000000001</v>
      </c>
      <c r="Q607" s="61">
        <v>215.53</v>
      </c>
      <c r="R607" s="62">
        <v>58432.49</v>
      </c>
      <c r="S607" s="61">
        <v>0.317</v>
      </c>
      <c r="T607" s="61">
        <v>0.16669999999999999</v>
      </c>
      <c r="U607" s="61">
        <v>0.51629999999999998</v>
      </c>
      <c r="V607" s="61">
        <v>18.04</v>
      </c>
      <c r="W607" s="61">
        <v>31.15</v>
      </c>
      <c r="X607" s="62">
        <v>83751.81</v>
      </c>
      <c r="Y607" s="61">
        <v>154.63</v>
      </c>
      <c r="Z607" s="62">
        <v>128838.99</v>
      </c>
      <c r="AA607" s="61">
        <v>0.82879999999999998</v>
      </c>
      <c r="AB607" s="61">
        <v>0.14169999999999999</v>
      </c>
      <c r="AC607" s="61">
        <v>2.9600000000000001E-2</v>
      </c>
      <c r="AD607" s="61">
        <v>0.17119999999999999</v>
      </c>
      <c r="AE607" s="61">
        <v>128.84</v>
      </c>
      <c r="AF607" s="62">
        <v>4517.38</v>
      </c>
      <c r="AG607" s="61">
        <v>558.59</v>
      </c>
      <c r="AH607" s="62">
        <v>134510.20000000001</v>
      </c>
      <c r="AI607" s="61">
        <v>362</v>
      </c>
      <c r="AJ607" s="62">
        <v>29067</v>
      </c>
      <c r="AK607" s="62">
        <v>44661</v>
      </c>
      <c r="AL607" s="61">
        <v>44.8</v>
      </c>
      <c r="AM607" s="61">
        <v>34.68</v>
      </c>
      <c r="AN607" s="61">
        <v>35.29</v>
      </c>
      <c r="AO607" s="61">
        <v>4.3</v>
      </c>
      <c r="AP607" s="61">
        <v>627.24</v>
      </c>
      <c r="AQ607" s="61">
        <v>1.5015000000000001</v>
      </c>
      <c r="AR607" s="62">
        <v>1248.74</v>
      </c>
      <c r="AS607" s="62">
        <v>1595.25</v>
      </c>
      <c r="AT607" s="62">
        <v>5684.48</v>
      </c>
      <c r="AU607" s="62">
        <v>1075.9100000000001</v>
      </c>
      <c r="AV607" s="61">
        <v>611.19000000000005</v>
      </c>
      <c r="AW607" s="62">
        <v>10215.57</v>
      </c>
      <c r="AX607" s="62">
        <v>4406.24</v>
      </c>
      <c r="AY607" s="61">
        <v>0.41749999999999998</v>
      </c>
      <c r="AZ607" s="62">
        <v>4938.5</v>
      </c>
      <c r="BA607" s="61">
        <v>0.46789999999999998</v>
      </c>
      <c r="BB607" s="62">
        <v>1209.83</v>
      </c>
      <c r="BC607" s="61">
        <v>0.11459999999999999</v>
      </c>
      <c r="BD607" s="62">
        <v>10554.57</v>
      </c>
      <c r="BE607" s="62">
        <v>2644.43</v>
      </c>
      <c r="BF607" s="61">
        <v>0.7379</v>
      </c>
      <c r="BG607" s="61">
        <v>0.5706</v>
      </c>
      <c r="BH607" s="61">
        <v>0.2051</v>
      </c>
      <c r="BI607" s="61">
        <v>0.1452</v>
      </c>
      <c r="BJ607" s="61">
        <v>2.1399999999999999E-2</v>
      </c>
      <c r="BK607" s="61">
        <v>5.7700000000000001E-2</v>
      </c>
    </row>
    <row r="608" spans="1:63" x14ac:dyDescent="0.25">
      <c r="A608" s="61" t="s">
        <v>638</v>
      </c>
      <c r="B608" s="61">
        <v>45674</v>
      </c>
      <c r="C608" s="61">
        <v>17</v>
      </c>
      <c r="D608" s="61">
        <v>35.79</v>
      </c>
      <c r="E608" s="61">
        <v>608.35</v>
      </c>
      <c r="F608" s="61">
        <v>700.94</v>
      </c>
      <c r="G608" s="61">
        <v>0.02</v>
      </c>
      <c r="H608" s="61">
        <v>0</v>
      </c>
      <c r="I608" s="61">
        <v>9.98E-2</v>
      </c>
      <c r="J608" s="61">
        <v>2.8999999999999998E-3</v>
      </c>
      <c r="K608" s="61">
        <v>4.1000000000000002E-2</v>
      </c>
      <c r="L608" s="61">
        <v>0.65029999999999999</v>
      </c>
      <c r="M608" s="61">
        <v>0.18609999999999999</v>
      </c>
      <c r="N608" s="61">
        <v>0.29759999999999998</v>
      </c>
      <c r="O608" s="61">
        <v>4.3E-3</v>
      </c>
      <c r="P608" s="61">
        <v>0.1348</v>
      </c>
      <c r="Q608" s="61">
        <v>36.04</v>
      </c>
      <c r="R608" s="62">
        <v>60847.17</v>
      </c>
      <c r="S608" s="61">
        <v>0.26150000000000001</v>
      </c>
      <c r="T608" s="61">
        <v>0.1231</v>
      </c>
      <c r="U608" s="61">
        <v>0.61539999999999995</v>
      </c>
      <c r="V608" s="61">
        <v>15.48</v>
      </c>
      <c r="W608" s="61">
        <v>5.3</v>
      </c>
      <c r="X608" s="62">
        <v>86531.89</v>
      </c>
      <c r="Y608" s="61">
        <v>112.89</v>
      </c>
      <c r="Z608" s="62">
        <v>224868.58</v>
      </c>
      <c r="AA608" s="61">
        <v>0.82689999999999997</v>
      </c>
      <c r="AB608" s="61">
        <v>0.16450000000000001</v>
      </c>
      <c r="AC608" s="61">
        <v>8.6E-3</v>
      </c>
      <c r="AD608" s="61">
        <v>0.1731</v>
      </c>
      <c r="AE608" s="61">
        <v>224.87</v>
      </c>
      <c r="AF608" s="62">
        <v>7135.27</v>
      </c>
      <c r="AG608" s="61">
        <v>851.58</v>
      </c>
      <c r="AH608" s="62">
        <v>185842.98</v>
      </c>
      <c r="AI608" s="61">
        <v>501</v>
      </c>
      <c r="AJ608" s="62">
        <v>37890</v>
      </c>
      <c r="AK608" s="62">
        <v>60495</v>
      </c>
      <c r="AL608" s="61">
        <v>62.8</v>
      </c>
      <c r="AM608" s="61">
        <v>30.39</v>
      </c>
      <c r="AN608" s="61">
        <v>36.82</v>
      </c>
      <c r="AO608" s="61">
        <v>4.3</v>
      </c>
      <c r="AP608" s="62">
        <v>1964.72</v>
      </c>
      <c r="AQ608" s="61">
        <v>1.3592</v>
      </c>
      <c r="AR608" s="62">
        <v>1706.56</v>
      </c>
      <c r="AS608" s="62">
        <v>1663.77</v>
      </c>
      <c r="AT608" s="62">
        <v>6251.23</v>
      </c>
      <c r="AU608" s="61">
        <v>764.43</v>
      </c>
      <c r="AV608" s="61">
        <v>380.68</v>
      </c>
      <c r="AW608" s="62">
        <v>10766.67</v>
      </c>
      <c r="AX608" s="62">
        <v>2420.9</v>
      </c>
      <c r="AY608" s="61">
        <v>0.2253</v>
      </c>
      <c r="AZ608" s="62">
        <v>7643.52</v>
      </c>
      <c r="BA608" s="61">
        <v>0.71140000000000003</v>
      </c>
      <c r="BB608" s="61">
        <v>679.62</v>
      </c>
      <c r="BC608" s="61">
        <v>6.3299999999999995E-2</v>
      </c>
      <c r="BD608" s="62">
        <v>10744.04</v>
      </c>
      <c r="BE608" s="62">
        <v>2369.3200000000002</v>
      </c>
      <c r="BF608" s="61">
        <v>0.37330000000000002</v>
      </c>
      <c r="BG608" s="61">
        <v>0.61370000000000002</v>
      </c>
      <c r="BH608" s="61">
        <v>0.21179999999999999</v>
      </c>
      <c r="BI608" s="61">
        <v>0.1386</v>
      </c>
      <c r="BJ608" s="61">
        <v>2.0199999999999999E-2</v>
      </c>
      <c r="BK608" s="61">
        <v>1.5699999999999999E-2</v>
      </c>
    </row>
    <row r="609" spans="1:63" x14ac:dyDescent="0.25">
      <c r="A609" s="61" t="s">
        <v>639</v>
      </c>
      <c r="B609" s="61">
        <v>45161</v>
      </c>
      <c r="C609" s="61">
        <v>46</v>
      </c>
      <c r="D609" s="61">
        <v>221.37</v>
      </c>
      <c r="E609" s="62">
        <v>10183.18</v>
      </c>
      <c r="F609" s="62">
        <v>5561.11</v>
      </c>
      <c r="G609" s="61">
        <v>1.4E-3</v>
      </c>
      <c r="H609" s="61">
        <v>1E-4</v>
      </c>
      <c r="I609" s="61">
        <v>0.67110000000000003</v>
      </c>
      <c r="J609" s="61">
        <v>8.9999999999999998E-4</v>
      </c>
      <c r="K609" s="61">
        <v>0.11219999999999999</v>
      </c>
      <c r="L609" s="61">
        <v>0.16039999999999999</v>
      </c>
      <c r="M609" s="61">
        <v>5.3800000000000001E-2</v>
      </c>
      <c r="N609" s="61">
        <v>0.92649999999999999</v>
      </c>
      <c r="O609" s="61">
        <v>3.9100000000000003E-2</v>
      </c>
      <c r="P609" s="61">
        <v>0.17119999999999999</v>
      </c>
      <c r="Q609" s="61">
        <v>300</v>
      </c>
      <c r="R609" s="62">
        <v>51538.57</v>
      </c>
      <c r="S609" s="61">
        <v>0.17030000000000001</v>
      </c>
      <c r="T609" s="61">
        <v>0.11550000000000001</v>
      </c>
      <c r="U609" s="61">
        <v>0.71430000000000005</v>
      </c>
      <c r="V609" s="61">
        <v>19.100000000000001</v>
      </c>
      <c r="W609" s="61">
        <v>52.5</v>
      </c>
      <c r="X609" s="62">
        <v>75259.23</v>
      </c>
      <c r="Y609" s="61">
        <v>193.97</v>
      </c>
      <c r="Z609" s="62">
        <v>49751.99</v>
      </c>
      <c r="AA609" s="61">
        <v>0.57750000000000001</v>
      </c>
      <c r="AB609" s="61">
        <v>0.32429999999999998</v>
      </c>
      <c r="AC609" s="61">
        <v>9.8199999999999996E-2</v>
      </c>
      <c r="AD609" s="61">
        <v>0.42249999999999999</v>
      </c>
      <c r="AE609" s="61">
        <v>49.75</v>
      </c>
      <c r="AF609" s="62">
        <v>2548.4899999999998</v>
      </c>
      <c r="AG609" s="61">
        <v>372.42</v>
      </c>
      <c r="AH609" s="62">
        <v>48506.26</v>
      </c>
      <c r="AI609" s="61">
        <v>5</v>
      </c>
      <c r="AJ609" s="62">
        <v>19844</v>
      </c>
      <c r="AK609" s="62">
        <v>30496</v>
      </c>
      <c r="AL609" s="61">
        <v>57.6</v>
      </c>
      <c r="AM609" s="61">
        <v>48.25</v>
      </c>
      <c r="AN609" s="61">
        <v>54.58</v>
      </c>
      <c r="AO609" s="61">
        <v>4.2</v>
      </c>
      <c r="AP609" s="61">
        <v>0</v>
      </c>
      <c r="AQ609" s="61">
        <v>1.2545999999999999</v>
      </c>
      <c r="AR609" s="62">
        <v>1714.3</v>
      </c>
      <c r="AS609" s="62">
        <v>3898.74</v>
      </c>
      <c r="AT609" s="62">
        <v>8351.49</v>
      </c>
      <c r="AU609" s="62">
        <v>1839.49</v>
      </c>
      <c r="AV609" s="62">
        <v>1106.03</v>
      </c>
      <c r="AW609" s="62">
        <v>16910.060000000001</v>
      </c>
      <c r="AX609" s="62">
        <v>12017.22</v>
      </c>
      <c r="AY609" s="61">
        <v>0.62460000000000004</v>
      </c>
      <c r="AZ609" s="62">
        <v>3878.69</v>
      </c>
      <c r="BA609" s="61">
        <v>0.2016</v>
      </c>
      <c r="BB609" s="62">
        <v>3345.14</v>
      </c>
      <c r="BC609" s="61">
        <v>0.1739</v>
      </c>
      <c r="BD609" s="62">
        <v>19241.05</v>
      </c>
      <c r="BE609" s="62">
        <v>4589.17</v>
      </c>
      <c r="BF609" s="61">
        <v>3.0310000000000001</v>
      </c>
      <c r="BG609" s="61">
        <v>0.41110000000000002</v>
      </c>
      <c r="BH609" s="61">
        <v>0.17699999999999999</v>
      </c>
      <c r="BI609" s="61">
        <v>0.3805</v>
      </c>
      <c r="BJ609" s="61">
        <v>2.2100000000000002E-2</v>
      </c>
      <c r="BK609" s="61">
        <v>9.2999999999999992E-3</v>
      </c>
    </row>
    <row r="610" spans="1:63" x14ac:dyDescent="0.25">
      <c r="A610" s="61" t="s">
        <v>640</v>
      </c>
      <c r="B610" s="61">
        <v>49544</v>
      </c>
      <c r="C610" s="61">
        <v>104</v>
      </c>
      <c r="D610" s="61">
        <v>15.85</v>
      </c>
      <c r="E610" s="62">
        <v>1648.09</v>
      </c>
      <c r="F610" s="62">
        <v>1576.23</v>
      </c>
      <c r="G610" s="61">
        <v>6.3E-3</v>
      </c>
      <c r="H610" s="61">
        <v>5.9999999999999995E-4</v>
      </c>
      <c r="I610" s="61">
        <v>1.18E-2</v>
      </c>
      <c r="J610" s="61">
        <v>5.9999999999999995E-4</v>
      </c>
      <c r="K610" s="61">
        <v>2.7000000000000001E-3</v>
      </c>
      <c r="L610" s="61">
        <v>0.96760000000000002</v>
      </c>
      <c r="M610" s="61">
        <v>1.03E-2</v>
      </c>
      <c r="N610" s="61">
        <v>0.4446</v>
      </c>
      <c r="O610" s="61">
        <v>0</v>
      </c>
      <c r="P610" s="61">
        <v>0.1236</v>
      </c>
      <c r="Q610" s="61">
        <v>66.17</v>
      </c>
      <c r="R610" s="62">
        <v>56652.79</v>
      </c>
      <c r="S610" s="61">
        <v>0.125</v>
      </c>
      <c r="T610" s="61">
        <v>0.13750000000000001</v>
      </c>
      <c r="U610" s="61">
        <v>0.73750000000000004</v>
      </c>
      <c r="V610" s="61">
        <v>20.239999999999998</v>
      </c>
      <c r="W610" s="61">
        <v>7</v>
      </c>
      <c r="X610" s="62">
        <v>65581</v>
      </c>
      <c r="Y610" s="61">
        <v>224.13</v>
      </c>
      <c r="Z610" s="62">
        <v>111111.08</v>
      </c>
      <c r="AA610" s="61">
        <v>0.755</v>
      </c>
      <c r="AB610" s="61">
        <v>0.19989999999999999</v>
      </c>
      <c r="AC610" s="61">
        <v>4.5100000000000001E-2</v>
      </c>
      <c r="AD610" s="61">
        <v>0.245</v>
      </c>
      <c r="AE610" s="61">
        <v>111.11</v>
      </c>
      <c r="AF610" s="62">
        <v>2784.33</v>
      </c>
      <c r="AG610" s="61">
        <v>305.76</v>
      </c>
      <c r="AH610" s="62">
        <v>121316.17</v>
      </c>
      <c r="AI610" s="61">
        <v>295</v>
      </c>
      <c r="AJ610" s="62">
        <v>35118</v>
      </c>
      <c r="AK610" s="62">
        <v>49508</v>
      </c>
      <c r="AL610" s="61">
        <v>33.799999999999997</v>
      </c>
      <c r="AM610" s="61">
        <v>24.05</v>
      </c>
      <c r="AN610" s="61">
        <v>26.92</v>
      </c>
      <c r="AO610" s="61">
        <v>4.7</v>
      </c>
      <c r="AP610" s="61">
        <v>1.95</v>
      </c>
      <c r="AQ610" s="61">
        <v>0.6099</v>
      </c>
      <c r="AR610" s="61">
        <v>943.79</v>
      </c>
      <c r="AS610" s="62">
        <v>1813.91</v>
      </c>
      <c r="AT610" s="62">
        <v>4745</v>
      </c>
      <c r="AU610" s="61">
        <v>546.65</v>
      </c>
      <c r="AV610" s="61">
        <v>208.52</v>
      </c>
      <c r="AW610" s="62">
        <v>8257.8700000000008</v>
      </c>
      <c r="AX610" s="62">
        <v>4639.58</v>
      </c>
      <c r="AY610" s="61">
        <v>0.57250000000000001</v>
      </c>
      <c r="AZ610" s="62">
        <v>2892.62</v>
      </c>
      <c r="BA610" s="61">
        <v>0.3569</v>
      </c>
      <c r="BB610" s="61">
        <v>571.83000000000004</v>
      </c>
      <c r="BC610" s="61">
        <v>7.0599999999999996E-2</v>
      </c>
      <c r="BD610" s="62">
        <v>8104.03</v>
      </c>
      <c r="BE610" s="62">
        <v>3563.89</v>
      </c>
      <c r="BF610" s="61">
        <v>0.9627</v>
      </c>
      <c r="BG610" s="61">
        <v>0.55740000000000001</v>
      </c>
      <c r="BH610" s="61">
        <v>0.2341</v>
      </c>
      <c r="BI610" s="61">
        <v>0.15690000000000001</v>
      </c>
      <c r="BJ610" s="61">
        <v>3.5200000000000002E-2</v>
      </c>
      <c r="BK610" s="61">
        <v>1.6400000000000001E-2</v>
      </c>
    </row>
    <row r="611" spans="1:63" x14ac:dyDescent="0.25">
      <c r="A611" s="61" t="s">
        <v>641</v>
      </c>
      <c r="B611" s="61">
        <v>45179</v>
      </c>
      <c r="C611" s="61">
        <v>18</v>
      </c>
      <c r="D611" s="61">
        <v>250.82</v>
      </c>
      <c r="E611" s="62">
        <v>4514.75</v>
      </c>
      <c r="F611" s="62">
        <v>3395.92</v>
      </c>
      <c r="G611" s="61">
        <v>2.8999999999999998E-3</v>
      </c>
      <c r="H611" s="61">
        <v>2.9999999999999997E-4</v>
      </c>
      <c r="I611" s="61">
        <v>0.11409999999999999</v>
      </c>
      <c r="J611" s="61">
        <v>1.9E-3</v>
      </c>
      <c r="K611" s="61">
        <v>1.49E-2</v>
      </c>
      <c r="L611" s="61">
        <v>0.70660000000000001</v>
      </c>
      <c r="M611" s="61">
        <v>0.1593</v>
      </c>
      <c r="N611" s="61">
        <v>0.74660000000000004</v>
      </c>
      <c r="O611" s="61">
        <v>1E-3</v>
      </c>
      <c r="P611" s="61">
        <v>0.1913</v>
      </c>
      <c r="Q611" s="61">
        <v>120.15</v>
      </c>
      <c r="R611" s="62">
        <v>52004.63</v>
      </c>
      <c r="S611" s="61">
        <v>0.22220000000000001</v>
      </c>
      <c r="T611" s="61">
        <v>0.1159</v>
      </c>
      <c r="U611" s="61">
        <v>0.66180000000000005</v>
      </c>
      <c r="V611" s="61">
        <v>23.03</v>
      </c>
      <c r="W611" s="61">
        <v>23.82</v>
      </c>
      <c r="X611" s="62">
        <v>67209.98</v>
      </c>
      <c r="Y611" s="61">
        <v>185.07</v>
      </c>
      <c r="Z611" s="62">
        <v>90586.38</v>
      </c>
      <c r="AA611" s="61">
        <v>0.62780000000000002</v>
      </c>
      <c r="AB611" s="61">
        <v>0.33510000000000001</v>
      </c>
      <c r="AC611" s="61">
        <v>3.7100000000000001E-2</v>
      </c>
      <c r="AD611" s="61">
        <v>0.37219999999999998</v>
      </c>
      <c r="AE611" s="61">
        <v>90.59</v>
      </c>
      <c r="AF611" s="62">
        <v>2427.79</v>
      </c>
      <c r="AG611" s="61">
        <v>309.66000000000003</v>
      </c>
      <c r="AH611" s="62">
        <v>84067.27</v>
      </c>
      <c r="AI611" s="61">
        <v>87</v>
      </c>
      <c r="AJ611" s="62">
        <v>21979</v>
      </c>
      <c r="AK611" s="62">
        <v>34705</v>
      </c>
      <c r="AL611" s="61">
        <v>46.75</v>
      </c>
      <c r="AM611" s="61">
        <v>25.82</v>
      </c>
      <c r="AN611" s="61">
        <v>26.44</v>
      </c>
      <c r="AO611" s="61">
        <v>4.45</v>
      </c>
      <c r="AP611" s="61">
        <v>0</v>
      </c>
      <c r="AQ611" s="61">
        <v>0.82579999999999998</v>
      </c>
      <c r="AR611" s="62">
        <v>1006.37</v>
      </c>
      <c r="AS611" s="62">
        <v>1993.67</v>
      </c>
      <c r="AT611" s="62">
        <v>5233.4399999999996</v>
      </c>
      <c r="AU611" s="62">
        <v>1090.8499999999999</v>
      </c>
      <c r="AV611" s="61">
        <v>696.08</v>
      </c>
      <c r="AW611" s="62">
        <v>10020.41</v>
      </c>
      <c r="AX611" s="62">
        <v>6330.71</v>
      </c>
      <c r="AY611" s="61">
        <v>0.57010000000000005</v>
      </c>
      <c r="AZ611" s="62">
        <v>3041.91</v>
      </c>
      <c r="BA611" s="61">
        <v>0.27389999999999998</v>
      </c>
      <c r="BB611" s="62">
        <v>1732.89</v>
      </c>
      <c r="BC611" s="61">
        <v>0.156</v>
      </c>
      <c r="BD611" s="62">
        <v>11105.51</v>
      </c>
      <c r="BE611" s="62">
        <v>3680.23</v>
      </c>
      <c r="BF611" s="61">
        <v>1.7862</v>
      </c>
      <c r="BG611" s="61">
        <v>0.45419999999999999</v>
      </c>
      <c r="BH611" s="61">
        <v>0.2276</v>
      </c>
      <c r="BI611" s="61">
        <v>0.29330000000000001</v>
      </c>
      <c r="BJ611" s="61">
        <v>1.6400000000000001E-2</v>
      </c>
      <c r="BK611" s="61">
        <v>8.5000000000000006E-3</v>
      </c>
    </row>
  </sheetData>
  <pageMargins left="0.7" right="0.7" top="0.75" bottom="0.75" header="0.3" footer="0.3"/>
  <pageSetup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10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39.28515625" style="61" bestFit="1" customWidth="1"/>
    <col min="2" max="2" width="7" style="61" bestFit="1" customWidth="1"/>
    <col min="3" max="3" width="8.7109375" style="61" customWidth="1"/>
    <col min="4" max="4" width="7" style="61" bestFit="1" customWidth="1"/>
    <col min="5" max="5" width="10.85546875" style="61" customWidth="1"/>
    <col min="6" max="6" width="9.85546875" style="61" customWidth="1"/>
    <col min="7" max="7" width="9.28515625" style="61" customWidth="1"/>
    <col min="8" max="8" width="9.42578125" style="61" customWidth="1"/>
    <col min="9" max="9" width="9" style="61" customWidth="1"/>
    <col min="10" max="10" width="10" style="61" bestFit="1" customWidth="1"/>
    <col min="11" max="11" width="9.28515625" style="61" customWidth="1"/>
    <col min="12" max="12" width="8.42578125" style="61" customWidth="1"/>
    <col min="13" max="13" width="9.5703125" style="61" customWidth="1"/>
    <col min="14" max="14" width="8.7109375" style="61" customWidth="1"/>
    <col min="15" max="15" width="9.85546875" style="61" bestFit="1" customWidth="1"/>
    <col min="16" max="16" width="8.28515625" style="61" customWidth="1"/>
    <col min="17" max="17" width="10.140625" style="61" customWidth="1"/>
    <col min="18" max="18" width="10.5703125" style="61" customWidth="1"/>
    <col min="19" max="19" width="10.85546875" style="61" customWidth="1"/>
    <col min="20" max="20" width="10.5703125" style="61" customWidth="1"/>
    <col min="21" max="21" width="10.28515625" style="61" customWidth="1"/>
    <col min="22" max="22" width="9.85546875" style="61" customWidth="1"/>
    <col min="23" max="23" width="9.7109375" style="61" customWidth="1"/>
    <col min="24" max="24" width="12" style="61" customWidth="1"/>
    <col min="25" max="25" width="11.7109375" style="61" customWidth="1"/>
    <col min="26" max="26" width="10.140625" style="61" bestFit="1" customWidth="1"/>
    <col min="27" max="28" width="9.140625" style="61" customWidth="1"/>
    <col min="29" max="29" width="11.28515625" style="61" customWidth="1"/>
    <col min="30" max="30" width="10" style="61" customWidth="1"/>
    <col min="31" max="31" width="12.5703125" style="61" customWidth="1"/>
    <col min="32" max="32" width="11.140625" style="61" customWidth="1"/>
    <col min="33" max="33" width="11.28515625" style="61" customWidth="1"/>
    <col min="34" max="34" width="12.85546875" style="61" customWidth="1"/>
    <col min="35" max="35" width="11.42578125" style="61" customWidth="1"/>
    <col min="36" max="36" width="9.140625" style="61"/>
    <col min="37" max="37" width="10.140625" style="61" bestFit="1" customWidth="1"/>
    <col min="38" max="38" width="10" style="61" customWidth="1"/>
    <col min="39" max="39" width="9.140625" style="61" customWidth="1"/>
    <col min="40" max="40" width="9.85546875" style="61" customWidth="1"/>
    <col min="41" max="41" width="9.5703125" style="61" customWidth="1"/>
    <col min="42" max="42" width="8.140625" style="61" bestFit="1" customWidth="1"/>
    <col min="43" max="43" width="7" style="61" bestFit="1" customWidth="1"/>
    <col min="44" max="44" width="13.85546875" style="61" customWidth="1"/>
    <col min="45" max="45" width="12.85546875" style="61" customWidth="1"/>
    <col min="46" max="46" width="11.42578125" style="61" customWidth="1"/>
    <col min="47" max="47" width="11" style="61" customWidth="1"/>
    <col min="48" max="48" width="10.5703125" style="61" customWidth="1"/>
    <col min="49" max="49" width="13.7109375" style="61" customWidth="1"/>
    <col min="50" max="50" width="11.7109375" style="61" customWidth="1"/>
    <col min="51" max="51" width="11" style="61" customWidth="1"/>
    <col min="52" max="52" width="9.140625" style="61"/>
    <col min="53" max="53" width="11.5703125" style="61" customWidth="1"/>
    <col min="54" max="54" width="14" style="61" customWidth="1"/>
    <col min="55" max="55" width="13.5703125" style="61" customWidth="1"/>
    <col min="56" max="56" width="13.42578125" style="61" customWidth="1"/>
    <col min="57" max="57" width="12.5703125" style="61" customWidth="1"/>
    <col min="58" max="58" width="11.140625" style="61" customWidth="1"/>
    <col min="59" max="59" width="11.7109375" style="61" customWidth="1"/>
    <col min="60" max="60" width="11.5703125" style="61" customWidth="1"/>
    <col min="61" max="61" width="13.28515625" style="61" customWidth="1"/>
    <col min="62" max="62" width="11.7109375" style="61" customWidth="1"/>
    <col min="63" max="63" width="11.5703125" style="61" customWidth="1"/>
    <col min="64" max="16384" width="9.140625" style="61"/>
  </cols>
  <sheetData>
    <row r="1" spans="1:63" ht="120" customHeight="1" x14ac:dyDescent="0.25">
      <c r="A1" s="82" t="s">
        <v>642</v>
      </c>
      <c r="B1" s="52" t="s">
        <v>643</v>
      </c>
      <c r="C1" s="57" t="s">
        <v>24</v>
      </c>
      <c r="D1" s="53" t="s">
        <v>25</v>
      </c>
      <c r="E1" s="53" t="s">
        <v>761</v>
      </c>
      <c r="F1" s="53" t="s">
        <v>762</v>
      </c>
      <c r="G1" s="54" t="s">
        <v>763</v>
      </c>
      <c r="H1" s="54" t="s">
        <v>764</v>
      </c>
      <c r="I1" s="54" t="s">
        <v>765</v>
      </c>
      <c r="J1" s="54" t="s">
        <v>766</v>
      </c>
      <c r="K1" s="54" t="s">
        <v>767</v>
      </c>
      <c r="L1" s="54" t="s">
        <v>768</v>
      </c>
      <c r="M1" s="54" t="s">
        <v>769</v>
      </c>
      <c r="N1" s="54" t="s">
        <v>770</v>
      </c>
      <c r="O1" s="54" t="s">
        <v>771</v>
      </c>
      <c r="P1" s="54" t="s">
        <v>772</v>
      </c>
      <c r="Q1" s="53" t="s">
        <v>26</v>
      </c>
      <c r="R1" s="55" t="s">
        <v>773</v>
      </c>
      <c r="S1" s="54" t="s">
        <v>774</v>
      </c>
      <c r="T1" s="54" t="s">
        <v>775</v>
      </c>
      <c r="U1" s="54" t="s">
        <v>776</v>
      </c>
      <c r="V1" s="53" t="s">
        <v>27</v>
      </c>
      <c r="W1" s="53" t="s">
        <v>777</v>
      </c>
      <c r="X1" s="55" t="s">
        <v>778</v>
      </c>
      <c r="Y1" s="53" t="s">
        <v>779</v>
      </c>
      <c r="Z1" s="55" t="s">
        <v>780</v>
      </c>
      <c r="AA1" s="54" t="s">
        <v>781</v>
      </c>
      <c r="AB1" s="54" t="s">
        <v>782</v>
      </c>
      <c r="AC1" s="54" t="s">
        <v>783</v>
      </c>
      <c r="AD1" s="54" t="s">
        <v>784</v>
      </c>
      <c r="AE1" s="55" t="s">
        <v>785</v>
      </c>
      <c r="AF1" s="55" t="s">
        <v>786</v>
      </c>
      <c r="AG1" s="55" t="s">
        <v>787</v>
      </c>
      <c r="AH1" s="55" t="s">
        <v>788</v>
      </c>
      <c r="AI1" s="56" t="s">
        <v>789</v>
      </c>
      <c r="AJ1" s="55" t="s">
        <v>790</v>
      </c>
      <c r="AK1" s="55" t="s">
        <v>791</v>
      </c>
      <c r="AL1" s="57" t="s">
        <v>792</v>
      </c>
      <c r="AM1" s="57" t="s">
        <v>793</v>
      </c>
      <c r="AN1" s="57" t="s">
        <v>794</v>
      </c>
      <c r="AO1" s="57" t="s">
        <v>795</v>
      </c>
      <c r="AP1" s="55" t="s">
        <v>796</v>
      </c>
      <c r="AQ1" s="58" t="s">
        <v>797</v>
      </c>
      <c r="AR1" s="55" t="s">
        <v>798</v>
      </c>
      <c r="AS1" s="55" t="s">
        <v>799</v>
      </c>
      <c r="AT1" s="55" t="s">
        <v>800</v>
      </c>
      <c r="AU1" s="55" t="s">
        <v>801</v>
      </c>
      <c r="AV1" s="55" t="s">
        <v>802</v>
      </c>
      <c r="AW1" s="55" t="s">
        <v>803</v>
      </c>
      <c r="AX1" s="55" t="s">
        <v>804</v>
      </c>
      <c r="AY1" s="54" t="s">
        <v>805</v>
      </c>
      <c r="AZ1" s="55" t="s">
        <v>806</v>
      </c>
      <c r="BA1" s="54" t="s">
        <v>807</v>
      </c>
      <c r="BB1" s="55" t="s">
        <v>808</v>
      </c>
      <c r="BC1" s="54" t="s">
        <v>809</v>
      </c>
      <c r="BD1" s="55" t="s">
        <v>810</v>
      </c>
      <c r="BE1" s="55" t="s">
        <v>811</v>
      </c>
      <c r="BF1" s="54" t="s">
        <v>812</v>
      </c>
      <c r="BG1" s="54" t="s">
        <v>813</v>
      </c>
      <c r="BH1" s="54" t="s">
        <v>814</v>
      </c>
      <c r="BI1" s="54" t="s">
        <v>815</v>
      </c>
      <c r="BJ1" s="54" t="s">
        <v>816</v>
      </c>
      <c r="BK1" s="54" t="s">
        <v>817</v>
      </c>
    </row>
    <row r="2" spans="1:63" x14ac:dyDescent="0.25">
      <c r="A2" s="61" t="s">
        <v>35</v>
      </c>
      <c r="B2" s="61">
        <v>45187</v>
      </c>
      <c r="C2" s="61">
        <v>69.48</v>
      </c>
      <c r="D2" s="61">
        <v>15.98</v>
      </c>
      <c r="E2" s="62">
        <v>1109.96</v>
      </c>
      <c r="F2" s="62">
        <v>1097.21</v>
      </c>
      <c r="G2" s="61">
        <v>3.5999999999999999E-3</v>
      </c>
      <c r="H2" s="61">
        <v>2.9999999999999997E-4</v>
      </c>
      <c r="I2" s="61">
        <v>6.4000000000000003E-3</v>
      </c>
      <c r="J2" s="61">
        <v>1.2999999999999999E-3</v>
      </c>
      <c r="K2" s="61">
        <v>1.9300000000000001E-2</v>
      </c>
      <c r="L2" s="61">
        <v>0.94689999999999996</v>
      </c>
      <c r="M2" s="61">
        <v>2.2100000000000002E-2</v>
      </c>
      <c r="N2" s="61">
        <v>0.33229999999999998</v>
      </c>
      <c r="O2" s="61">
        <v>1.4E-3</v>
      </c>
      <c r="P2" s="61">
        <v>0.123</v>
      </c>
      <c r="Q2" s="61">
        <v>52.03</v>
      </c>
      <c r="R2" s="62">
        <v>51779.58</v>
      </c>
      <c r="S2" s="61">
        <v>0.30690000000000001</v>
      </c>
      <c r="T2" s="61">
        <v>0.16980000000000001</v>
      </c>
      <c r="U2" s="61">
        <v>0.52329999999999999</v>
      </c>
      <c r="V2" s="61">
        <v>18.399999999999999</v>
      </c>
      <c r="W2" s="61">
        <v>8.39</v>
      </c>
      <c r="X2" s="62">
        <v>67225.59</v>
      </c>
      <c r="Y2" s="61">
        <v>127.84</v>
      </c>
      <c r="Z2" s="62">
        <v>131360.28</v>
      </c>
      <c r="AA2" s="61">
        <v>0.87150000000000005</v>
      </c>
      <c r="AB2" s="61">
        <v>8.2100000000000006E-2</v>
      </c>
      <c r="AC2" s="61">
        <v>4.6399999999999997E-2</v>
      </c>
      <c r="AD2" s="61">
        <v>0.1285</v>
      </c>
      <c r="AE2" s="61">
        <v>131.36000000000001</v>
      </c>
      <c r="AF2" s="62">
        <v>3576.2</v>
      </c>
      <c r="AG2" s="61">
        <v>470.42</v>
      </c>
      <c r="AH2" s="62">
        <v>125966.59</v>
      </c>
      <c r="AI2" s="61" t="s">
        <v>14</v>
      </c>
      <c r="AJ2" s="62">
        <v>33615</v>
      </c>
      <c r="AK2" s="62">
        <v>47301.99</v>
      </c>
      <c r="AL2" s="61">
        <v>45.17</v>
      </c>
      <c r="AM2" s="61">
        <v>25.84</v>
      </c>
      <c r="AN2" s="61">
        <v>29.93</v>
      </c>
      <c r="AO2" s="61">
        <v>4.6399999999999997</v>
      </c>
      <c r="AP2" s="62">
        <v>1498.11</v>
      </c>
      <c r="AQ2" s="61">
        <v>1.1057999999999999</v>
      </c>
      <c r="AR2" s="62">
        <v>1212.8800000000001</v>
      </c>
      <c r="AS2" s="62">
        <v>1837.83</v>
      </c>
      <c r="AT2" s="62">
        <v>5092.72</v>
      </c>
      <c r="AU2" s="61">
        <v>941.82</v>
      </c>
      <c r="AV2" s="61">
        <v>213.22</v>
      </c>
      <c r="AW2" s="62">
        <v>9298.48</v>
      </c>
      <c r="AX2" s="62">
        <v>4406.3999999999996</v>
      </c>
      <c r="AY2" s="61">
        <v>0.46300000000000002</v>
      </c>
      <c r="AZ2" s="62">
        <v>4463.55</v>
      </c>
      <c r="BA2" s="61">
        <v>0.46899999999999997</v>
      </c>
      <c r="BB2" s="61">
        <v>647.11</v>
      </c>
      <c r="BC2" s="61">
        <v>6.8000000000000005E-2</v>
      </c>
      <c r="BD2" s="62">
        <v>9517.06</v>
      </c>
      <c r="BE2" s="62">
        <v>3568.09</v>
      </c>
      <c r="BF2" s="61">
        <v>0.98519999999999996</v>
      </c>
      <c r="BG2" s="61">
        <v>0.55169999999999997</v>
      </c>
      <c r="BH2" s="61">
        <v>0.21110000000000001</v>
      </c>
      <c r="BI2" s="61">
        <v>0.17599999999999999</v>
      </c>
      <c r="BJ2" s="61">
        <v>3.3700000000000001E-2</v>
      </c>
      <c r="BK2" s="61">
        <v>2.75E-2</v>
      </c>
    </row>
    <row r="3" spans="1:63" x14ac:dyDescent="0.25">
      <c r="A3" s="61" t="s">
        <v>36</v>
      </c>
      <c r="B3" s="61">
        <v>49494</v>
      </c>
      <c r="C3" s="61">
        <v>95.71</v>
      </c>
      <c r="D3" s="61">
        <v>11.24</v>
      </c>
      <c r="E3" s="62">
        <v>1075.69</v>
      </c>
      <c r="F3" s="62">
        <v>1078.6199999999999</v>
      </c>
      <c r="G3" s="61">
        <v>2.8999999999999998E-3</v>
      </c>
      <c r="H3" s="61">
        <v>1E-4</v>
      </c>
      <c r="I3" s="61">
        <v>6.1999999999999998E-3</v>
      </c>
      <c r="J3" s="61">
        <v>1.1000000000000001E-3</v>
      </c>
      <c r="K3" s="61">
        <v>2.35E-2</v>
      </c>
      <c r="L3" s="61">
        <v>0.94199999999999995</v>
      </c>
      <c r="M3" s="61">
        <v>2.41E-2</v>
      </c>
      <c r="N3" s="61">
        <v>0.39410000000000001</v>
      </c>
      <c r="O3" s="61">
        <v>8.9999999999999998E-4</v>
      </c>
      <c r="P3" s="61">
        <v>0.1318</v>
      </c>
      <c r="Q3" s="61">
        <v>50.37</v>
      </c>
      <c r="R3" s="62">
        <v>50611.69</v>
      </c>
      <c r="S3" s="61">
        <v>0.31309999999999999</v>
      </c>
      <c r="T3" s="61">
        <v>0.15490000000000001</v>
      </c>
      <c r="U3" s="61">
        <v>0.53200000000000003</v>
      </c>
      <c r="V3" s="61">
        <v>18.03</v>
      </c>
      <c r="W3" s="61">
        <v>7.61</v>
      </c>
      <c r="X3" s="62">
        <v>66547.72</v>
      </c>
      <c r="Y3" s="61">
        <v>136.65</v>
      </c>
      <c r="Z3" s="62">
        <v>105140.43</v>
      </c>
      <c r="AA3" s="61">
        <v>0.90529999999999999</v>
      </c>
      <c r="AB3" s="61">
        <v>4.9099999999999998E-2</v>
      </c>
      <c r="AC3" s="61">
        <v>4.5600000000000002E-2</v>
      </c>
      <c r="AD3" s="61">
        <v>9.4700000000000006E-2</v>
      </c>
      <c r="AE3" s="61">
        <v>105.14</v>
      </c>
      <c r="AF3" s="62">
        <v>2520.4899999999998</v>
      </c>
      <c r="AG3" s="61">
        <v>369.62</v>
      </c>
      <c r="AH3" s="62">
        <v>97681.34</v>
      </c>
      <c r="AI3" s="61" t="s">
        <v>14</v>
      </c>
      <c r="AJ3" s="62">
        <v>32312</v>
      </c>
      <c r="AK3" s="62">
        <v>43871.41</v>
      </c>
      <c r="AL3" s="61">
        <v>36.659999999999997</v>
      </c>
      <c r="AM3" s="61">
        <v>23.24</v>
      </c>
      <c r="AN3" s="61">
        <v>26.25</v>
      </c>
      <c r="AO3" s="61">
        <v>4.4800000000000004</v>
      </c>
      <c r="AP3" s="62">
        <v>1176.02</v>
      </c>
      <c r="AQ3" s="61">
        <v>1.1449</v>
      </c>
      <c r="AR3" s="62">
        <v>1091.51</v>
      </c>
      <c r="AS3" s="62">
        <v>1995.5</v>
      </c>
      <c r="AT3" s="62">
        <v>5119.76</v>
      </c>
      <c r="AU3" s="61">
        <v>800.65</v>
      </c>
      <c r="AV3" s="61">
        <v>181.16</v>
      </c>
      <c r="AW3" s="62">
        <v>9188.59</v>
      </c>
      <c r="AX3" s="62">
        <v>5394.71</v>
      </c>
      <c r="AY3" s="61">
        <v>0.56610000000000005</v>
      </c>
      <c r="AZ3" s="62">
        <v>3437.48</v>
      </c>
      <c r="BA3" s="61">
        <v>0.36070000000000002</v>
      </c>
      <c r="BB3" s="61">
        <v>696.79</v>
      </c>
      <c r="BC3" s="61">
        <v>7.3099999999999998E-2</v>
      </c>
      <c r="BD3" s="62">
        <v>9528.98</v>
      </c>
      <c r="BE3" s="62">
        <v>4794.6000000000004</v>
      </c>
      <c r="BF3" s="61">
        <v>1.7195</v>
      </c>
      <c r="BG3" s="61">
        <v>0.54530000000000001</v>
      </c>
      <c r="BH3" s="61">
        <v>0.2056</v>
      </c>
      <c r="BI3" s="61">
        <v>0.1888</v>
      </c>
      <c r="BJ3" s="61">
        <v>3.5499999999999997E-2</v>
      </c>
      <c r="BK3" s="61">
        <v>2.4799999999999999E-2</v>
      </c>
    </row>
    <row r="4" spans="1:63" x14ac:dyDescent="0.25">
      <c r="A4" s="61" t="s">
        <v>37</v>
      </c>
      <c r="B4" s="61">
        <v>43489</v>
      </c>
      <c r="C4" s="61">
        <v>45.2</v>
      </c>
      <c r="D4" s="61">
        <v>482.08</v>
      </c>
      <c r="E4" s="62">
        <v>21789.96</v>
      </c>
      <c r="F4" s="62">
        <v>15980.14</v>
      </c>
      <c r="G4" s="61">
        <v>1.2200000000000001E-2</v>
      </c>
      <c r="H4" s="61">
        <v>5.0000000000000001E-4</v>
      </c>
      <c r="I4" s="61">
        <v>0.5202</v>
      </c>
      <c r="J4" s="61">
        <v>1.4E-3</v>
      </c>
      <c r="K4" s="61">
        <v>7.6600000000000001E-2</v>
      </c>
      <c r="L4" s="61">
        <v>0.32619999999999999</v>
      </c>
      <c r="M4" s="61">
        <v>6.2799999999999995E-2</v>
      </c>
      <c r="N4" s="61">
        <v>0.83360000000000001</v>
      </c>
      <c r="O4" s="61">
        <v>5.3800000000000001E-2</v>
      </c>
      <c r="P4" s="61">
        <v>0.15720000000000001</v>
      </c>
      <c r="Q4" s="61">
        <v>736.63</v>
      </c>
      <c r="R4" s="62">
        <v>61784.6</v>
      </c>
      <c r="S4" s="61">
        <v>0.1739</v>
      </c>
      <c r="T4" s="61">
        <v>0.14879999999999999</v>
      </c>
      <c r="U4" s="61">
        <v>0.67730000000000001</v>
      </c>
      <c r="V4" s="61">
        <v>19.100000000000001</v>
      </c>
      <c r="W4" s="61">
        <v>125.09</v>
      </c>
      <c r="X4" s="62">
        <v>80389.69</v>
      </c>
      <c r="Y4" s="61">
        <v>173.79</v>
      </c>
      <c r="Z4" s="62">
        <v>102676.02</v>
      </c>
      <c r="AA4" s="61">
        <v>0.60319999999999996</v>
      </c>
      <c r="AB4" s="61">
        <v>0.35880000000000001</v>
      </c>
      <c r="AC4" s="61">
        <v>3.7900000000000003E-2</v>
      </c>
      <c r="AD4" s="61">
        <v>0.39679999999999999</v>
      </c>
      <c r="AE4" s="61">
        <v>102.68</v>
      </c>
      <c r="AF4" s="62">
        <v>4263.8999999999996</v>
      </c>
      <c r="AG4" s="61">
        <v>436.72</v>
      </c>
      <c r="AH4" s="62">
        <v>94359.73</v>
      </c>
      <c r="AI4" s="61" t="s">
        <v>14</v>
      </c>
      <c r="AJ4" s="62">
        <v>24324</v>
      </c>
      <c r="AK4" s="62">
        <v>38249.32</v>
      </c>
      <c r="AL4" s="61">
        <v>61.71</v>
      </c>
      <c r="AM4" s="61">
        <v>37.270000000000003</v>
      </c>
      <c r="AN4" s="61">
        <v>48.1</v>
      </c>
      <c r="AO4" s="61">
        <v>4.22</v>
      </c>
      <c r="AP4" s="61">
        <v>0</v>
      </c>
      <c r="AQ4" s="61">
        <v>1.1505000000000001</v>
      </c>
      <c r="AR4" s="62">
        <v>1553.54</v>
      </c>
      <c r="AS4" s="62">
        <v>2663.47</v>
      </c>
      <c r="AT4" s="62">
        <v>7018.41</v>
      </c>
      <c r="AU4" s="62">
        <v>1421.11</v>
      </c>
      <c r="AV4" s="61">
        <v>842.99</v>
      </c>
      <c r="AW4" s="62">
        <v>13499.51</v>
      </c>
      <c r="AX4" s="62">
        <v>6691.55</v>
      </c>
      <c r="AY4" s="61">
        <v>0.47289999999999999</v>
      </c>
      <c r="AZ4" s="62">
        <v>5499.99</v>
      </c>
      <c r="BA4" s="61">
        <v>0.38869999999999999</v>
      </c>
      <c r="BB4" s="62">
        <v>1958.26</v>
      </c>
      <c r="BC4" s="61">
        <v>0.1384</v>
      </c>
      <c r="BD4" s="62">
        <v>14149.8</v>
      </c>
      <c r="BE4" s="62">
        <v>3543.99</v>
      </c>
      <c r="BF4" s="61">
        <v>1.2892999999999999</v>
      </c>
      <c r="BG4" s="61">
        <v>0.48809999999999998</v>
      </c>
      <c r="BH4" s="61">
        <v>0.1976</v>
      </c>
      <c r="BI4" s="61">
        <v>0.27879999999999999</v>
      </c>
      <c r="BJ4" s="61">
        <v>2.2100000000000002E-2</v>
      </c>
      <c r="BK4" s="61">
        <v>1.3299999999999999E-2</v>
      </c>
    </row>
    <row r="5" spans="1:63" x14ac:dyDescent="0.25">
      <c r="A5" s="61" t="s">
        <v>38</v>
      </c>
      <c r="B5" s="61">
        <v>45906</v>
      </c>
      <c r="C5" s="61">
        <v>133.05000000000001</v>
      </c>
      <c r="D5" s="61">
        <v>13.12</v>
      </c>
      <c r="E5" s="62">
        <v>1745.83</v>
      </c>
      <c r="F5" s="62">
        <v>1689.95</v>
      </c>
      <c r="G5" s="61">
        <v>2.7000000000000001E-3</v>
      </c>
      <c r="H5" s="61">
        <v>2.0000000000000001E-4</v>
      </c>
      <c r="I5" s="61">
        <v>6.4000000000000003E-3</v>
      </c>
      <c r="J5" s="61">
        <v>1.4E-3</v>
      </c>
      <c r="K5" s="61">
        <v>7.7999999999999996E-3</v>
      </c>
      <c r="L5" s="61">
        <v>0.96550000000000002</v>
      </c>
      <c r="M5" s="61">
        <v>1.6E-2</v>
      </c>
      <c r="N5" s="61">
        <v>0.4582</v>
      </c>
      <c r="O5" s="61">
        <v>1.4E-3</v>
      </c>
      <c r="P5" s="61">
        <v>0.1368</v>
      </c>
      <c r="Q5" s="61">
        <v>80.63</v>
      </c>
      <c r="R5" s="62">
        <v>50910.28</v>
      </c>
      <c r="S5" s="61">
        <v>0.21340000000000001</v>
      </c>
      <c r="T5" s="61">
        <v>0.18099999999999999</v>
      </c>
      <c r="U5" s="61">
        <v>0.60560000000000003</v>
      </c>
      <c r="V5" s="61">
        <v>17.829999999999998</v>
      </c>
      <c r="W5" s="61">
        <v>12.35</v>
      </c>
      <c r="X5" s="62">
        <v>65948.740000000005</v>
      </c>
      <c r="Y5" s="61">
        <v>136.85</v>
      </c>
      <c r="Z5" s="62">
        <v>124188.38</v>
      </c>
      <c r="AA5" s="61">
        <v>0.79190000000000005</v>
      </c>
      <c r="AB5" s="61">
        <v>0.12189999999999999</v>
      </c>
      <c r="AC5" s="61">
        <v>8.6199999999999999E-2</v>
      </c>
      <c r="AD5" s="61">
        <v>0.20810000000000001</v>
      </c>
      <c r="AE5" s="61">
        <v>124.19</v>
      </c>
      <c r="AF5" s="62">
        <v>3136.13</v>
      </c>
      <c r="AG5" s="61">
        <v>384.24</v>
      </c>
      <c r="AH5" s="62">
        <v>118305.15</v>
      </c>
      <c r="AI5" s="61" t="s">
        <v>14</v>
      </c>
      <c r="AJ5" s="62">
        <v>31073</v>
      </c>
      <c r="AK5" s="62">
        <v>44783.21</v>
      </c>
      <c r="AL5" s="61">
        <v>36.19</v>
      </c>
      <c r="AM5" s="61">
        <v>24.11</v>
      </c>
      <c r="AN5" s="61">
        <v>26.53</v>
      </c>
      <c r="AO5" s="61">
        <v>4.24</v>
      </c>
      <c r="AP5" s="61">
        <v>877.85</v>
      </c>
      <c r="AQ5" s="61">
        <v>0.92320000000000002</v>
      </c>
      <c r="AR5" s="62">
        <v>1153.58</v>
      </c>
      <c r="AS5" s="62">
        <v>2007.88</v>
      </c>
      <c r="AT5" s="62">
        <v>5018.68</v>
      </c>
      <c r="AU5" s="61">
        <v>753.66</v>
      </c>
      <c r="AV5" s="61">
        <v>255.62</v>
      </c>
      <c r="AW5" s="62">
        <v>9189.43</v>
      </c>
      <c r="AX5" s="62">
        <v>5136.97</v>
      </c>
      <c r="AY5" s="61">
        <v>0.54649999999999999</v>
      </c>
      <c r="AZ5" s="62">
        <v>3464.69</v>
      </c>
      <c r="BA5" s="61">
        <v>0.36859999999999998</v>
      </c>
      <c r="BB5" s="61">
        <v>798.41</v>
      </c>
      <c r="BC5" s="61">
        <v>8.4900000000000003E-2</v>
      </c>
      <c r="BD5" s="62">
        <v>9400.07</v>
      </c>
      <c r="BE5" s="62">
        <v>4316.76</v>
      </c>
      <c r="BF5" s="61">
        <v>1.3211999999999999</v>
      </c>
      <c r="BG5" s="61">
        <v>0.54979999999999996</v>
      </c>
      <c r="BH5" s="61">
        <v>0.22</v>
      </c>
      <c r="BI5" s="61">
        <v>0.1701</v>
      </c>
      <c r="BJ5" s="61">
        <v>3.6799999999999999E-2</v>
      </c>
      <c r="BK5" s="61">
        <v>2.3400000000000001E-2</v>
      </c>
    </row>
    <row r="6" spans="1:63" x14ac:dyDescent="0.25">
      <c r="A6" s="61" t="s">
        <v>39</v>
      </c>
      <c r="B6" s="61">
        <v>45757</v>
      </c>
      <c r="C6" s="61">
        <v>90.05</v>
      </c>
      <c r="D6" s="61">
        <v>12.6</v>
      </c>
      <c r="E6" s="62">
        <v>1134.8399999999999</v>
      </c>
      <c r="F6" s="62">
        <v>1115.95</v>
      </c>
      <c r="G6" s="61">
        <v>3.5000000000000001E-3</v>
      </c>
      <c r="H6" s="61">
        <v>2.9999999999999997E-4</v>
      </c>
      <c r="I6" s="61">
        <v>5.1000000000000004E-3</v>
      </c>
      <c r="J6" s="61">
        <v>1E-3</v>
      </c>
      <c r="K6" s="61">
        <v>1.24E-2</v>
      </c>
      <c r="L6" s="61">
        <v>0.9597</v>
      </c>
      <c r="M6" s="61">
        <v>1.8100000000000002E-2</v>
      </c>
      <c r="N6" s="61">
        <v>0.36270000000000002</v>
      </c>
      <c r="O6" s="61">
        <v>5.9999999999999995E-4</v>
      </c>
      <c r="P6" s="61">
        <v>0.12</v>
      </c>
      <c r="Q6" s="61">
        <v>52.25</v>
      </c>
      <c r="R6" s="62">
        <v>49933.8</v>
      </c>
      <c r="S6" s="61">
        <v>0.30549999999999999</v>
      </c>
      <c r="T6" s="61">
        <v>0.1552</v>
      </c>
      <c r="U6" s="61">
        <v>0.5393</v>
      </c>
      <c r="V6" s="61">
        <v>18.03</v>
      </c>
      <c r="W6" s="61">
        <v>9</v>
      </c>
      <c r="X6" s="62">
        <v>62646.05</v>
      </c>
      <c r="Y6" s="61">
        <v>122.63</v>
      </c>
      <c r="Z6" s="62">
        <v>109619.08</v>
      </c>
      <c r="AA6" s="61">
        <v>0.90939999999999999</v>
      </c>
      <c r="AB6" s="61">
        <v>4.7E-2</v>
      </c>
      <c r="AC6" s="61">
        <v>4.36E-2</v>
      </c>
      <c r="AD6" s="61">
        <v>9.06E-2</v>
      </c>
      <c r="AE6" s="61">
        <v>109.62</v>
      </c>
      <c r="AF6" s="62">
        <v>2618.4899999999998</v>
      </c>
      <c r="AG6" s="61">
        <v>395.58</v>
      </c>
      <c r="AH6" s="62">
        <v>104944.99</v>
      </c>
      <c r="AI6" s="61" t="s">
        <v>14</v>
      </c>
      <c r="AJ6" s="62">
        <v>33755</v>
      </c>
      <c r="AK6" s="62">
        <v>45373.94</v>
      </c>
      <c r="AL6" s="61">
        <v>34.4</v>
      </c>
      <c r="AM6" s="61">
        <v>23.21</v>
      </c>
      <c r="AN6" s="61">
        <v>25</v>
      </c>
      <c r="AO6" s="61">
        <v>4.3600000000000003</v>
      </c>
      <c r="AP6" s="62">
        <v>1295.1300000000001</v>
      </c>
      <c r="AQ6" s="61">
        <v>1.0919000000000001</v>
      </c>
      <c r="AR6" s="62">
        <v>1130.95</v>
      </c>
      <c r="AS6" s="62">
        <v>1946.5</v>
      </c>
      <c r="AT6" s="62">
        <v>4977.29</v>
      </c>
      <c r="AU6" s="61">
        <v>827.08</v>
      </c>
      <c r="AV6" s="61">
        <v>197.17</v>
      </c>
      <c r="AW6" s="62">
        <v>9078.98</v>
      </c>
      <c r="AX6" s="62">
        <v>5073.4399999999996</v>
      </c>
      <c r="AY6" s="61">
        <v>0.53939999999999999</v>
      </c>
      <c r="AZ6" s="62">
        <v>3663.97</v>
      </c>
      <c r="BA6" s="61">
        <v>0.38950000000000001</v>
      </c>
      <c r="BB6" s="61">
        <v>668.91</v>
      </c>
      <c r="BC6" s="61">
        <v>7.1099999999999997E-2</v>
      </c>
      <c r="BD6" s="62">
        <v>9406.33</v>
      </c>
      <c r="BE6" s="62">
        <v>4390.43</v>
      </c>
      <c r="BF6" s="61">
        <v>1.4733000000000001</v>
      </c>
      <c r="BG6" s="61">
        <v>0.53839999999999999</v>
      </c>
      <c r="BH6" s="61">
        <v>0.21279999999999999</v>
      </c>
      <c r="BI6" s="61">
        <v>0.1893</v>
      </c>
      <c r="BJ6" s="61">
        <v>3.3700000000000001E-2</v>
      </c>
      <c r="BK6" s="61">
        <v>2.58E-2</v>
      </c>
    </row>
    <row r="7" spans="1:63" x14ac:dyDescent="0.25">
      <c r="A7" s="61" t="s">
        <v>40</v>
      </c>
      <c r="B7" s="61">
        <v>43497</v>
      </c>
      <c r="C7" s="61">
        <v>16.14</v>
      </c>
      <c r="D7" s="61">
        <v>221.02</v>
      </c>
      <c r="E7" s="62">
        <v>3567.92</v>
      </c>
      <c r="F7" s="62">
        <v>3025.41</v>
      </c>
      <c r="G7" s="61">
        <v>5.7000000000000002E-3</v>
      </c>
      <c r="H7" s="61">
        <v>2.0000000000000001E-4</v>
      </c>
      <c r="I7" s="61">
        <v>0.21970000000000001</v>
      </c>
      <c r="J7" s="61">
        <v>1.2999999999999999E-3</v>
      </c>
      <c r="K7" s="61">
        <v>5.8900000000000001E-2</v>
      </c>
      <c r="L7" s="61">
        <v>0.61899999999999999</v>
      </c>
      <c r="M7" s="61">
        <v>9.5200000000000007E-2</v>
      </c>
      <c r="N7" s="61">
        <v>0.73340000000000005</v>
      </c>
      <c r="O7" s="61">
        <v>2.87E-2</v>
      </c>
      <c r="P7" s="61">
        <v>0.1545</v>
      </c>
      <c r="Q7" s="61">
        <v>140.88999999999999</v>
      </c>
      <c r="R7" s="62">
        <v>54044.79</v>
      </c>
      <c r="S7" s="61">
        <v>0.2286</v>
      </c>
      <c r="T7" s="61">
        <v>0.1804</v>
      </c>
      <c r="U7" s="61">
        <v>0.59099999999999997</v>
      </c>
      <c r="V7" s="61">
        <v>17.899999999999999</v>
      </c>
      <c r="W7" s="61">
        <v>21.97</v>
      </c>
      <c r="X7" s="62">
        <v>75335.81</v>
      </c>
      <c r="Y7" s="61">
        <v>159.87</v>
      </c>
      <c r="Z7" s="62">
        <v>85913.82</v>
      </c>
      <c r="AA7" s="61">
        <v>0.68289999999999995</v>
      </c>
      <c r="AB7" s="61">
        <v>0.27389999999999998</v>
      </c>
      <c r="AC7" s="61">
        <v>4.3099999999999999E-2</v>
      </c>
      <c r="AD7" s="61">
        <v>0.31709999999999999</v>
      </c>
      <c r="AE7" s="61">
        <v>85.91</v>
      </c>
      <c r="AF7" s="62">
        <v>2925.39</v>
      </c>
      <c r="AG7" s="61">
        <v>393.21</v>
      </c>
      <c r="AH7" s="62">
        <v>89018.82</v>
      </c>
      <c r="AI7" s="61" t="s">
        <v>14</v>
      </c>
      <c r="AJ7" s="62">
        <v>24290</v>
      </c>
      <c r="AK7" s="62">
        <v>35591.65</v>
      </c>
      <c r="AL7" s="61">
        <v>52.57</v>
      </c>
      <c r="AM7" s="61">
        <v>31.99</v>
      </c>
      <c r="AN7" s="61">
        <v>37.24</v>
      </c>
      <c r="AO7" s="61">
        <v>4.49</v>
      </c>
      <c r="AP7" s="61">
        <v>5.13</v>
      </c>
      <c r="AQ7" s="61">
        <v>1.0338000000000001</v>
      </c>
      <c r="AR7" s="62">
        <v>1305.27</v>
      </c>
      <c r="AS7" s="62">
        <v>2027.14</v>
      </c>
      <c r="AT7" s="62">
        <v>5979.16</v>
      </c>
      <c r="AU7" s="62">
        <v>1064.5899999999999</v>
      </c>
      <c r="AV7" s="61">
        <v>444.03</v>
      </c>
      <c r="AW7" s="62">
        <v>10820.19</v>
      </c>
      <c r="AX7" s="62">
        <v>6424.34</v>
      </c>
      <c r="AY7" s="61">
        <v>0.56850000000000001</v>
      </c>
      <c r="AZ7" s="62">
        <v>3428.62</v>
      </c>
      <c r="BA7" s="61">
        <v>0.3034</v>
      </c>
      <c r="BB7" s="62">
        <v>1446.74</v>
      </c>
      <c r="BC7" s="61">
        <v>0.128</v>
      </c>
      <c r="BD7" s="62">
        <v>11299.69</v>
      </c>
      <c r="BE7" s="62">
        <v>4270.99</v>
      </c>
      <c r="BF7" s="61">
        <v>1.944</v>
      </c>
      <c r="BG7" s="61">
        <v>0.52980000000000005</v>
      </c>
      <c r="BH7" s="61">
        <v>0.21129999999999999</v>
      </c>
      <c r="BI7" s="61">
        <v>0.22140000000000001</v>
      </c>
      <c r="BJ7" s="61">
        <v>2.1999999999999999E-2</v>
      </c>
      <c r="BK7" s="61">
        <v>1.55E-2</v>
      </c>
    </row>
    <row r="8" spans="1:63" x14ac:dyDescent="0.25">
      <c r="A8" s="61" t="s">
        <v>41</v>
      </c>
      <c r="B8" s="61">
        <v>46847</v>
      </c>
      <c r="C8" s="61">
        <v>87.76</v>
      </c>
      <c r="D8" s="61">
        <v>15.46</v>
      </c>
      <c r="E8" s="62">
        <v>1357.06</v>
      </c>
      <c r="F8" s="62">
        <v>1358.84</v>
      </c>
      <c r="G8" s="61">
        <v>1.6999999999999999E-3</v>
      </c>
      <c r="H8" s="61">
        <v>2.0000000000000001E-4</v>
      </c>
      <c r="I8" s="61">
        <v>4.3E-3</v>
      </c>
      <c r="J8" s="61">
        <v>1.1999999999999999E-3</v>
      </c>
      <c r="K8" s="61">
        <v>7.1000000000000004E-3</v>
      </c>
      <c r="L8" s="61">
        <v>0.97189999999999999</v>
      </c>
      <c r="M8" s="61">
        <v>1.35E-2</v>
      </c>
      <c r="N8" s="61">
        <v>0.42770000000000002</v>
      </c>
      <c r="O8" s="61">
        <v>4.0000000000000002E-4</v>
      </c>
      <c r="P8" s="61">
        <v>0.12790000000000001</v>
      </c>
      <c r="Q8" s="61">
        <v>63.29</v>
      </c>
      <c r="R8" s="62">
        <v>49944.27</v>
      </c>
      <c r="S8" s="61">
        <v>0.2336</v>
      </c>
      <c r="T8" s="61">
        <v>0.16189999999999999</v>
      </c>
      <c r="U8" s="61">
        <v>0.60450000000000004</v>
      </c>
      <c r="V8" s="61">
        <v>18.2</v>
      </c>
      <c r="W8" s="61">
        <v>10.31</v>
      </c>
      <c r="X8" s="62">
        <v>61941.31</v>
      </c>
      <c r="Y8" s="61">
        <v>127.5</v>
      </c>
      <c r="Z8" s="62">
        <v>98164.49</v>
      </c>
      <c r="AA8" s="61">
        <v>0.91110000000000002</v>
      </c>
      <c r="AB8" s="61">
        <v>5.0799999999999998E-2</v>
      </c>
      <c r="AC8" s="61">
        <v>3.8100000000000002E-2</v>
      </c>
      <c r="AD8" s="61">
        <v>8.8900000000000007E-2</v>
      </c>
      <c r="AE8" s="61">
        <v>98.16</v>
      </c>
      <c r="AF8" s="62">
        <v>2490.7600000000002</v>
      </c>
      <c r="AG8" s="61">
        <v>373.08</v>
      </c>
      <c r="AH8" s="62">
        <v>95628.71</v>
      </c>
      <c r="AI8" s="61" t="s">
        <v>14</v>
      </c>
      <c r="AJ8" s="62">
        <v>31872</v>
      </c>
      <c r="AK8" s="62">
        <v>43868.17</v>
      </c>
      <c r="AL8" s="61">
        <v>35.28</v>
      </c>
      <c r="AM8" s="61">
        <v>24.33</v>
      </c>
      <c r="AN8" s="61">
        <v>25.76</v>
      </c>
      <c r="AO8" s="61">
        <v>4.29</v>
      </c>
      <c r="AP8" s="61">
        <v>754.08</v>
      </c>
      <c r="AQ8" s="61">
        <v>0.99080000000000001</v>
      </c>
      <c r="AR8" s="62">
        <v>1041.54</v>
      </c>
      <c r="AS8" s="62">
        <v>1977.51</v>
      </c>
      <c r="AT8" s="62">
        <v>4847.42</v>
      </c>
      <c r="AU8" s="61">
        <v>752.11</v>
      </c>
      <c r="AV8" s="61">
        <v>196.33</v>
      </c>
      <c r="AW8" s="62">
        <v>8814.9</v>
      </c>
      <c r="AX8" s="62">
        <v>5488.32</v>
      </c>
      <c r="AY8" s="61">
        <v>0.60160000000000002</v>
      </c>
      <c r="AZ8" s="62">
        <v>2925.54</v>
      </c>
      <c r="BA8" s="61">
        <v>0.32069999999999999</v>
      </c>
      <c r="BB8" s="61">
        <v>709.13</v>
      </c>
      <c r="BC8" s="61">
        <v>7.7700000000000005E-2</v>
      </c>
      <c r="BD8" s="62">
        <v>9122.98</v>
      </c>
      <c r="BE8" s="62">
        <v>5118.7</v>
      </c>
      <c r="BF8" s="61">
        <v>1.835</v>
      </c>
      <c r="BG8" s="61">
        <v>0.54800000000000004</v>
      </c>
      <c r="BH8" s="61">
        <v>0.2167</v>
      </c>
      <c r="BI8" s="61">
        <v>0.17549999999999999</v>
      </c>
      <c r="BJ8" s="61">
        <v>3.95E-2</v>
      </c>
      <c r="BK8" s="61">
        <v>2.0299999999999999E-2</v>
      </c>
    </row>
    <row r="9" spans="1:63" x14ac:dyDescent="0.25">
      <c r="A9" s="61" t="s">
        <v>42</v>
      </c>
      <c r="B9" s="61">
        <v>45195</v>
      </c>
      <c r="C9" s="61">
        <v>43.38</v>
      </c>
      <c r="D9" s="61">
        <v>93.83</v>
      </c>
      <c r="E9" s="62">
        <v>4070.52</v>
      </c>
      <c r="F9" s="62">
        <v>3862.41</v>
      </c>
      <c r="G9" s="61">
        <v>1.67E-2</v>
      </c>
      <c r="H9" s="61">
        <v>5.9999999999999995E-4</v>
      </c>
      <c r="I9" s="61">
        <v>5.33E-2</v>
      </c>
      <c r="J9" s="61">
        <v>1.6999999999999999E-3</v>
      </c>
      <c r="K9" s="61">
        <v>3.0599999999999999E-2</v>
      </c>
      <c r="L9" s="61">
        <v>0.85329999999999995</v>
      </c>
      <c r="M9" s="61">
        <v>4.3700000000000003E-2</v>
      </c>
      <c r="N9" s="61">
        <v>0.27529999999999999</v>
      </c>
      <c r="O9" s="61">
        <v>1.18E-2</v>
      </c>
      <c r="P9" s="61">
        <v>0.1177</v>
      </c>
      <c r="Q9" s="61">
        <v>166.16</v>
      </c>
      <c r="R9" s="62">
        <v>58005.03</v>
      </c>
      <c r="S9" s="61">
        <v>0.24349999999999999</v>
      </c>
      <c r="T9" s="61">
        <v>0.2114</v>
      </c>
      <c r="U9" s="61">
        <v>0.54510000000000003</v>
      </c>
      <c r="V9" s="61">
        <v>19.559999999999999</v>
      </c>
      <c r="W9" s="61">
        <v>22.3</v>
      </c>
      <c r="X9" s="62">
        <v>80286.509999999995</v>
      </c>
      <c r="Y9" s="61">
        <v>178.41</v>
      </c>
      <c r="Z9" s="62">
        <v>153060.75</v>
      </c>
      <c r="AA9" s="61">
        <v>0.80320000000000003</v>
      </c>
      <c r="AB9" s="61">
        <v>0.1719</v>
      </c>
      <c r="AC9" s="61">
        <v>2.4899999999999999E-2</v>
      </c>
      <c r="AD9" s="61">
        <v>0.1968</v>
      </c>
      <c r="AE9" s="61">
        <v>153.06</v>
      </c>
      <c r="AF9" s="62">
        <v>5598.46</v>
      </c>
      <c r="AG9" s="61">
        <v>691.11</v>
      </c>
      <c r="AH9" s="62">
        <v>172936.03</v>
      </c>
      <c r="AI9" s="61" t="s">
        <v>14</v>
      </c>
      <c r="AJ9" s="62">
        <v>37455</v>
      </c>
      <c r="AK9" s="62">
        <v>59104.43</v>
      </c>
      <c r="AL9" s="61">
        <v>58.8</v>
      </c>
      <c r="AM9" s="61">
        <v>36.090000000000003</v>
      </c>
      <c r="AN9" s="61">
        <v>37.97</v>
      </c>
      <c r="AO9" s="61">
        <v>4.97</v>
      </c>
      <c r="AP9" s="62">
        <v>1418.75</v>
      </c>
      <c r="AQ9" s="61">
        <v>0.87819999999999998</v>
      </c>
      <c r="AR9" s="62">
        <v>1068.28</v>
      </c>
      <c r="AS9" s="62">
        <v>1803.79</v>
      </c>
      <c r="AT9" s="62">
        <v>5414.15</v>
      </c>
      <c r="AU9" s="61">
        <v>960.4</v>
      </c>
      <c r="AV9" s="61">
        <v>207.95</v>
      </c>
      <c r="AW9" s="62">
        <v>9454.56</v>
      </c>
      <c r="AX9" s="62">
        <v>3527.36</v>
      </c>
      <c r="AY9" s="61">
        <v>0.37540000000000001</v>
      </c>
      <c r="AZ9" s="62">
        <v>5377.45</v>
      </c>
      <c r="BA9" s="61">
        <v>0.57220000000000004</v>
      </c>
      <c r="BB9" s="61">
        <v>492.39</v>
      </c>
      <c r="BC9" s="61">
        <v>5.2400000000000002E-2</v>
      </c>
      <c r="BD9" s="62">
        <v>9397.19</v>
      </c>
      <c r="BE9" s="62">
        <v>2043.47</v>
      </c>
      <c r="BF9" s="61">
        <v>0.36170000000000002</v>
      </c>
      <c r="BG9" s="61">
        <v>0.59060000000000001</v>
      </c>
      <c r="BH9" s="61">
        <v>0.22470000000000001</v>
      </c>
      <c r="BI9" s="61">
        <v>0.1328</v>
      </c>
      <c r="BJ9" s="61">
        <v>3.0099999999999998E-2</v>
      </c>
      <c r="BK9" s="61">
        <v>2.18E-2</v>
      </c>
    </row>
    <row r="10" spans="1:63" x14ac:dyDescent="0.25">
      <c r="A10" s="61" t="s">
        <v>43</v>
      </c>
      <c r="B10" s="61">
        <v>49759</v>
      </c>
      <c r="C10" s="61">
        <v>58.52</v>
      </c>
      <c r="D10" s="61">
        <v>20.059999999999999</v>
      </c>
      <c r="E10" s="62">
        <v>1174.07</v>
      </c>
      <c r="F10" s="62">
        <v>1178.79</v>
      </c>
      <c r="G10" s="61">
        <v>6.1999999999999998E-3</v>
      </c>
      <c r="H10" s="61">
        <v>4.0000000000000002E-4</v>
      </c>
      <c r="I10" s="61">
        <v>4.8999999999999998E-3</v>
      </c>
      <c r="J10" s="61">
        <v>1E-3</v>
      </c>
      <c r="K10" s="61">
        <v>1.15E-2</v>
      </c>
      <c r="L10" s="61">
        <v>0.9607</v>
      </c>
      <c r="M10" s="61">
        <v>1.52E-2</v>
      </c>
      <c r="N10" s="61">
        <v>0.2172</v>
      </c>
      <c r="O10" s="61">
        <v>3.0999999999999999E-3</v>
      </c>
      <c r="P10" s="61">
        <v>0.1041</v>
      </c>
      <c r="Q10" s="61">
        <v>59.39</v>
      </c>
      <c r="R10" s="62">
        <v>53444.01</v>
      </c>
      <c r="S10" s="61">
        <v>0.2321</v>
      </c>
      <c r="T10" s="61">
        <v>0.1807</v>
      </c>
      <c r="U10" s="61">
        <v>0.58720000000000006</v>
      </c>
      <c r="V10" s="61">
        <v>18.47</v>
      </c>
      <c r="W10" s="61">
        <v>8.52</v>
      </c>
      <c r="X10" s="62">
        <v>68996.97</v>
      </c>
      <c r="Y10" s="61">
        <v>134.65</v>
      </c>
      <c r="Z10" s="62">
        <v>147556.85999999999</v>
      </c>
      <c r="AA10" s="61">
        <v>0.83830000000000005</v>
      </c>
      <c r="AB10" s="61">
        <v>0.1128</v>
      </c>
      <c r="AC10" s="61">
        <v>4.8899999999999999E-2</v>
      </c>
      <c r="AD10" s="61">
        <v>0.16170000000000001</v>
      </c>
      <c r="AE10" s="61">
        <v>147.56</v>
      </c>
      <c r="AF10" s="62">
        <v>4230.9399999999996</v>
      </c>
      <c r="AG10" s="61">
        <v>540.24</v>
      </c>
      <c r="AH10" s="62">
        <v>146699.04</v>
      </c>
      <c r="AI10" s="61" t="s">
        <v>14</v>
      </c>
      <c r="AJ10" s="62">
        <v>35822</v>
      </c>
      <c r="AK10" s="62">
        <v>54371.17</v>
      </c>
      <c r="AL10" s="61">
        <v>44.97</v>
      </c>
      <c r="AM10" s="61">
        <v>26.89</v>
      </c>
      <c r="AN10" s="61">
        <v>29.94</v>
      </c>
      <c r="AO10" s="61">
        <v>4.78</v>
      </c>
      <c r="AP10" s="62">
        <v>1131.6300000000001</v>
      </c>
      <c r="AQ10" s="61">
        <v>0.995</v>
      </c>
      <c r="AR10" s="62">
        <v>1153.07</v>
      </c>
      <c r="AS10" s="62">
        <v>1722.99</v>
      </c>
      <c r="AT10" s="62">
        <v>5032.6499999999996</v>
      </c>
      <c r="AU10" s="61">
        <v>906.49</v>
      </c>
      <c r="AV10" s="61">
        <v>171.98</v>
      </c>
      <c r="AW10" s="62">
        <v>8987.19</v>
      </c>
      <c r="AX10" s="62">
        <v>4058.18</v>
      </c>
      <c r="AY10" s="61">
        <v>0.43490000000000001</v>
      </c>
      <c r="AZ10" s="62">
        <v>4811.6499999999996</v>
      </c>
      <c r="BA10" s="61">
        <v>0.51570000000000005</v>
      </c>
      <c r="BB10" s="61">
        <v>460.75</v>
      </c>
      <c r="BC10" s="61">
        <v>4.9399999999999999E-2</v>
      </c>
      <c r="BD10" s="62">
        <v>9330.58</v>
      </c>
      <c r="BE10" s="62">
        <v>3192.73</v>
      </c>
      <c r="BF10" s="61">
        <v>0.70450000000000002</v>
      </c>
      <c r="BG10" s="61">
        <v>0.5736</v>
      </c>
      <c r="BH10" s="61">
        <v>0.20810000000000001</v>
      </c>
      <c r="BI10" s="61">
        <v>0.156</v>
      </c>
      <c r="BJ10" s="61">
        <v>3.5400000000000001E-2</v>
      </c>
      <c r="BK10" s="61">
        <v>2.69E-2</v>
      </c>
    </row>
    <row r="11" spans="1:63" x14ac:dyDescent="0.25">
      <c r="A11" s="61" t="s">
        <v>44</v>
      </c>
      <c r="B11" s="61">
        <v>46623</v>
      </c>
      <c r="C11" s="61">
        <v>89.86</v>
      </c>
      <c r="D11" s="61">
        <v>8.4700000000000006</v>
      </c>
      <c r="E11" s="61">
        <v>760.99</v>
      </c>
      <c r="F11" s="61">
        <v>782.37</v>
      </c>
      <c r="G11" s="61">
        <v>3.2000000000000002E-3</v>
      </c>
      <c r="H11" s="61">
        <v>1E-4</v>
      </c>
      <c r="I11" s="61">
        <v>3.8E-3</v>
      </c>
      <c r="J11" s="61">
        <v>1.1000000000000001E-3</v>
      </c>
      <c r="K11" s="61">
        <v>8.6E-3</v>
      </c>
      <c r="L11" s="61">
        <v>0.97040000000000004</v>
      </c>
      <c r="M11" s="61">
        <v>1.29E-2</v>
      </c>
      <c r="N11" s="61">
        <v>0.4199</v>
      </c>
      <c r="O11" s="61">
        <v>2.2000000000000001E-3</v>
      </c>
      <c r="P11" s="61">
        <v>0.1268</v>
      </c>
      <c r="Q11" s="61">
        <v>37.729999999999997</v>
      </c>
      <c r="R11" s="62">
        <v>47373.83</v>
      </c>
      <c r="S11" s="61">
        <v>0.317</v>
      </c>
      <c r="T11" s="61">
        <v>0.1449</v>
      </c>
      <c r="U11" s="61">
        <v>0.53810000000000002</v>
      </c>
      <c r="V11" s="61">
        <v>17.38</v>
      </c>
      <c r="W11" s="61">
        <v>7.04</v>
      </c>
      <c r="X11" s="62">
        <v>59300.15</v>
      </c>
      <c r="Y11" s="61">
        <v>105.1</v>
      </c>
      <c r="Z11" s="62">
        <v>109347.48</v>
      </c>
      <c r="AA11" s="61">
        <v>0.91249999999999998</v>
      </c>
      <c r="AB11" s="61">
        <v>4.5199999999999997E-2</v>
      </c>
      <c r="AC11" s="61">
        <v>4.24E-2</v>
      </c>
      <c r="AD11" s="61">
        <v>8.7499999999999994E-2</v>
      </c>
      <c r="AE11" s="61">
        <v>109.35</v>
      </c>
      <c r="AF11" s="62">
        <v>2702.66</v>
      </c>
      <c r="AG11" s="61">
        <v>415.43</v>
      </c>
      <c r="AH11" s="62">
        <v>93533.99</v>
      </c>
      <c r="AI11" s="61" t="s">
        <v>14</v>
      </c>
      <c r="AJ11" s="62">
        <v>31165</v>
      </c>
      <c r="AK11" s="62">
        <v>41912.449999999997</v>
      </c>
      <c r="AL11" s="61">
        <v>36.21</v>
      </c>
      <c r="AM11" s="61">
        <v>23.98</v>
      </c>
      <c r="AN11" s="61">
        <v>26.29</v>
      </c>
      <c r="AO11" s="61">
        <v>4.6900000000000004</v>
      </c>
      <c r="AP11" s="62">
        <v>1235.52</v>
      </c>
      <c r="AQ11" s="61">
        <v>1.1561999999999999</v>
      </c>
      <c r="AR11" s="62">
        <v>1219.42</v>
      </c>
      <c r="AS11" s="62">
        <v>2000.95</v>
      </c>
      <c r="AT11" s="62">
        <v>4958.41</v>
      </c>
      <c r="AU11" s="61">
        <v>718.82</v>
      </c>
      <c r="AV11" s="61">
        <v>173.78</v>
      </c>
      <c r="AW11" s="62">
        <v>9071.3799999999992</v>
      </c>
      <c r="AX11" s="62">
        <v>5298.3</v>
      </c>
      <c r="AY11" s="61">
        <v>0.55989999999999995</v>
      </c>
      <c r="AZ11" s="62">
        <v>3485.95</v>
      </c>
      <c r="BA11" s="61">
        <v>0.36840000000000001</v>
      </c>
      <c r="BB11" s="61">
        <v>678.92</v>
      </c>
      <c r="BC11" s="61">
        <v>7.17E-2</v>
      </c>
      <c r="BD11" s="62">
        <v>9463.17</v>
      </c>
      <c r="BE11" s="62">
        <v>4928.8999999999996</v>
      </c>
      <c r="BF11" s="61">
        <v>1.7670999999999999</v>
      </c>
      <c r="BG11" s="61">
        <v>0.52649999999999997</v>
      </c>
      <c r="BH11" s="61">
        <v>0.21360000000000001</v>
      </c>
      <c r="BI11" s="61">
        <v>0.1915</v>
      </c>
      <c r="BJ11" s="61">
        <v>3.7499999999999999E-2</v>
      </c>
      <c r="BK11" s="61">
        <v>3.09E-2</v>
      </c>
    </row>
    <row r="12" spans="1:63" x14ac:dyDescent="0.25">
      <c r="A12" s="61" t="s">
        <v>45</v>
      </c>
      <c r="B12" s="61">
        <v>48207</v>
      </c>
      <c r="C12" s="61">
        <v>37.67</v>
      </c>
      <c r="D12" s="61">
        <v>114.29</v>
      </c>
      <c r="E12" s="62">
        <v>4304.97</v>
      </c>
      <c r="F12" s="62">
        <v>4122.21</v>
      </c>
      <c r="G12" s="61">
        <v>2.01E-2</v>
      </c>
      <c r="H12" s="61">
        <v>4.0000000000000002E-4</v>
      </c>
      <c r="I12" s="61">
        <v>2.0899999999999998E-2</v>
      </c>
      <c r="J12" s="61">
        <v>8.9999999999999998E-4</v>
      </c>
      <c r="K12" s="61">
        <v>2.2800000000000001E-2</v>
      </c>
      <c r="L12" s="61">
        <v>0.9103</v>
      </c>
      <c r="M12" s="61">
        <v>2.4500000000000001E-2</v>
      </c>
      <c r="N12" s="61">
        <v>0.1701</v>
      </c>
      <c r="O12" s="61">
        <v>1.03E-2</v>
      </c>
      <c r="P12" s="61">
        <v>0.1027</v>
      </c>
      <c r="Q12" s="61">
        <v>180.87</v>
      </c>
      <c r="R12" s="62">
        <v>63001.81</v>
      </c>
      <c r="S12" s="61">
        <v>0.22470000000000001</v>
      </c>
      <c r="T12" s="61">
        <v>0.20069999999999999</v>
      </c>
      <c r="U12" s="61">
        <v>0.5746</v>
      </c>
      <c r="V12" s="61">
        <v>19.75</v>
      </c>
      <c r="W12" s="61">
        <v>18.809999999999999</v>
      </c>
      <c r="X12" s="62">
        <v>84818.62</v>
      </c>
      <c r="Y12" s="61">
        <v>225.22</v>
      </c>
      <c r="Z12" s="62">
        <v>178581.77</v>
      </c>
      <c r="AA12" s="61">
        <v>0.81299999999999994</v>
      </c>
      <c r="AB12" s="61">
        <v>0.1651</v>
      </c>
      <c r="AC12" s="61">
        <v>2.1999999999999999E-2</v>
      </c>
      <c r="AD12" s="61">
        <v>0.187</v>
      </c>
      <c r="AE12" s="61">
        <v>178.58</v>
      </c>
      <c r="AF12" s="62">
        <v>6602.89</v>
      </c>
      <c r="AG12" s="61">
        <v>801.64</v>
      </c>
      <c r="AH12" s="62">
        <v>205189.58</v>
      </c>
      <c r="AI12" s="61" t="s">
        <v>14</v>
      </c>
      <c r="AJ12" s="62">
        <v>43292</v>
      </c>
      <c r="AK12" s="62">
        <v>72016.87</v>
      </c>
      <c r="AL12" s="61">
        <v>65.37</v>
      </c>
      <c r="AM12" s="61">
        <v>35.950000000000003</v>
      </c>
      <c r="AN12" s="61">
        <v>38.42</v>
      </c>
      <c r="AO12" s="61">
        <v>4.4400000000000004</v>
      </c>
      <c r="AP12" s="62">
        <v>1321.69</v>
      </c>
      <c r="AQ12" s="61">
        <v>0.73199999999999998</v>
      </c>
      <c r="AR12" s="62">
        <v>1040.8499999999999</v>
      </c>
      <c r="AS12" s="62">
        <v>1829.37</v>
      </c>
      <c r="AT12" s="62">
        <v>5526.51</v>
      </c>
      <c r="AU12" s="61">
        <v>949.43</v>
      </c>
      <c r="AV12" s="61">
        <v>265.57</v>
      </c>
      <c r="AW12" s="62">
        <v>9611.73</v>
      </c>
      <c r="AX12" s="62">
        <v>3188.18</v>
      </c>
      <c r="AY12" s="61">
        <v>0.32690000000000002</v>
      </c>
      <c r="AZ12" s="62">
        <v>6169.54</v>
      </c>
      <c r="BA12" s="61">
        <v>0.63260000000000005</v>
      </c>
      <c r="BB12" s="61">
        <v>395.31</v>
      </c>
      <c r="BC12" s="61">
        <v>4.0500000000000001E-2</v>
      </c>
      <c r="BD12" s="62">
        <v>9753.0300000000007</v>
      </c>
      <c r="BE12" s="62">
        <v>1622.37</v>
      </c>
      <c r="BF12" s="61">
        <v>0.21490000000000001</v>
      </c>
      <c r="BG12" s="61">
        <v>0.60709999999999997</v>
      </c>
      <c r="BH12" s="61">
        <v>0.2167</v>
      </c>
      <c r="BI12" s="61">
        <v>0.12429999999999999</v>
      </c>
      <c r="BJ12" s="61">
        <v>3.1300000000000001E-2</v>
      </c>
      <c r="BK12" s="61">
        <v>2.06E-2</v>
      </c>
    </row>
    <row r="13" spans="1:63" x14ac:dyDescent="0.25">
      <c r="A13" s="61" t="s">
        <v>46</v>
      </c>
      <c r="B13" s="61">
        <v>48991</v>
      </c>
      <c r="C13" s="61">
        <v>79.709999999999994</v>
      </c>
      <c r="D13" s="61">
        <v>10.54</v>
      </c>
      <c r="E13" s="61">
        <v>840.31</v>
      </c>
      <c r="F13" s="61">
        <v>853.77</v>
      </c>
      <c r="G13" s="61">
        <v>3.2000000000000002E-3</v>
      </c>
      <c r="H13" s="61">
        <v>2.0000000000000001E-4</v>
      </c>
      <c r="I13" s="61">
        <v>6.0000000000000001E-3</v>
      </c>
      <c r="J13" s="61">
        <v>1.6000000000000001E-3</v>
      </c>
      <c r="K13" s="61">
        <v>1.77E-2</v>
      </c>
      <c r="L13" s="61">
        <v>0.95150000000000001</v>
      </c>
      <c r="M13" s="61">
        <v>1.9800000000000002E-2</v>
      </c>
      <c r="N13" s="61">
        <v>0.38159999999999999</v>
      </c>
      <c r="O13" s="61">
        <v>5.9999999999999995E-4</v>
      </c>
      <c r="P13" s="61">
        <v>0.13519999999999999</v>
      </c>
      <c r="Q13" s="61">
        <v>41.12</v>
      </c>
      <c r="R13" s="62">
        <v>49708.17</v>
      </c>
      <c r="S13" s="61">
        <v>0.30280000000000001</v>
      </c>
      <c r="T13" s="61">
        <v>0.15490000000000001</v>
      </c>
      <c r="U13" s="61">
        <v>0.5423</v>
      </c>
      <c r="V13" s="61">
        <v>17.46</v>
      </c>
      <c r="W13" s="61">
        <v>6.96</v>
      </c>
      <c r="X13" s="62">
        <v>62629.06</v>
      </c>
      <c r="Y13" s="61">
        <v>117.13</v>
      </c>
      <c r="Z13" s="62">
        <v>109757.86</v>
      </c>
      <c r="AA13" s="61">
        <v>0.88229999999999997</v>
      </c>
      <c r="AB13" s="61">
        <v>7.4200000000000002E-2</v>
      </c>
      <c r="AC13" s="61">
        <v>4.3499999999999997E-2</v>
      </c>
      <c r="AD13" s="61">
        <v>0.1177</v>
      </c>
      <c r="AE13" s="61">
        <v>109.76</v>
      </c>
      <c r="AF13" s="62">
        <v>2670.36</v>
      </c>
      <c r="AG13" s="61">
        <v>393.49</v>
      </c>
      <c r="AH13" s="62">
        <v>99334.44</v>
      </c>
      <c r="AI13" s="61" t="s">
        <v>14</v>
      </c>
      <c r="AJ13" s="62">
        <v>31443</v>
      </c>
      <c r="AK13" s="62">
        <v>42475.82</v>
      </c>
      <c r="AL13" s="61">
        <v>38.86</v>
      </c>
      <c r="AM13" s="61">
        <v>23.49</v>
      </c>
      <c r="AN13" s="61">
        <v>26.41</v>
      </c>
      <c r="AO13" s="61">
        <v>4.57</v>
      </c>
      <c r="AP13" s="62">
        <v>1192.51</v>
      </c>
      <c r="AQ13" s="61">
        <v>1.1561999999999999</v>
      </c>
      <c r="AR13" s="62">
        <v>1184.8800000000001</v>
      </c>
      <c r="AS13" s="62">
        <v>1977.92</v>
      </c>
      <c r="AT13" s="62">
        <v>5150.29</v>
      </c>
      <c r="AU13" s="61">
        <v>852.85</v>
      </c>
      <c r="AV13" s="61">
        <v>188.26</v>
      </c>
      <c r="AW13" s="62">
        <v>9354.2099999999991</v>
      </c>
      <c r="AX13" s="62">
        <v>5196.42</v>
      </c>
      <c r="AY13" s="61">
        <v>0.53759999999999997</v>
      </c>
      <c r="AZ13" s="62">
        <v>3830.05</v>
      </c>
      <c r="BA13" s="61">
        <v>0.39629999999999999</v>
      </c>
      <c r="BB13" s="61">
        <v>638.62</v>
      </c>
      <c r="BC13" s="61">
        <v>6.6100000000000006E-2</v>
      </c>
      <c r="BD13" s="62">
        <v>9665.09</v>
      </c>
      <c r="BE13" s="62">
        <v>4659.6000000000004</v>
      </c>
      <c r="BF13" s="61">
        <v>1.5920000000000001</v>
      </c>
      <c r="BG13" s="61">
        <v>0.54410000000000003</v>
      </c>
      <c r="BH13" s="61">
        <v>0.20780000000000001</v>
      </c>
      <c r="BI13" s="61">
        <v>0.18690000000000001</v>
      </c>
      <c r="BJ13" s="61">
        <v>3.5299999999999998E-2</v>
      </c>
      <c r="BK13" s="61">
        <v>2.5899999999999999E-2</v>
      </c>
    </row>
    <row r="14" spans="1:63" x14ac:dyDescent="0.25">
      <c r="A14" s="61" t="s">
        <v>47</v>
      </c>
      <c r="B14" s="61">
        <v>47415</v>
      </c>
      <c r="C14" s="61">
        <v>74.569999999999993</v>
      </c>
      <c r="D14" s="61">
        <v>9.84</v>
      </c>
      <c r="E14" s="61">
        <v>733.93</v>
      </c>
      <c r="F14" s="61">
        <v>735.67</v>
      </c>
      <c r="G14" s="61">
        <v>4.1999999999999997E-3</v>
      </c>
      <c r="H14" s="61">
        <v>8.0000000000000004E-4</v>
      </c>
      <c r="I14" s="61">
        <v>6.1999999999999998E-3</v>
      </c>
      <c r="J14" s="61">
        <v>1.1000000000000001E-3</v>
      </c>
      <c r="K14" s="61">
        <v>2.81E-2</v>
      </c>
      <c r="L14" s="61">
        <v>0.93910000000000005</v>
      </c>
      <c r="M14" s="61">
        <v>2.0500000000000001E-2</v>
      </c>
      <c r="N14" s="61">
        <v>0.36820000000000003</v>
      </c>
      <c r="O14" s="61">
        <v>3.8E-3</v>
      </c>
      <c r="P14" s="61">
        <v>0.1295</v>
      </c>
      <c r="Q14" s="61">
        <v>38.299999999999997</v>
      </c>
      <c r="R14" s="62">
        <v>49561.25</v>
      </c>
      <c r="S14" s="61">
        <v>0.28320000000000001</v>
      </c>
      <c r="T14" s="61">
        <v>0.1711</v>
      </c>
      <c r="U14" s="61">
        <v>0.54559999999999997</v>
      </c>
      <c r="V14" s="61">
        <v>16.489999999999998</v>
      </c>
      <c r="W14" s="61">
        <v>6.3</v>
      </c>
      <c r="X14" s="62">
        <v>62024.15</v>
      </c>
      <c r="Y14" s="61">
        <v>111.97</v>
      </c>
      <c r="Z14" s="62">
        <v>136303.85999999999</v>
      </c>
      <c r="AA14" s="61">
        <v>0.81789999999999996</v>
      </c>
      <c r="AB14" s="61">
        <v>0.12479999999999999</v>
      </c>
      <c r="AC14" s="61">
        <v>5.7299999999999997E-2</v>
      </c>
      <c r="AD14" s="61">
        <v>0.18210000000000001</v>
      </c>
      <c r="AE14" s="61">
        <v>136.30000000000001</v>
      </c>
      <c r="AF14" s="62">
        <v>3873.82</v>
      </c>
      <c r="AG14" s="61">
        <v>494.31</v>
      </c>
      <c r="AH14" s="62">
        <v>130130.2</v>
      </c>
      <c r="AI14" s="61" t="s">
        <v>14</v>
      </c>
      <c r="AJ14" s="62">
        <v>31680</v>
      </c>
      <c r="AK14" s="62">
        <v>46458.3</v>
      </c>
      <c r="AL14" s="61">
        <v>44.39</v>
      </c>
      <c r="AM14" s="61">
        <v>26.58</v>
      </c>
      <c r="AN14" s="61">
        <v>29.94</v>
      </c>
      <c r="AO14" s="61">
        <v>4.53</v>
      </c>
      <c r="AP14" s="62">
        <v>1376.44</v>
      </c>
      <c r="AQ14" s="61">
        <v>1.2306999999999999</v>
      </c>
      <c r="AR14" s="62">
        <v>1277.21</v>
      </c>
      <c r="AS14" s="62">
        <v>1829.25</v>
      </c>
      <c r="AT14" s="62">
        <v>5253.53</v>
      </c>
      <c r="AU14" s="61">
        <v>987.7</v>
      </c>
      <c r="AV14" s="61">
        <v>180.71</v>
      </c>
      <c r="AW14" s="62">
        <v>9528.4</v>
      </c>
      <c r="AX14" s="62">
        <v>4519.04</v>
      </c>
      <c r="AY14" s="61">
        <v>0.44350000000000001</v>
      </c>
      <c r="AZ14" s="62">
        <v>5058.91</v>
      </c>
      <c r="BA14" s="61">
        <v>0.4965</v>
      </c>
      <c r="BB14" s="61">
        <v>610.73</v>
      </c>
      <c r="BC14" s="61">
        <v>5.9900000000000002E-2</v>
      </c>
      <c r="BD14" s="62">
        <v>10188.68</v>
      </c>
      <c r="BE14" s="62">
        <v>3559.22</v>
      </c>
      <c r="BF14" s="61">
        <v>0.93159999999999998</v>
      </c>
      <c r="BG14" s="61">
        <v>0.54349999999999998</v>
      </c>
      <c r="BH14" s="61">
        <v>0.20230000000000001</v>
      </c>
      <c r="BI14" s="61">
        <v>0.19139999999999999</v>
      </c>
      <c r="BJ14" s="61">
        <v>3.5799999999999998E-2</v>
      </c>
      <c r="BK14" s="61">
        <v>2.7099999999999999E-2</v>
      </c>
    </row>
    <row r="15" spans="1:63" x14ac:dyDescent="0.25">
      <c r="A15" s="61" t="s">
        <v>48</v>
      </c>
      <c r="B15" s="61">
        <v>46631</v>
      </c>
      <c r="C15" s="61">
        <v>74.05</v>
      </c>
      <c r="D15" s="61">
        <v>15.28</v>
      </c>
      <c r="E15" s="62">
        <v>1131.24</v>
      </c>
      <c r="F15" s="62">
        <v>1129.56</v>
      </c>
      <c r="G15" s="61">
        <v>3.3999999999999998E-3</v>
      </c>
      <c r="H15" s="61">
        <v>8.9999999999999998E-4</v>
      </c>
      <c r="I15" s="61">
        <v>4.7999999999999996E-3</v>
      </c>
      <c r="J15" s="61">
        <v>8.9999999999999998E-4</v>
      </c>
      <c r="K15" s="61">
        <v>1.0200000000000001E-2</v>
      </c>
      <c r="L15" s="61">
        <v>0.96540000000000004</v>
      </c>
      <c r="M15" s="61">
        <v>1.4500000000000001E-2</v>
      </c>
      <c r="N15" s="61">
        <v>0.30499999999999999</v>
      </c>
      <c r="O15" s="61">
        <v>2.9999999999999997E-4</v>
      </c>
      <c r="P15" s="61">
        <v>0.11509999999999999</v>
      </c>
      <c r="Q15" s="61">
        <v>52.62</v>
      </c>
      <c r="R15" s="62">
        <v>51502.13</v>
      </c>
      <c r="S15" s="61">
        <v>0.27279999999999999</v>
      </c>
      <c r="T15" s="61">
        <v>0.16200000000000001</v>
      </c>
      <c r="U15" s="61">
        <v>0.56520000000000004</v>
      </c>
      <c r="V15" s="61">
        <v>18.12</v>
      </c>
      <c r="W15" s="61">
        <v>8.59</v>
      </c>
      <c r="X15" s="62">
        <v>62873.15</v>
      </c>
      <c r="Y15" s="61">
        <v>128.19</v>
      </c>
      <c r="Z15" s="62">
        <v>112977.22</v>
      </c>
      <c r="AA15" s="61">
        <v>0.8992</v>
      </c>
      <c r="AB15" s="61">
        <v>6.3E-2</v>
      </c>
      <c r="AC15" s="61">
        <v>3.7699999999999997E-2</v>
      </c>
      <c r="AD15" s="61">
        <v>0.1008</v>
      </c>
      <c r="AE15" s="61">
        <v>112.98</v>
      </c>
      <c r="AF15" s="62">
        <v>2824.99</v>
      </c>
      <c r="AG15" s="61">
        <v>432.18</v>
      </c>
      <c r="AH15" s="62">
        <v>110492.11</v>
      </c>
      <c r="AI15" s="61" t="s">
        <v>14</v>
      </c>
      <c r="AJ15" s="62">
        <v>34093</v>
      </c>
      <c r="AK15" s="62">
        <v>47206.32</v>
      </c>
      <c r="AL15" s="61">
        <v>37.97</v>
      </c>
      <c r="AM15" s="61">
        <v>23.96</v>
      </c>
      <c r="AN15" s="61">
        <v>26.89</v>
      </c>
      <c r="AO15" s="61">
        <v>4.71</v>
      </c>
      <c r="AP15" s="62">
        <v>1298.96</v>
      </c>
      <c r="AQ15" s="61">
        <v>1.0841000000000001</v>
      </c>
      <c r="AR15" s="62">
        <v>1118.3599999999999</v>
      </c>
      <c r="AS15" s="62">
        <v>1814.77</v>
      </c>
      <c r="AT15" s="62">
        <v>4979.3</v>
      </c>
      <c r="AU15" s="61">
        <v>839.66</v>
      </c>
      <c r="AV15" s="61">
        <v>191.26</v>
      </c>
      <c r="AW15" s="62">
        <v>8943.35</v>
      </c>
      <c r="AX15" s="62">
        <v>4763.4399999999996</v>
      </c>
      <c r="AY15" s="61">
        <v>0.5181</v>
      </c>
      <c r="AZ15" s="62">
        <v>3860.38</v>
      </c>
      <c r="BA15" s="61">
        <v>0.41980000000000001</v>
      </c>
      <c r="BB15" s="61">
        <v>570.9</v>
      </c>
      <c r="BC15" s="61">
        <v>6.2100000000000002E-2</v>
      </c>
      <c r="BD15" s="62">
        <v>9194.7199999999993</v>
      </c>
      <c r="BE15" s="62">
        <v>4208.09</v>
      </c>
      <c r="BF15" s="61">
        <v>1.2573000000000001</v>
      </c>
      <c r="BG15" s="61">
        <v>0.54669999999999996</v>
      </c>
      <c r="BH15" s="61">
        <v>0.20949999999999999</v>
      </c>
      <c r="BI15" s="61">
        <v>0.18390000000000001</v>
      </c>
      <c r="BJ15" s="61">
        <v>3.1899999999999998E-2</v>
      </c>
      <c r="BK15" s="61">
        <v>2.8000000000000001E-2</v>
      </c>
    </row>
    <row r="16" spans="1:63" x14ac:dyDescent="0.25">
      <c r="A16" s="61" t="s">
        <v>49</v>
      </c>
      <c r="B16" s="61">
        <v>47043</v>
      </c>
      <c r="C16" s="61">
        <v>69.05</v>
      </c>
      <c r="D16" s="61">
        <v>25.01</v>
      </c>
      <c r="E16" s="62">
        <v>1726.91</v>
      </c>
      <c r="F16" s="62">
        <v>1714.95</v>
      </c>
      <c r="G16" s="61">
        <v>1.14E-2</v>
      </c>
      <c r="H16" s="61">
        <v>4.0000000000000002E-4</v>
      </c>
      <c r="I16" s="61">
        <v>3.4700000000000002E-2</v>
      </c>
      <c r="J16" s="61">
        <v>1.9E-3</v>
      </c>
      <c r="K16" s="61">
        <v>4.8500000000000001E-2</v>
      </c>
      <c r="L16" s="61">
        <v>0.85529999999999995</v>
      </c>
      <c r="M16" s="61">
        <v>4.7899999999999998E-2</v>
      </c>
      <c r="N16" s="61">
        <v>0.35759999999999997</v>
      </c>
      <c r="O16" s="61">
        <v>8.5000000000000006E-3</v>
      </c>
      <c r="P16" s="61">
        <v>0.124</v>
      </c>
      <c r="Q16" s="61">
        <v>79.03</v>
      </c>
      <c r="R16" s="62">
        <v>56120.73</v>
      </c>
      <c r="S16" s="61">
        <v>0.2777</v>
      </c>
      <c r="T16" s="61">
        <v>0.1661</v>
      </c>
      <c r="U16" s="61">
        <v>0.55620000000000003</v>
      </c>
      <c r="V16" s="61">
        <v>18.11</v>
      </c>
      <c r="W16" s="61">
        <v>11.72</v>
      </c>
      <c r="X16" s="62">
        <v>72242.09</v>
      </c>
      <c r="Y16" s="61">
        <v>141.69999999999999</v>
      </c>
      <c r="Z16" s="62">
        <v>171771.07</v>
      </c>
      <c r="AA16" s="61">
        <v>0.66849999999999998</v>
      </c>
      <c r="AB16" s="61">
        <v>0.27800000000000002</v>
      </c>
      <c r="AC16" s="61">
        <v>5.3499999999999999E-2</v>
      </c>
      <c r="AD16" s="61">
        <v>0.33150000000000002</v>
      </c>
      <c r="AE16" s="61">
        <v>171.77</v>
      </c>
      <c r="AF16" s="62">
        <v>5185.38</v>
      </c>
      <c r="AG16" s="61">
        <v>519.6</v>
      </c>
      <c r="AH16" s="62">
        <v>176306.19</v>
      </c>
      <c r="AI16" s="61" t="s">
        <v>14</v>
      </c>
      <c r="AJ16" s="62">
        <v>33272</v>
      </c>
      <c r="AK16" s="62">
        <v>48478</v>
      </c>
      <c r="AL16" s="61">
        <v>48.57</v>
      </c>
      <c r="AM16" s="61">
        <v>29.2</v>
      </c>
      <c r="AN16" s="61">
        <v>33.28</v>
      </c>
      <c r="AO16" s="61">
        <v>4.42</v>
      </c>
      <c r="AP16" s="62">
        <v>1422.46</v>
      </c>
      <c r="AQ16" s="61">
        <v>1.0270999999999999</v>
      </c>
      <c r="AR16" s="62">
        <v>1148.02</v>
      </c>
      <c r="AS16" s="62">
        <v>1724.48</v>
      </c>
      <c r="AT16" s="62">
        <v>5381.44</v>
      </c>
      <c r="AU16" s="62">
        <v>1041.52</v>
      </c>
      <c r="AV16" s="61">
        <v>257.10000000000002</v>
      </c>
      <c r="AW16" s="62">
        <v>9552.56</v>
      </c>
      <c r="AX16" s="62">
        <v>3606.56</v>
      </c>
      <c r="AY16" s="61">
        <v>0.37509999999999999</v>
      </c>
      <c r="AZ16" s="62">
        <v>5401.69</v>
      </c>
      <c r="BA16" s="61">
        <v>0.56179999999999997</v>
      </c>
      <c r="BB16" s="61">
        <v>607.25</v>
      </c>
      <c r="BC16" s="61">
        <v>6.3200000000000006E-2</v>
      </c>
      <c r="BD16" s="62">
        <v>9615.5</v>
      </c>
      <c r="BE16" s="62">
        <v>2196.36</v>
      </c>
      <c r="BF16" s="61">
        <v>0.50309999999999999</v>
      </c>
      <c r="BG16" s="61">
        <v>0.57850000000000001</v>
      </c>
      <c r="BH16" s="61">
        <v>0.21260000000000001</v>
      </c>
      <c r="BI16" s="61">
        <v>0.15210000000000001</v>
      </c>
      <c r="BJ16" s="61">
        <v>3.56E-2</v>
      </c>
      <c r="BK16" s="61">
        <v>2.1299999999999999E-2</v>
      </c>
    </row>
    <row r="17" spans="1:63" x14ac:dyDescent="0.25">
      <c r="A17" s="61" t="s">
        <v>50</v>
      </c>
      <c r="B17" s="61">
        <v>47423</v>
      </c>
      <c r="C17" s="61">
        <v>65.760000000000005</v>
      </c>
      <c r="D17" s="61">
        <v>11.64</v>
      </c>
      <c r="E17" s="61">
        <v>765.76</v>
      </c>
      <c r="F17" s="61">
        <v>759.94</v>
      </c>
      <c r="G17" s="61">
        <v>3.0000000000000001E-3</v>
      </c>
      <c r="H17" s="61">
        <v>1E-3</v>
      </c>
      <c r="I17" s="61">
        <v>3.3999999999999998E-3</v>
      </c>
      <c r="J17" s="61">
        <v>5.0000000000000001E-4</v>
      </c>
      <c r="K17" s="61">
        <v>1.0200000000000001E-2</v>
      </c>
      <c r="L17" s="61">
        <v>0.96950000000000003</v>
      </c>
      <c r="M17" s="61">
        <v>1.23E-2</v>
      </c>
      <c r="N17" s="61">
        <v>0.24640000000000001</v>
      </c>
      <c r="O17" s="61">
        <v>8.0000000000000004E-4</v>
      </c>
      <c r="P17" s="61">
        <v>0.1143</v>
      </c>
      <c r="Q17" s="61">
        <v>38.83</v>
      </c>
      <c r="R17" s="62">
        <v>49574.03</v>
      </c>
      <c r="S17" s="61">
        <v>0.25109999999999999</v>
      </c>
      <c r="T17" s="61">
        <v>0.17299999999999999</v>
      </c>
      <c r="U17" s="61">
        <v>0.57579999999999998</v>
      </c>
      <c r="V17" s="61">
        <v>16.739999999999998</v>
      </c>
      <c r="W17" s="61">
        <v>6.28</v>
      </c>
      <c r="X17" s="62">
        <v>62294.15</v>
      </c>
      <c r="Y17" s="61">
        <v>119.25</v>
      </c>
      <c r="Z17" s="62">
        <v>114092.73</v>
      </c>
      <c r="AA17" s="61">
        <v>0.90990000000000004</v>
      </c>
      <c r="AB17" s="61">
        <v>5.4100000000000002E-2</v>
      </c>
      <c r="AC17" s="61">
        <v>3.5999999999999997E-2</v>
      </c>
      <c r="AD17" s="61">
        <v>9.01E-2</v>
      </c>
      <c r="AE17" s="61">
        <v>114.09</v>
      </c>
      <c r="AF17" s="62">
        <v>2638.05</v>
      </c>
      <c r="AG17" s="61">
        <v>393.19</v>
      </c>
      <c r="AH17" s="62">
        <v>104639.22</v>
      </c>
      <c r="AI17" s="61" t="s">
        <v>14</v>
      </c>
      <c r="AJ17" s="62">
        <v>35301</v>
      </c>
      <c r="AK17" s="62">
        <v>48986.23</v>
      </c>
      <c r="AL17" s="61">
        <v>35.31</v>
      </c>
      <c r="AM17" s="61">
        <v>22.4</v>
      </c>
      <c r="AN17" s="61">
        <v>26.25</v>
      </c>
      <c r="AO17" s="61">
        <v>4.9400000000000004</v>
      </c>
      <c r="AP17" s="62">
        <v>1422.59</v>
      </c>
      <c r="AQ17" s="61">
        <v>1.1109</v>
      </c>
      <c r="AR17" s="62">
        <v>1176.48</v>
      </c>
      <c r="AS17" s="62">
        <v>1882.94</v>
      </c>
      <c r="AT17" s="62">
        <v>5287.19</v>
      </c>
      <c r="AU17" s="61">
        <v>825.26</v>
      </c>
      <c r="AV17" s="61">
        <v>149.83000000000001</v>
      </c>
      <c r="AW17" s="62">
        <v>9321.7000000000007</v>
      </c>
      <c r="AX17" s="62">
        <v>4955.88</v>
      </c>
      <c r="AY17" s="61">
        <v>0.52</v>
      </c>
      <c r="AZ17" s="62">
        <v>4084.08</v>
      </c>
      <c r="BA17" s="61">
        <v>0.42849999999999999</v>
      </c>
      <c r="BB17" s="61">
        <v>491</v>
      </c>
      <c r="BC17" s="61">
        <v>5.1499999999999997E-2</v>
      </c>
      <c r="BD17" s="62">
        <v>9530.9599999999991</v>
      </c>
      <c r="BE17" s="62">
        <v>4382.0600000000004</v>
      </c>
      <c r="BF17" s="61">
        <v>1.242</v>
      </c>
      <c r="BG17" s="61">
        <v>0.54679999999999995</v>
      </c>
      <c r="BH17" s="61">
        <v>0.2135</v>
      </c>
      <c r="BI17" s="61">
        <v>0.17319999999999999</v>
      </c>
      <c r="BJ17" s="61">
        <v>3.5000000000000003E-2</v>
      </c>
      <c r="BK17" s="61">
        <v>3.15E-2</v>
      </c>
    </row>
    <row r="18" spans="1:63" x14ac:dyDescent="0.25">
      <c r="A18" s="61" t="s">
        <v>51</v>
      </c>
      <c r="B18" s="61">
        <v>43505</v>
      </c>
      <c r="C18" s="61">
        <v>73.099999999999994</v>
      </c>
      <c r="D18" s="61">
        <v>41</v>
      </c>
      <c r="E18" s="62">
        <v>2997.11</v>
      </c>
      <c r="F18" s="62">
        <v>2941.86</v>
      </c>
      <c r="G18" s="61">
        <v>7.4999999999999997E-3</v>
      </c>
      <c r="H18" s="61">
        <v>5.0000000000000001E-4</v>
      </c>
      <c r="I18" s="61">
        <v>1.5900000000000001E-2</v>
      </c>
      <c r="J18" s="61">
        <v>1.2999999999999999E-3</v>
      </c>
      <c r="K18" s="61">
        <v>2.7400000000000001E-2</v>
      </c>
      <c r="L18" s="61">
        <v>0.91759999999999997</v>
      </c>
      <c r="M18" s="61">
        <v>2.9899999999999999E-2</v>
      </c>
      <c r="N18" s="61">
        <v>0.40400000000000003</v>
      </c>
      <c r="O18" s="61">
        <v>8.3999999999999995E-3</v>
      </c>
      <c r="P18" s="61">
        <v>0.13370000000000001</v>
      </c>
      <c r="Q18" s="61">
        <v>128.36000000000001</v>
      </c>
      <c r="R18" s="62">
        <v>54724.160000000003</v>
      </c>
      <c r="S18" s="61">
        <v>0.22939999999999999</v>
      </c>
      <c r="T18" s="61">
        <v>0.18190000000000001</v>
      </c>
      <c r="U18" s="61">
        <v>0.5887</v>
      </c>
      <c r="V18" s="61">
        <v>18.93</v>
      </c>
      <c r="W18" s="61">
        <v>19.100000000000001</v>
      </c>
      <c r="X18" s="62">
        <v>73297.55</v>
      </c>
      <c r="Y18" s="61">
        <v>152.74</v>
      </c>
      <c r="Z18" s="62">
        <v>138935.79</v>
      </c>
      <c r="AA18" s="61">
        <v>0.75270000000000004</v>
      </c>
      <c r="AB18" s="61">
        <v>0.19600000000000001</v>
      </c>
      <c r="AC18" s="61">
        <v>5.1400000000000001E-2</v>
      </c>
      <c r="AD18" s="61">
        <v>0.24729999999999999</v>
      </c>
      <c r="AE18" s="61">
        <v>138.94</v>
      </c>
      <c r="AF18" s="62">
        <v>4242.68</v>
      </c>
      <c r="AG18" s="61">
        <v>503.58</v>
      </c>
      <c r="AH18" s="62">
        <v>145947.84</v>
      </c>
      <c r="AI18" s="61" t="s">
        <v>14</v>
      </c>
      <c r="AJ18" s="62">
        <v>31578</v>
      </c>
      <c r="AK18" s="62">
        <v>46720.89</v>
      </c>
      <c r="AL18" s="61">
        <v>49.1</v>
      </c>
      <c r="AM18" s="61">
        <v>28.21</v>
      </c>
      <c r="AN18" s="61">
        <v>33.43</v>
      </c>
      <c r="AO18" s="61">
        <v>3.86</v>
      </c>
      <c r="AP18" s="62">
        <v>1157.31</v>
      </c>
      <c r="AQ18" s="61">
        <v>0.97170000000000001</v>
      </c>
      <c r="AR18" s="62">
        <v>1079.6099999999999</v>
      </c>
      <c r="AS18" s="62">
        <v>1690.55</v>
      </c>
      <c r="AT18" s="62">
        <v>5078.03</v>
      </c>
      <c r="AU18" s="61">
        <v>975.41</v>
      </c>
      <c r="AV18" s="61">
        <v>234</v>
      </c>
      <c r="AW18" s="62">
        <v>9057.6</v>
      </c>
      <c r="AX18" s="62">
        <v>3973.7</v>
      </c>
      <c r="AY18" s="61">
        <v>0.43759999999999999</v>
      </c>
      <c r="AZ18" s="62">
        <v>4393.9799999999996</v>
      </c>
      <c r="BA18" s="61">
        <v>0.4839</v>
      </c>
      <c r="BB18" s="61">
        <v>712.74</v>
      </c>
      <c r="BC18" s="61">
        <v>7.85E-2</v>
      </c>
      <c r="BD18" s="62">
        <v>9080.41</v>
      </c>
      <c r="BE18" s="62">
        <v>2971.96</v>
      </c>
      <c r="BF18" s="61">
        <v>0.74470000000000003</v>
      </c>
      <c r="BG18" s="61">
        <v>0.58230000000000004</v>
      </c>
      <c r="BH18" s="61">
        <v>0.219</v>
      </c>
      <c r="BI18" s="61">
        <v>0.14419999999999999</v>
      </c>
      <c r="BJ18" s="61">
        <v>3.4099999999999998E-2</v>
      </c>
      <c r="BK18" s="61">
        <v>2.0400000000000001E-2</v>
      </c>
    </row>
    <row r="19" spans="1:63" x14ac:dyDescent="0.25">
      <c r="A19" s="61" t="s">
        <v>52</v>
      </c>
      <c r="B19" s="61">
        <v>43513</v>
      </c>
      <c r="C19" s="61">
        <v>35.049999999999997</v>
      </c>
      <c r="D19" s="61">
        <v>106.95</v>
      </c>
      <c r="E19" s="62">
        <v>3748.36</v>
      </c>
      <c r="F19" s="62">
        <v>3248.52</v>
      </c>
      <c r="G19" s="61">
        <v>8.3999999999999995E-3</v>
      </c>
      <c r="H19" s="61">
        <v>4.0000000000000002E-4</v>
      </c>
      <c r="I19" s="61">
        <v>0.1993</v>
      </c>
      <c r="J19" s="61">
        <v>1.4E-3</v>
      </c>
      <c r="K19" s="61">
        <v>4.7300000000000002E-2</v>
      </c>
      <c r="L19" s="61">
        <v>0.6573</v>
      </c>
      <c r="M19" s="61">
        <v>8.5999999999999993E-2</v>
      </c>
      <c r="N19" s="61">
        <v>0.66479999999999995</v>
      </c>
      <c r="O19" s="61">
        <v>1.9099999999999999E-2</v>
      </c>
      <c r="P19" s="61">
        <v>0.1489</v>
      </c>
      <c r="Q19" s="61">
        <v>144.58000000000001</v>
      </c>
      <c r="R19" s="62">
        <v>54294.04</v>
      </c>
      <c r="S19" s="61">
        <v>0.2427</v>
      </c>
      <c r="T19" s="61">
        <v>0.17949999999999999</v>
      </c>
      <c r="U19" s="61">
        <v>0.57779999999999998</v>
      </c>
      <c r="V19" s="61">
        <v>18.579999999999998</v>
      </c>
      <c r="W19" s="61">
        <v>23.51</v>
      </c>
      <c r="X19" s="62">
        <v>75393.440000000002</v>
      </c>
      <c r="Y19" s="61">
        <v>156.02000000000001</v>
      </c>
      <c r="Z19" s="62">
        <v>99258.81</v>
      </c>
      <c r="AA19" s="61">
        <v>0.69489999999999996</v>
      </c>
      <c r="AB19" s="61">
        <v>0.2636</v>
      </c>
      <c r="AC19" s="61">
        <v>4.1500000000000002E-2</v>
      </c>
      <c r="AD19" s="61">
        <v>0.30509999999999998</v>
      </c>
      <c r="AE19" s="61">
        <v>99.26</v>
      </c>
      <c r="AF19" s="62">
        <v>3262.42</v>
      </c>
      <c r="AG19" s="61">
        <v>408.98</v>
      </c>
      <c r="AH19" s="62">
        <v>101286.16</v>
      </c>
      <c r="AI19" s="61" t="s">
        <v>14</v>
      </c>
      <c r="AJ19" s="62">
        <v>25537</v>
      </c>
      <c r="AK19" s="62">
        <v>38131.410000000003</v>
      </c>
      <c r="AL19" s="61">
        <v>50.46</v>
      </c>
      <c r="AM19" s="61">
        <v>30.66</v>
      </c>
      <c r="AN19" s="61">
        <v>35.33</v>
      </c>
      <c r="AO19" s="61">
        <v>4.3600000000000003</v>
      </c>
      <c r="AP19" s="61">
        <v>718.59</v>
      </c>
      <c r="AQ19" s="61">
        <v>1.0418000000000001</v>
      </c>
      <c r="AR19" s="62">
        <v>1221.6500000000001</v>
      </c>
      <c r="AS19" s="62">
        <v>1911.08</v>
      </c>
      <c r="AT19" s="62">
        <v>5685.17</v>
      </c>
      <c r="AU19" s="61">
        <v>992.1</v>
      </c>
      <c r="AV19" s="61">
        <v>434.04</v>
      </c>
      <c r="AW19" s="62">
        <v>10244.049999999999</v>
      </c>
      <c r="AX19" s="62">
        <v>5586.42</v>
      </c>
      <c r="AY19" s="61">
        <v>0.52810000000000001</v>
      </c>
      <c r="AZ19" s="62">
        <v>3721.95</v>
      </c>
      <c r="BA19" s="61">
        <v>0.35189999999999999</v>
      </c>
      <c r="BB19" s="62">
        <v>1269.7</v>
      </c>
      <c r="BC19" s="61">
        <v>0.12</v>
      </c>
      <c r="BD19" s="62">
        <v>10578.07</v>
      </c>
      <c r="BE19" s="62">
        <v>3659.2</v>
      </c>
      <c r="BF19" s="61">
        <v>1.4188000000000001</v>
      </c>
      <c r="BG19" s="61">
        <v>0.53600000000000003</v>
      </c>
      <c r="BH19" s="61">
        <v>0.2112</v>
      </c>
      <c r="BI19" s="61">
        <v>0.20710000000000001</v>
      </c>
      <c r="BJ19" s="61">
        <v>2.3699999999999999E-2</v>
      </c>
      <c r="BK19" s="61">
        <v>2.1899999999999999E-2</v>
      </c>
    </row>
    <row r="20" spans="1:63" x14ac:dyDescent="0.25">
      <c r="A20" s="61" t="s">
        <v>53</v>
      </c>
      <c r="B20" s="61">
        <v>43521</v>
      </c>
      <c r="C20" s="61">
        <v>49.71</v>
      </c>
      <c r="D20" s="61">
        <v>50.99</v>
      </c>
      <c r="E20" s="62">
        <v>2534.88</v>
      </c>
      <c r="F20" s="62">
        <v>2496.98</v>
      </c>
      <c r="G20" s="61">
        <v>1.4500000000000001E-2</v>
      </c>
      <c r="H20" s="61">
        <v>5.9999999999999995E-4</v>
      </c>
      <c r="I20" s="61">
        <v>3.2800000000000003E-2</v>
      </c>
      <c r="J20" s="61">
        <v>1.5E-3</v>
      </c>
      <c r="K20" s="61">
        <v>3.3300000000000003E-2</v>
      </c>
      <c r="L20" s="61">
        <v>0.87649999999999995</v>
      </c>
      <c r="M20" s="61">
        <v>4.0800000000000003E-2</v>
      </c>
      <c r="N20" s="61">
        <v>0.35439999999999999</v>
      </c>
      <c r="O20" s="61">
        <v>1.04E-2</v>
      </c>
      <c r="P20" s="61">
        <v>0.12640000000000001</v>
      </c>
      <c r="Q20" s="61">
        <v>114.23</v>
      </c>
      <c r="R20" s="62">
        <v>58079.69</v>
      </c>
      <c r="S20" s="61">
        <v>0.2344</v>
      </c>
      <c r="T20" s="61">
        <v>0.1827</v>
      </c>
      <c r="U20" s="61">
        <v>0.58279999999999998</v>
      </c>
      <c r="V20" s="61">
        <v>18.09</v>
      </c>
      <c r="W20" s="61">
        <v>17.809999999999999</v>
      </c>
      <c r="X20" s="62">
        <v>76284.56</v>
      </c>
      <c r="Y20" s="61">
        <v>138.35</v>
      </c>
      <c r="Z20" s="62">
        <v>169130.81</v>
      </c>
      <c r="AA20" s="61">
        <v>0.67349999999999999</v>
      </c>
      <c r="AB20" s="61">
        <v>0.28349999999999997</v>
      </c>
      <c r="AC20" s="61">
        <v>4.2999999999999997E-2</v>
      </c>
      <c r="AD20" s="61">
        <v>0.32650000000000001</v>
      </c>
      <c r="AE20" s="61">
        <v>169.13</v>
      </c>
      <c r="AF20" s="62">
        <v>5640.27</v>
      </c>
      <c r="AG20" s="61">
        <v>602.82000000000005</v>
      </c>
      <c r="AH20" s="62">
        <v>184140.99</v>
      </c>
      <c r="AI20" s="61" t="s">
        <v>14</v>
      </c>
      <c r="AJ20" s="62">
        <v>33163</v>
      </c>
      <c r="AK20" s="62">
        <v>50119.58</v>
      </c>
      <c r="AL20" s="61">
        <v>53.5</v>
      </c>
      <c r="AM20" s="61">
        <v>31.76</v>
      </c>
      <c r="AN20" s="61">
        <v>35.53</v>
      </c>
      <c r="AO20" s="61">
        <v>4.4800000000000004</v>
      </c>
      <c r="AP20" s="62">
        <v>1218.01</v>
      </c>
      <c r="AQ20" s="61">
        <v>0.96550000000000002</v>
      </c>
      <c r="AR20" s="62">
        <v>1155.8900000000001</v>
      </c>
      <c r="AS20" s="62">
        <v>1769.98</v>
      </c>
      <c r="AT20" s="62">
        <v>5831.23</v>
      </c>
      <c r="AU20" s="62">
        <v>1070.97</v>
      </c>
      <c r="AV20" s="61">
        <v>277.26</v>
      </c>
      <c r="AW20" s="62">
        <v>10105.34</v>
      </c>
      <c r="AX20" s="62">
        <v>3563.82</v>
      </c>
      <c r="AY20" s="61">
        <v>0.3584</v>
      </c>
      <c r="AZ20" s="62">
        <v>5723.63</v>
      </c>
      <c r="BA20" s="61">
        <v>0.57569999999999999</v>
      </c>
      <c r="BB20" s="61">
        <v>655.16999999999996</v>
      </c>
      <c r="BC20" s="61">
        <v>6.59E-2</v>
      </c>
      <c r="BD20" s="62">
        <v>9942.61</v>
      </c>
      <c r="BE20" s="62">
        <v>2081.21</v>
      </c>
      <c r="BF20" s="61">
        <v>0.42480000000000001</v>
      </c>
      <c r="BG20" s="61">
        <v>0.58819999999999995</v>
      </c>
      <c r="BH20" s="61">
        <v>0.2223</v>
      </c>
      <c r="BI20" s="61">
        <v>0.13700000000000001</v>
      </c>
      <c r="BJ20" s="61">
        <v>3.1800000000000002E-2</v>
      </c>
      <c r="BK20" s="61">
        <v>2.06E-2</v>
      </c>
    </row>
    <row r="21" spans="1:63" x14ac:dyDescent="0.25">
      <c r="A21" s="61" t="s">
        <v>54</v>
      </c>
      <c r="B21" s="61">
        <v>49171</v>
      </c>
      <c r="C21" s="61">
        <v>34</v>
      </c>
      <c r="D21" s="61">
        <v>98.93</v>
      </c>
      <c r="E21" s="62">
        <v>3363.48</v>
      </c>
      <c r="F21" s="62">
        <v>3250.8</v>
      </c>
      <c r="G21" s="61">
        <v>2.24E-2</v>
      </c>
      <c r="H21" s="61">
        <v>4.0000000000000002E-4</v>
      </c>
      <c r="I21" s="61">
        <v>1.8599999999999998E-2</v>
      </c>
      <c r="J21" s="61">
        <v>1.1000000000000001E-3</v>
      </c>
      <c r="K21" s="61">
        <v>2.4400000000000002E-2</v>
      </c>
      <c r="L21" s="61">
        <v>0.91039999999999999</v>
      </c>
      <c r="M21" s="61">
        <v>2.2700000000000001E-2</v>
      </c>
      <c r="N21" s="61">
        <v>0.13819999999999999</v>
      </c>
      <c r="O21" s="61">
        <v>1.0999999999999999E-2</v>
      </c>
      <c r="P21" s="61">
        <v>9.8100000000000007E-2</v>
      </c>
      <c r="Q21" s="61">
        <v>146.38</v>
      </c>
      <c r="R21" s="62">
        <v>62918.63</v>
      </c>
      <c r="S21" s="61">
        <v>0.22689999999999999</v>
      </c>
      <c r="T21" s="61">
        <v>0.18940000000000001</v>
      </c>
      <c r="U21" s="61">
        <v>0.58379999999999999</v>
      </c>
      <c r="V21" s="61">
        <v>19.440000000000001</v>
      </c>
      <c r="W21" s="61">
        <v>16.18</v>
      </c>
      <c r="X21" s="62">
        <v>84338.04</v>
      </c>
      <c r="Y21" s="61">
        <v>204.84</v>
      </c>
      <c r="Z21" s="62">
        <v>201048.7</v>
      </c>
      <c r="AA21" s="61">
        <v>0.82499999999999996</v>
      </c>
      <c r="AB21" s="61">
        <v>0.15279999999999999</v>
      </c>
      <c r="AC21" s="61">
        <v>2.2200000000000001E-2</v>
      </c>
      <c r="AD21" s="61">
        <v>0.17499999999999999</v>
      </c>
      <c r="AE21" s="61">
        <v>201.05</v>
      </c>
      <c r="AF21" s="62">
        <v>7398.05</v>
      </c>
      <c r="AG21" s="61">
        <v>907.06</v>
      </c>
      <c r="AH21" s="62">
        <v>226587.47</v>
      </c>
      <c r="AI21" s="61" t="s">
        <v>14</v>
      </c>
      <c r="AJ21" s="62">
        <v>44656</v>
      </c>
      <c r="AK21" s="62">
        <v>80591.320000000007</v>
      </c>
      <c r="AL21" s="61">
        <v>65.98</v>
      </c>
      <c r="AM21" s="61">
        <v>36.04</v>
      </c>
      <c r="AN21" s="61">
        <v>39.51</v>
      </c>
      <c r="AO21" s="61">
        <v>4.74</v>
      </c>
      <c r="AP21" s="62">
        <v>1321.69</v>
      </c>
      <c r="AQ21" s="61">
        <v>0.73909999999999998</v>
      </c>
      <c r="AR21" s="62">
        <v>1104.97</v>
      </c>
      <c r="AS21" s="62">
        <v>1928.06</v>
      </c>
      <c r="AT21" s="62">
        <v>5820.94</v>
      </c>
      <c r="AU21" s="62">
        <v>1057.18</v>
      </c>
      <c r="AV21" s="61">
        <v>235</v>
      </c>
      <c r="AW21" s="62">
        <v>10146.129999999999</v>
      </c>
      <c r="AX21" s="62">
        <v>3008.62</v>
      </c>
      <c r="AY21" s="61">
        <v>0.29389999999999999</v>
      </c>
      <c r="AZ21" s="62">
        <v>6831.61</v>
      </c>
      <c r="BA21" s="61">
        <v>0.6673</v>
      </c>
      <c r="BB21" s="61">
        <v>397.43</v>
      </c>
      <c r="BC21" s="61">
        <v>3.8800000000000001E-2</v>
      </c>
      <c r="BD21" s="62">
        <v>10237.65</v>
      </c>
      <c r="BE21" s="62">
        <v>1340.26</v>
      </c>
      <c r="BF21" s="61">
        <v>0.1467</v>
      </c>
      <c r="BG21" s="61">
        <v>0.61219999999999997</v>
      </c>
      <c r="BH21" s="61">
        <v>0.21840000000000001</v>
      </c>
      <c r="BI21" s="61">
        <v>0.11749999999999999</v>
      </c>
      <c r="BJ21" s="61">
        <v>2.9499999999999998E-2</v>
      </c>
      <c r="BK21" s="61">
        <v>2.24E-2</v>
      </c>
    </row>
    <row r="22" spans="1:63" x14ac:dyDescent="0.25">
      <c r="A22" s="61" t="s">
        <v>55</v>
      </c>
      <c r="B22" s="61">
        <v>48298</v>
      </c>
      <c r="C22" s="61">
        <v>36.950000000000003</v>
      </c>
      <c r="D22" s="61">
        <v>135.58000000000001</v>
      </c>
      <c r="E22" s="62">
        <v>5010.07</v>
      </c>
      <c r="F22" s="62">
        <v>4771.07</v>
      </c>
      <c r="G22" s="61">
        <v>1.5900000000000001E-2</v>
      </c>
      <c r="H22" s="61">
        <v>8.9999999999999998E-4</v>
      </c>
      <c r="I22" s="61">
        <v>0.10009999999999999</v>
      </c>
      <c r="J22" s="61">
        <v>1.5E-3</v>
      </c>
      <c r="K22" s="61">
        <v>4.02E-2</v>
      </c>
      <c r="L22" s="61">
        <v>0.77939999999999998</v>
      </c>
      <c r="M22" s="61">
        <v>6.2E-2</v>
      </c>
      <c r="N22" s="61">
        <v>0.4677</v>
      </c>
      <c r="O22" s="61">
        <v>1.52E-2</v>
      </c>
      <c r="P22" s="61">
        <v>0.1323</v>
      </c>
      <c r="Q22" s="61">
        <v>214.72</v>
      </c>
      <c r="R22" s="62">
        <v>57347.05</v>
      </c>
      <c r="S22" s="61">
        <v>0.2321</v>
      </c>
      <c r="T22" s="61">
        <v>0.2059</v>
      </c>
      <c r="U22" s="61">
        <v>0.56200000000000006</v>
      </c>
      <c r="V22" s="61">
        <v>18.34</v>
      </c>
      <c r="W22" s="61">
        <v>28.05</v>
      </c>
      <c r="X22" s="62">
        <v>83492.97</v>
      </c>
      <c r="Y22" s="61">
        <v>175.18</v>
      </c>
      <c r="Z22" s="62">
        <v>134066.69</v>
      </c>
      <c r="AA22" s="61">
        <v>0.72940000000000005</v>
      </c>
      <c r="AB22" s="61">
        <v>0.24329999999999999</v>
      </c>
      <c r="AC22" s="61">
        <v>2.7300000000000001E-2</v>
      </c>
      <c r="AD22" s="61">
        <v>0.27060000000000001</v>
      </c>
      <c r="AE22" s="61">
        <v>134.07</v>
      </c>
      <c r="AF22" s="62">
        <v>5027.4399999999996</v>
      </c>
      <c r="AG22" s="61">
        <v>605.37</v>
      </c>
      <c r="AH22" s="62">
        <v>145424.10999999999</v>
      </c>
      <c r="AI22" s="61" t="s">
        <v>14</v>
      </c>
      <c r="AJ22" s="62">
        <v>30125</v>
      </c>
      <c r="AK22" s="62">
        <v>47440.47</v>
      </c>
      <c r="AL22" s="61">
        <v>61.29</v>
      </c>
      <c r="AM22" s="61">
        <v>35.79</v>
      </c>
      <c r="AN22" s="61">
        <v>41.1</v>
      </c>
      <c r="AO22" s="61">
        <v>5.07</v>
      </c>
      <c r="AP22" s="62">
        <v>1003.09</v>
      </c>
      <c r="AQ22" s="61">
        <v>1.036</v>
      </c>
      <c r="AR22" s="62">
        <v>1043.1600000000001</v>
      </c>
      <c r="AS22" s="62">
        <v>1797.28</v>
      </c>
      <c r="AT22" s="62">
        <v>5751.21</v>
      </c>
      <c r="AU22" s="61">
        <v>985.74</v>
      </c>
      <c r="AV22" s="61">
        <v>312.39999999999998</v>
      </c>
      <c r="AW22" s="62">
        <v>9889.7999999999993</v>
      </c>
      <c r="AX22" s="62">
        <v>4075.81</v>
      </c>
      <c r="AY22" s="61">
        <v>0.41089999999999999</v>
      </c>
      <c r="AZ22" s="62">
        <v>5044.67</v>
      </c>
      <c r="BA22" s="61">
        <v>0.50849999999999995</v>
      </c>
      <c r="BB22" s="61">
        <v>799.82</v>
      </c>
      <c r="BC22" s="61">
        <v>8.0600000000000005E-2</v>
      </c>
      <c r="BD22" s="62">
        <v>9920.2999999999993</v>
      </c>
      <c r="BE22" s="62">
        <v>2470.84</v>
      </c>
      <c r="BF22" s="61">
        <v>0.5857</v>
      </c>
      <c r="BG22" s="61">
        <v>0.58930000000000005</v>
      </c>
      <c r="BH22" s="61">
        <v>0.22470000000000001</v>
      </c>
      <c r="BI22" s="61">
        <v>0.13370000000000001</v>
      </c>
      <c r="BJ22" s="61">
        <v>3.09E-2</v>
      </c>
      <c r="BK22" s="61">
        <v>2.1399999999999999E-2</v>
      </c>
    </row>
    <row r="23" spans="1:63" x14ac:dyDescent="0.25">
      <c r="A23" s="61" t="s">
        <v>56</v>
      </c>
      <c r="B23" s="61">
        <v>48124</v>
      </c>
      <c r="C23" s="61">
        <v>29.62</v>
      </c>
      <c r="D23" s="61">
        <v>148.88999999999999</v>
      </c>
      <c r="E23" s="62">
        <v>4410.09</v>
      </c>
      <c r="F23" s="62">
        <v>4230.18</v>
      </c>
      <c r="G23" s="61">
        <v>3.2199999999999999E-2</v>
      </c>
      <c r="H23" s="61">
        <v>4.0000000000000002E-4</v>
      </c>
      <c r="I23" s="61">
        <v>2.5899999999999999E-2</v>
      </c>
      <c r="J23" s="61">
        <v>1.1000000000000001E-3</v>
      </c>
      <c r="K23" s="61">
        <v>2.29E-2</v>
      </c>
      <c r="L23" s="61">
        <v>0.89019999999999999</v>
      </c>
      <c r="M23" s="61">
        <v>2.7300000000000001E-2</v>
      </c>
      <c r="N23" s="61">
        <v>0.13519999999999999</v>
      </c>
      <c r="O23" s="61">
        <v>1.26E-2</v>
      </c>
      <c r="P23" s="61">
        <v>0.1026</v>
      </c>
      <c r="Q23" s="61">
        <v>188.19</v>
      </c>
      <c r="R23" s="62">
        <v>63707.56</v>
      </c>
      <c r="S23" s="61">
        <v>0.21540000000000001</v>
      </c>
      <c r="T23" s="61">
        <v>0.19539999999999999</v>
      </c>
      <c r="U23" s="61">
        <v>0.58919999999999995</v>
      </c>
      <c r="V23" s="61">
        <v>19.559999999999999</v>
      </c>
      <c r="W23" s="61">
        <v>20.170000000000002</v>
      </c>
      <c r="X23" s="62">
        <v>86461.02</v>
      </c>
      <c r="Y23" s="61">
        <v>215.7</v>
      </c>
      <c r="Z23" s="62">
        <v>193404.38</v>
      </c>
      <c r="AA23" s="61">
        <v>0.80210000000000004</v>
      </c>
      <c r="AB23" s="61">
        <v>0.1754</v>
      </c>
      <c r="AC23" s="61">
        <v>2.24E-2</v>
      </c>
      <c r="AD23" s="61">
        <v>0.19789999999999999</v>
      </c>
      <c r="AE23" s="61">
        <v>193.4</v>
      </c>
      <c r="AF23" s="62">
        <v>7329.65</v>
      </c>
      <c r="AG23" s="61">
        <v>887.75</v>
      </c>
      <c r="AH23" s="62">
        <v>222624.04</v>
      </c>
      <c r="AI23" s="61" t="s">
        <v>14</v>
      </c>
      <c r="AJ23" s="62">
        <v>47123</v>
      </c>
      <c r="AK23" s="62">
        <v>78807.37</v>
      </c>
      <c r="AL23" s="61">
        <v>68.569999999999993</v>
      </c>
      <c r="AM23" s="61">
        <v>37.31</v>
      </c>
      <c r="AN23" s="61">
        <v>40.67</v>
      </c>
      <c r="AO23" s="61">
        <v>4.82</v>
      </c>
      <c r="AP23" s="62">
        <v>1096.5</v>
      </c>
      <c r="AQ23" s="61">
        <v>0.70309999999999995</v>
      </c>
      <c r="AR23" s="62">
        <v>1040.28</v>
      </c>
      <c r="AS23" s="62">
        <v>1912.44</v>
      </c>
      <c r="AT23" s="62">
        <v>5831.31</v>
      </c>
      <c r="AU23" s="62">
        <v>1060.04</v>
      </c>
      <c r="AV23" s="61">
        <v>275.33</v>
      </c>
      <c r="AW23" s="62">
        <v>10119.379999999999</v>
      </c>
      <c r="AX23" s="62">
        <v>2995.02</v>
      </c>
      <c r="AY23" s="61">
        <v>0.29620000000000002</v>
      </c>
      <c r="AZ23" s="62">
        <v>6731.91</v>
      </c>
      <c r="BA23" s="61">
        <v>0.66569999999999996</v>
      </c>
      <c r="BB23" s="61">
        <v>385.7</v>
      </c>
      <c r="BC23" s="61">
        <v>3.8100000000000002E-2</v>
      </c>
      <c r="BD23" s="62">
        <v>10112.629999999999</v>
      </c>
      <c r="BE23" s="62">
        <v>1355.11</v>
      </c>
      <c r="BF23" s="61">
        <v>0.15740000000000001</v>
      </c>
      <c r="BG23" s="61">
        <v>0.6169</v>
      </c>
      <c r="BH23" s="61">
        <v>0.22639999999999999</v>
      </c>
      <c r="BI23" s="61">
        <v>0.1048</v>
      </c>
      <c r="BJ23" s="61">
        <v>2.9000000000000001E-2</v>
      </c>
      <c r="BK23" s="61">
        <v>2.2800000000000001E-2</v>
      </c>
    </row>
    <row r="24" spans="1:63" x14ac:dyDescent="0.25">
      <c r="A24" s="61" t="s">
        <v>57</v>
      </c>
      <c r="B24" s="61">
        <v>48116</v>
      </c>
      <c r="C24" s="61">
        <v>30</v>
      </c>
      <c r="D24" s="61">
        <v>147.93</v>
      </c>
      <c r="E24" s="62">
        <v>4437.91</v>
      </c>
      <c r="F24" s="62">
        <v>4255.38</v>
      </c>
      <c r="G24" s="61">
        <v>4.0399999999999998E-2</v>
      </c>
      <c r="H24" s="61">
        <v>5.0000000000000001E-4</v>
      </c>
      <c r="I24" s="61">
        <v>3.3000000000000002E-2</v>
      </c>
      <c r="J24" s="61">
        <v>1E-3</v>
      </c>
      <c r="K24" s="61">
        <v>2.3300000000000001E-2</v>
      </c>
      <c r="L24" s="61">
        <v>0.87350000000000005</v>
      </c>
      <c r="M24" s="61">
        <v>2.8400000000000002E-2</v>
      </c>
      <c r="N24" s="61">
        <v>0.13100000000000001</v>
      </c>
      <c r="O24" s="61">
        <v>1.5599999999999999E-2</v>
      </c>
      <c r="P24" s="61">
        <v>0.10299999999999999</v>
      </c>
      <c r="Q24" s="61">
        <v>191.56</v>
      </c>
      <c r="R24" s="62">
        <v>65374.29</v>
      </c>
      <c r="S24" s="61">
        <v>0.217</v>
      </c>
      <c r="T24" s="61">
        <v>0.19189999999999999</v>
      </c>
      <c r="U24" s="61">
        <v>0.59119999999999995</v>
      </c>
      <c r="V24" s="61">
        <v>19.45</v>
      </c>
      <c r="W24" s="61">
        <v>20.88</v>
      </c>
      <c r="X24" s="62">
        <v>86554.16</v>
      </c>
      <c r="Y24" s="61">
        <v>209.88</v>
      </c>
      <c r="Z24" s="62">
        <v>206698.82</v>
      </c>
      <c r="AA24" s="61">
        <v>0.78839999999999999</v>
      </c>
      <c r="AB24" s="61">
        <v>0.18970000000000001</v>
      </c>
      <c r="AC24" s="61">
        <v>2.1899999999999999E-2</v>
      </c>
      <c r="AD24" s="61">
        <v>0.21160000000000001</v>
      </c>
      <c r="AE24" s="61">
        <v>206.7</v>
      </c>
      <c r="AF24" s="62">
        <v>7798.82</v>
      </c>
      <c r="AG24" s="61">
        <v>923.17</v>
      </c>
      <c r="AH24" s="62">
        <v>237780.07</v>
      </c>
      <c r="AI24" s="61" t="s">
        <v>14</v>
      </c>
      <c r="AJ24" s="62">
        <v>47828</v>
      </c>
      <c r="AK24" s="62">
        <v>82740.62</v>
      </c>
      <c r="AL24" s="61">
        <v>67.180000000000007</v>
      </c>
      <c r="AM24" s="61">
        <v>36.81</v>
      </c>
      <c r="AN24" s="61">
        <v>40.28</v>
      </c>
      <c r="AO24" s="61">
        <v>4.8499999999999996</v>
      </c>
      <c r="AP24" s="62">
        <v>1096.5</v>
      </c>
      <c r="AQ24" s="61">
        <v>0.67949999999999999</v>
      </c>
      <c r="AR24" s="62">
        <v>1057.9100000000001</v>
      </c>
      <c r="AS24" s="62">
        <v>1990.1</v>
      </c>
      <c r="AT24" s="62">
        <v>6039.89</v>
      </c>
      <c r="AU24" s="62">
        <v>1095.8800000000001</v>
      </c>
      <c r="AV24" s="61">
        <v>291.29000000000002</v>
      </c>
      <c r="AW24" s="62">
        <v>10475.06</v>
      </c>
      <c r="AX24" s="62">
        <v>2951.27</v>
      </c>
      <c r="AY24" s="61">
        <v>0.28000000000000003</v>
      </c>
      <c r="AZ24" s="62">
        <v>7201.82</v>
      </c>
      <c r="BA24" s="61">
        <v>0.68330000000000002</v>
      </c>
      <c r="BB24" s="61">
        <v>386.96</v>
      </c>
      <c r="BC24" s="61">
        <v>3.6700000000000003E-2</v>
      </c>
      <c r="BD24" s="62">
        <v>10540.05</v>
      </c>
      <c r="BE24" s="62">
        <v>1145.49</v>
      </c>
      <c r="BF24" s="61">
        <v>0.12379999999999999</v>
      </c>
      <c r="BG24" s="61">
        <v>0.61909999999999998</v>
      </c>
      <c r="BH24" s="61">
        <v>0.22539999999999999</v>
      </c>
      <c r="BI24" s="61">
        <v>0.1041</v>
      </c>
      <c r="BJ24" s="61">
        <v>2.8799999999999999E-2</v>
      </c>
      <c r="BK24" s="61">
        <v>2.2599999999999999E-2</v>
      </c>
    </row>
    <row r="25" spans="1:63" x14ac:dyDescent="0.25">
      <c r="A25" s="61" t="s">
        <v>58</v>
      </c>
      <c r="B25" s="61">
        <v>46706</v>
      </c>
      <c r="C25" s="61">
        <v>85.05</v>
      </c>
      <c r="D25" s="61">
        <v>11.39</v>
      </c>
      <c r="E25" s="61">
        <v>968.55</v>
      </c>
      <c r="F25" s="61">
        <v>955.15</v>
      </c>
      <c r="G25" s="61">
        <v>4.8999999999999998E-3</v>
      </c>
      <c r="H25" s="61">
        <v>2.9999999999999997E-4</v>
      </c>
      <c r="I25" s="61">
        <v>5.0000000000000001E-3</v>
      </c>
      <c r="J25" s="61">
        <v>1.5E-3</v>
      </c>
      <c r="K25" s="61">
        <v>4.6899999999999997E-2</v>
      </c>
      <c r="L25" s="61">
        <v>0.91890000000000005</v>
      </c>
      <c r="M25" s="61">
        <v>2.2499999999999999E-2</v>
      </c>
      <c r="N25" s="61">
        <v>0.35680000000000001</v>
      </c>
      <c r="O25" s="61">
        <v>5.5999999999999999E-3</v>
      </c>
      <c r="P25" s="61">
        <v>0.13489999999999999</v>
      </c>
      <c r="Q25" s="61">
        <v>47.38</v>
      </c>
      <c r="R25" s="62">
        <v>51397.38</v>
      </c>
      <c r="S25" s="61">
        <v>0.27389999999999998</v>
      </c>
      <c r="T25" s="61">
        <v>0.14860000000000001</v>
      </c>
      <c r="U25" s="61">
        <v>0.57750000000000001</v>
      </c>
      <c r="V25" s="61">
        <v>17.66</v>
      </c>
      <c r="W25" s="61">
        <v>7.92</v>
      </c>
      <c r="X25" s="62">
        <v>61547.21</v>
      </c>
      <c r="Y25" s="61">
        <v>117.83</v>
      </c>
      <c r="Z25" s="62">
        <v>127023.33</v>
      </c>
      <c r="AA25" s="61">
        <v>0.81850000000000001</v>
      </c>
      <c r="AB25" s="61">
        <v>0.12959999999999999</v>
      </c>
      <c r="AC25" s="61">
        <v>5.1900000000000002E-2</v>
      </c>
      <c r="AD25" s="61">
        <v>0.18149999999999999</v>
      </c>
      <c r="AE25" s="61">
        <v>127.02</v>
      </c>
      <c r="AF25" s="62">
        <v>3406.41</v>
      </c>
      <c r="AG25" s="61">
        <v>448.26</v>
      </c>
      <c r="AH25" s="62">
        <v>121356.35</v>
      </c>
      <c r="AI25" s="61" t="s">
        <v>14</v>
      </c>
      <c r="AJ25" s="62">
        <v>31575</v>
      </c>
      <c r="AK25" s="62">
        <v>44838.7</v>
      </c>
      <c r="AL25" s="61">
        <v>42.33</v>
      </c>
      <c r="AM25" s="61">
        <v>26.14</v>
      </c>
      <c r="AN25" s="61">
        <v>29.46</v>
      </c>
      <c r="AO25" s="61">
        <v>4.0999999999999996</v>
      </c>
      <c r="AP25" s="62">
        <v>1250.6500000000001</v>
      </c>
      <c r="AQ25" s="61">
        <v>1.1889000000000001</v>
      </c>
      <c r="AR25" s="62">
        <v>1203.54</v>
      </c>
      <c r="AS25" s="62">
        <v>1766.67</v>
      </c>
      <c r="AT25" s="62">
        <v>5172.33</v>
      </c>
      <c r="AU25" s="61">
        <v>985.63</v>
      </c>
      <c r="AV25" s="61">
        <v>223.42</v>
      </c>
      <c r="AW25" s="62">
        <v>9351.58</v>
      </c>
      <c r="AX25" s="62">
        <v>4681.3900000000003</v>
      </c>
      <c r="AY25" s="61">
        <v>0.4788</v>
      </c>
      <c r="AZ25" s="62">
        <v>4457.2700000000004</v>
      </c>
      <c r="BA25" s="61">
        <v>0.45590000000000003</v>
      </c>
      <c r="BB25" s="61">
        <v>639.09</v>
      </c>
      <c r="BC25" s="61">
        <v>6.54E-2</v>
      </c>
      <c r="BD25" s="62">
        <v>9777.75</v>
      </c>
      <c r="BE25" s="62">
        <v>3630.73</v>
      </c>
      <c r="BF25" s="61">
        <v>1.0467</v>
      </c>
      <c r="BG25" s="61">
        <v>0.55620000000000003</v>
      </c>
      <c r="BH25" s="61">
        <v>0.20430000000000001</v>
      </c>
      <c r="BI25" s="61">
        <v>0.17849999999999999</v>
      </c>
      <c r="BJ25" s="61">
        <v>3.5200000000000002E-2</v>
      </c>
      <c r="BK25" s="61">
        <v>2.58E-2</v>
      </c>
    </row>
    <row r="26" spans="1:63" x14ac:dyDescent="0.25">
      <c r="A26" s="61" t="s">
        <v>59</v>
      </c>
      <c r="B26" s="61">
        <v>43539</v>
      </c>
      <c r="C26" s="61">
        <v>15.29</v>
      </c>
      <c r="D26" s="61">
        <v>227.42</v>
      </c>
      <c r="E26" s="62">
        <v>3476.35</v>
      </c>
      <c r="F26" s="62">
        <v>3077.08</v>
      </c>
      <c r="G26" s="61">
        <v>6.8999999999999999E-3</v>
      </c>
      <c r="H26" s="61">
        <v>4.0000000000000002E-4</v>
      </c>
      <c r="I26" s="61">
        <v>0.1547</v>
      </c>
      <c r="J26" s="61">
        <v>1.6000000000000001E-3</v>
      </c>
      <c r="K26" s="61">
        <v>5.6599999999999998E-2</v>
      </c>
      <c r="L26" s="61">
        <v>0.69989999999999997</v>
      </c>
      <c r="M26" s="61">
        <v>7.9799999999999996E-2</v>
      </c>
      <c r="N26" s="61">
        <v>0.69220000000000004</v>
      </c>
      <c r="O26" s="61">
        <v>0.03</v>
      </c>
      <c r="P26" s="61">
        <v>0.156</v>
      </c>
      <c r="Q26" s="61">
        <v>139.21</v>
      </c>
      <c r="R26" s="62">
        <v>53180.85</v>
      </c>
      <c r="S26" s="61">
        <v>0.2465</v>
      </c>
      <c r="T26" s="61">
        <v>0.17810000000000001</v>
      </c>
      <c r="U26" s="61">
        <v>0.57540000000000002</v>
      </c>
      <c r="V26" s="61">
        <v>18.03</v>
      </c>
      <c r="W26" s="61">
        <v>21.75</v>
      </c>
      <c r="X26" s="62">
        <v>75862.47</v>
      </c>
      <c r="Y26" s="61">
        <v>157.53</v>
      </c>
      <c r="Z26" s="62">
        <v>83035.39</v>
      </c>
      <c r="AA26" s="61">
        <v>0.70489999999999997</v>
      </c>
      <c r="AB26" s="61">
        <v>0.25359999999999999</v>
      </c>
      <c r="AC26" s="61">
        <v>4.1399999999999999E-2</v>
      </c>
      <c r="AD26" s="61">
        <v>0.29509999999999997</v>
      </c>
      <c r="AE26" s="61">
        <v>83.04</v>
      </c>
      <c r="AF26" s="62">
        <v>2717.51</v>
      </c>
      <c r="AG26" s="61">
        <v>380.73</v>
      </c>
      <c r="AH26" s="62">
        <v>84821.15</v>
      </c>
      <c r="AI26" s="61" t="s">
        <v>14</v>
      </c>
      <c r="AJ26" s="62">
        <v>24918</v>
      </c>
      <c r="AK26" s="62">
        <v>36103.15</v>
      </c>
      <c r="AL26" s="61">
        <v>50.75</v>
      </c>
      <c r="AM26" s="61">
        <v>30.43</v>
      </c>
      <c r="AN26" s="61">
        <v>35.35</v>
      </c>
      <c r="AO26" s="61">
        <v>4.49</v>
      </c>
      <c r="AP26" s="61">
        <v>5.13</v>
      </c>
      <c r="AQ26" s="61">
        <v>0.93440000000000001</v>
      </c>
      <c r="AR26" s="62">
        <v>1194.25</v>
      </c>
      <c r="AS26" s="62">
        <v>1875.55</v>
      </c>
      <c r="AT26" s="62">
        <v>5737.75</v>
      </c>
      <c r="AU26" s="61">
        <v>986.46</v>
      </c>
      <c r="AV26" s="61">
        <v>392.08</v>
      </c>
      <c r="AW26" s="62">
        <v>10186.09</v>
      </c>
      <c r="AX26" s="62">
        <v>6212.41</v>
      </c>
      <c r="AY26" s="61">
        <v>0.58640000000000003</v>
      </c>
      <c r="AZ26" s="62">
        <v>3066.58</v>
      </c>
      <c r="BA26" s="61">
        <v>0.28949999999999998</v>
      </c>
      <c r="BB26" s="62">
        <v>1314.82</v>
      </c>
      <c r="BC26" s="61">
        <v>0.1241</v>
      </c>
      <c r="BD26" s="62">
        <v>10593.81</v>
      </c>
      <c r="BE26" s="62">
        <v>4552.32</v>
      </c>
      <c r="BF26" s="61">
        <v>2.0562</v>
      </c>
      <c r="BG26" s="61">
        <v>0.5484</v>
      </c>
      <c r="BH26" s="61">
        <v>0.218</v>
      </c>
      <c r="BI26" s="61">
        <v>0.19320000000000001</v>
      </c>
      <c r="BJ26" s="61">
        <v>2.5000000000000001E-2</v>
      </c>
      <c r="BK26" s="61">
        <v>1.54E-2</v>
      </c>
    </row>
    <row r="27" spans="1:63" x14ac:dyDescent="0.25">
      <c r="A27" s="61" t="s">
        <v>60</v>
      </c>
      <c r="B27" s="61">
        <v>45203</v>
      </c>
      <c r="C27" s="61">
        <v>98.52</v>
      </c>
      <c r="D27" s="61">
        <v>13.48</v>
      </c>
      <c r="E27" s="62">
        <v>1328.04</v>
      </c>
      <c r="F27" s="62">
        <v>1305.67</v>
      </c>
      <c r="G27" s="61">
        <v>3.3E-3</v>
      </c>
      <c r="H27" s="61">
        <v>2.0000000000000001E-4</v>
      </c>
      <c r="I27" s="61">
        <v>6.6E-3</v>
      </c>
      <c r="J27" s="61">
        <v>1.2999999999999999E-3</v>
      </c>
      <c r="K27" s="61">
        <v>8.3000000000000001E-3</v>
      </c>
      <c r="L27" s="61">
        <v>0.96630000000000005</v>
      </c>
      <c r="M27" s="61">
        <v>1.41E-2</v>
      </c>
      <c r="N27" s="61">
        <v>0.44169999999999998</v>
      </c>
      <c r="O27" s="61">
        <v>9.7000000000000003E-3</v>
      </c>
      <c r="P27" s="61">
        <v>0.14050000000000001</v>
      </c>
      <c r="Q27" s="61">
        <v>64</v>
      </c>
      <c r="R27" s="62">
        <v>50456.92</v>
      </c>
      <c r="S27" s="61">
        <v>0.25080000000000002</v>
      </c>
      <c r="T27" s="61">
        <v>0.17449999999999999</v>
      </c>
      <c r="U27" s="61">
        <v>0.57469999999999999</v>
      </c>
      <c r="V27" s="61">
        <v>17.57</v>
      </c>
      <c r="W27" s="61">
        <v>9.83</v>
      </c>
      <c r="X27" s="62">
        <v>67679.399999999994</v>
      </c>
      <c r="Y27" s="61">
        <v>130.75</v>
      </c>
      <c r="Z27" s="62">
        <v>162772.01</v>
      </c>
      <c r="AA27" s="61">
        <v>0.71789999999999998</v>
      </c>
      <c r="AB27" s="61">
        <v>0.1623</v>
      </c>
      <c r="AC27" s="61">
        <v>0.1198</v>
      </c>
      <c r="AD27" s="61">
        <v>0.28210000000000002</v>
      </c>
      <c r="AE27" s="61">
        <v>162.77000000000001</v>
      </c>
      <c r="AF27" s="62">
        <v>4658.91</v>
      </c>
      <c r="AG27" s="61">
        <v>497.08</v>
      </c>
      <c r="AH27" s="62">
        <v>157959.96</v>
      </c>
      <c r="AI27" s="61" t="s">
        <v>14</v>
      </c>
      <c r="AJ27" s="62">
        <v>31169</v>
      </c>
      <c r="AK27" s="62">
        <v>45024.72</v>
      </c>
      <c r="AL27" s="61">
        <v>41.51</v>
      </c>
      <c r="AM27" s="61">
        <v>26.89</v>
      </c>
      <c r="AN27" s="61">
        <v>28.95</v>
      </c>
      <c r="AO27" s="61">
        <v>4.0999999999999996</v>
      </c>
      <c r="AP27" s="62">
        <v>1097.6500000000001</v>
      </c>
      <c r="AQ27" s="61">
        <v>1.1043000000000001</v>
      </c>
      <c r="AR27" s="62">
        <v>1306.1199999999999</v>
      </c>
      <c r="AS27" s="62">
        <v>1960.64</v>
      </c>
      <c r="AT27" s="62">
        <v>5254.01</v>
      </c>
      <c r="AU27" s="61">
        <v>792.05</v>
      </c>
      <c r="AV27" s="61">
        <v>251.61</v>
      </c>
      <c r="AW27" s="62">
        <v>9564.42</v>
      </c>
      <c r="AX27" s="62">
        <v>4094.87</v>
      </c>
      <c r="AY27" s="61">
        <v>0.40649999999999997</v>
      </c>
      <c r="AZ27" s="62">
        <v>5076.3</v>
      </c>
      <c r="BA27" s="61">
        <v>0.50390000000000001</v>
      </c>
      <c r="BB27" s="61">
        <v>902.99</v>
      </c>
      <c r="BC27" s="61">
        <v>8.9599999999999999E-2</v>
      </c>
      <c r="BD27" s="62">
        <v>10074.16</v>
      </c>
      <c r="BE27" s="62">
        <v>2920.09</v>
      </c>
      <c r="BF27" s="61">
        <v>0.7379</v>
      </c>
      <c r="BG27" s="61">
        <v>0.53810000000000002</v>
      </c>
      <c r="BH27" s="61">
        <v>0.2218</v>
      </c>
      <c r="BI27" s="61">
        <v>0.18029999999999999</v>
      </c>
      <c r="BJ27" s="61">
        <v>3.4099999999999998E-2</v>
      </c>
      <c r="BK27" s="61">
        <v>2.5700000000000001E-2</v>
      </c>
    </row>
    <row r="28" spans="1:63" x14ac:dyDescent="0.25">
      <c r="A28" s="61" t="s">
        <v>61</v>
      </c>
      <c r="B28" s="61">
        <v>46300</v>
      </c>
      <c r="C28" s="61">
        <v>66.95</v>
      </c>
      <c r="D28" s="61">
        <v>31.88</v>
      </c>
      <c r="E28" s="62">
        <v>2134.29</v>
      </c>
      <c r="F28" s="62">
        <v>2106.66</v>
      </c>
      <c r="G28" s="61">
        <v>6.7000000000000002E-3</v>
      </c>
      <c r="H28" s="61">
        <v>4.0000000000000002E-4</v>
      </c>
      <c r="I28" s="61">
        <v>2.3199999999999998E-2</v>
      </c>
      <c r="J28" s="61">
        <v>1E-3</v>
      </c>
      <c r="K28" s="61">
        <v>3.4599999999999999E-2</v>
      </c>
      <c r="L28" s="61">
        <v>0.89970000000000006</v>
      </c>
      <c r="M28" s="61">
        <v>3.44E-2</v>
      </c>
      <c r="N28" s="61">
        <v>0.44090000000000001</v>
      </c>
      <c r="O28" s="61">
        <v>9.1999999999999998E-3</v>
      </c>
      <c r="P28" s="61">
        <v>0.14510000000000001</v>
      </c>
      <c r="Q28" s="61">
        <v>94.1</v>
      </c>
      <c r="R28" s="62">
        <v>52406.06</v>
      </c>
      <c r="S28" s="61">
        <v>0.26279999999999998</v>
      </c>
      <c r="T28" s="61">
        <v>0.17949999999999999</v>
      </c>
      <c r="U28" s="61">
        <v>0.55779999999999996</v>
      </c>
      <c r="V28" s="61">
        <v>18.350000000000001</v>
      </c>
      <c r="W28" s="61">
        <v>14.3</v>
      </c>
      <c r="X28" s="62">
        <v>69694.149999999994</v>
      </c>
      <c r="Y28" s="61">
        <v>144.52000000000001</v>
      </c>
      <c r="Z28" s="62">
        <v>127206.94</v>
      </c>
      <c r="AA28" s="61">
        <v>0.76329999999999998</v>
      </c>
      <c r="AB28" s="61">
        <v>0.20180000000000001</v>
      </c>
      <c r="AC28" s="61">
        <v>3.49E-2</v>
      </c>
      <c r="AD28" s="61">
        <v>0.23669999999999999</v>
      </c>
      <c r="AE28" s="61">
        <v>127.21</v>
      </c>
      <c r="AF28" s="62">
        <v>3953.48</v>
      </c>
      <c r="AG28" s="61">
        <v>491.59</v>
      </c>
      <c r="AH28" s="62">
        <v>133347.06</v>
      </c>
      <c r="AI28" s="61" t="s">
        <v>14</v>
      </c>
      <c r="AJ28" s="62">
        <v>30172</v>
      </c>
      <c r="AK28" s="62">
        <v>44502.5</v>
      </c>
      <c r="AL28" s="61">
        <v>50.54</v>
      </c>
      <c r="AM28" s="61">
        <v>29.06</v>
      </c>
      <c r="AN28" s="61">
        <v>36.14</v>
      </c>
      <c r="AO28" s="61">
        <v>4.2300000000000004</v>
      </c>
      <c r="AP28" s="62">
        <v>1048.3800000000001</v>
      </c>
      <c r="AQ28" s="61">
        <v>1.0379</v>
      </c>
      <c r="AR28" s="62">
        <v>1116.3699999999999</v>
      </c>
      <c r="AS28" s="62">
        <v>1662.06</v>
      </c>
      <c r="AT28" s="62">
        <v>5082.13</v>
      </c>
      <c r="AU28" s="61">
        <v>930.89</v>
      </c>
      <c r="AV28" s="61">
        <v>250.9</v>
      </c>
      <c r="AW28" s="62">
        <v>9042.35</v>
      </c>
      <c r="AX28" s="62">
        <v>4216.58</v>
      </c>
      <c r="AY28" s="61">
        <v>0.45419999999999999</v>
      </c>
      <c r="AZ28" s="62">
        <v>4304.04</v>
      </c>
      <c r="BA28" s="61">
        <v>0.4637</v>
      </c>
      <c r="BB28" s="61">
        <v>761.94</v>
      </c>
      <c r="BC28" s="61">
        <v>8.2100000000000006E-2</v>
      </c>
      <c r="BD28" s="62">
        <v>9282.56</v>
      </c>
      <c r="BE28" s="62">
        <v>3074.87</v>
      </c>
      <c r="BF28" s="61">
        <v>0.8296</v>
      </c>
      <c r="BG28" s="61">
        <v>0.56459999999999999</v>
      </c>
      <c r="BH28" s="61">
        <v>0.2162</v>
      </c>
      <c r="BI28" s="61">
        <v>0.1651</v>
      </c>
      <c r="BJ28" s="61">
        <v>3.3799999999999997E-2</v>
      </c>
      <c r="BK28" s="61">
        <v>2.0199999999999999E-2</v>
      </c>
    </row>
    <row r="29" spans="1:63" x14ac:dyDescent="0.25">
      <c r="A29" s="61" t="s">
        <v>62</v>
      </c>
      <c r="B29" s="61">
        <v>45765</v>
      </c>
      <c r="C29" s="61">
        <v>50.76</v>
      </c>
      <c r="D29" s="61">
        <v>41.89</v>
      </c>
      <c r="E29" s="62">
        <v>2126.31</v>
      </c>
      <c r="F29" s="62">
        <v>2058.13</v>
      </c>
      <c r="G29" s="61">
        <v>7.7000000000000002E-3</v>
      </c>
      <c r="H29" s="61">
        <v>5.0000000000000001E-4</v>
      </c>
      <c r="I29" s="61">
        <v>2.87E-2</v>
      </c>
      <c r="J29" s="61">
        <v>1.6000000000000001E-3</v>
      </c>
      <c r="K29" s="61">
        <v>3.44E-2</v>
      </c>
      <c r="L29" s="61">
        <v>0.88739999999999997</v>
      </c>
      <c r="M29" s="61">
        <v>3.9699999999999999E-2</v>
      </c>
      <c r="N29" s="61">
        <v>0.48010000000000003</v>
      </c>
      <c r="O29" s="61">
        <v>8.0000000000000002E-3</v>
      </c>
      <c r="P29" s="61">
        <v>0.1421</v>
      </c>
      <c r="Q29" s="61">
        <v>95.76</v>
      </c>
      <c r="R29" s="62">
        <v>53738.6</v>
      </c>
      <c r="S29" s="61">
        <v>0.30730000000000002</v>
      </c>
      <c r="T29" s="61">
        <v>0.1757</v>
      </c>
      <c r="U29" s="61">
        <v>0.5171</v>
      </c>
      <c r="V29" s="61">
        <v>17.75</v>
      </c>
      <c r="W29" s="61">
        <v>14.49</v>
      </c>
      <c r="X29" s="62">
        <v>71718.990000000005</v>
      </c>
      <c r="Y29" s="61">
        <v>142.12</v>
      </c>
      <c r="Z29" s="62">
        <v>148302.88</v>
      </c>
      <c r="AA29" s="61">
        <v>0.73570000000000002</v>
      </c>
      <c r="AB29" s="61">
        <v>0.22</v>
      </c>
      <c r="AC29" s="61">
        <v>4.4299999999999999E-2</v>
      </c>
      <c r="AD29" s="61">
        <v>0.26429999999999998</v>
      </c>
      <c r="AE29" s="61">
        <v>148.30000000000001</v>
      </c>
      <c r="AF29" s="62">
        <v>4560.1499999999996</v>
      </c>
      <c r="AG29" s="61">
        <v>540.28</v>
      </c>
      <c r="AH29" s="62">
        <v>157882.42000000001</v>
      </c>
      <c r="AI29" s="61" t="s">
        <v>14</v>
      </c>
      <c r="AJ29" s="62">
        <v>29906</v>
      </c>
      <c r="AK29" s="62">
        <v>45359.83</v>
      </c>
      <c r="AL29" s="61">
        <v>49.69</v>
      </c>
      <c r="AM29" s="61">
        <v>28.88</v>
      </c>
      <c r="AN29" s="61">
        <v>34.39</v>
      </c>
      <c r="AO29" s="61">
        <v>4.12</v>
      </c>
      <c r="AP29" s="62">
        <v>1132.93</v>
      </c>
      <c r="AQ29" s="61">
        <v>1.05</v>
      </c>
      <c r="AR29" s="62">
        <v>1116.9100000000001</v>
      </c>
      <c r="AS29" s="62">
        <v>1738.2</v>
      </c>
      <c r="AT29" s="62">
        <v>5277.99</v>
      </c>
      <c r="AU29" s="61">
        <v>970.36</v>
      </c>
      <c r="AV29" s="61">
        <v>255.54</v>
      </c>
      <c r="AW29" s="62">
        <v>9358.99</v>
      </c>
      <c r="AX29" s="62">
        <v>4140.9399999999996</v>
      </c>
      <c r="AY29" s="61">
        <v>0.42530000000000001</v>
      </c>
      <c r="AZ29" s="62">
        <v>4721.63</v>
      </c>
      <c r="BA29" s="61">
        <v>0.4849</v>
      </c>
      <c r="BB29" s="61">
        <v>874.05</v>
      </c>
      <c r="BC29" s="61">
        <v>8.9800000000000005E-2</v>
      </c>
      <c r="BD29" s="62">
        <v>9736.61</v>
      </c>
      <c r="BE29" s="62">
        <v>2750.29</v>
      </c>
      <c r="BF29" s="61">
        <v>0.69240000000000002</v>
      </c>
      <c r="BG29" s="61">
        <v>0.56220000000000003</v>
      </c>
      <c r="BH29" s="61">
        <v>0.2112</v>
      </c>
      <c r="BI29" s="61">
        <v>0.17269999999999999</v>
      </c>
      <c r="BJ29" s="61">
        <v>3.2300000000000002E-2</v>
      </c>
      <c r="BK29" s="61">
        <v>2.1600000000000001E-2</v>
      </c>
    </row>
    <row r="30" spans="1:63" x14ac:dyDescent="0.25">
      <c r="A30" s="61" t="s">
        <v>63</v>
      </c>
      <c r="B30" s="61">
        <v>43547</v>
      </c>
      <c r="C30" s="61">
        <v>28.76</v>
      </c>
      <c r="D30" s="61">
        <v>112.73</v>
      </c>
      <c r="E30" s="62">
        <v>3242.23</v>
      </c>
      <c r="F30" s="62">
        <v>3117.46</v>
      </c>
      <c r="G30" s="61">
        <v>2.53E-2</v>
      </c>
      <c r="H30" s="61">
        <v>2.9999999999999997E-4</v>
      </c>
      <c r="I30" s="61">
        <v>1.8599999999999998E-2</v>
      </c>
      <c r="J30" s="61">
        <v>1E-3</v>
      </c>
      <c r="K30" s="61">
        <v>1.66E-2</v>
      </c>
      <c r="L30" s="61">
        <v>0.91220000000000001</v>
      </c>
      <c r="M30" s="61">
        <v>2.5999999999999999E-2</v>
      </c>
      <c r="N30" s="61">
        <v>9.5200000000000007E-2</v>
      </c>
      <c r="O30" s="61">
        <v>8.5000000000000006E-3</v>
      </c>
      <c r="P30" s="61">
        <v>0.1048</v>
      </c>
      <c r="Q30" s="61">
        <v>145.94999999999999</v>
      </c>
      <c r="R30" s="62">
        <v>66273.149999999994</v>
      </c>
      <c r="S30" s="61">
        <v>0.18840000000000001</v>
      </c>
      <c r="T30" s="61">
        <v>0.1973</v>
      </c>
      <c r="U30" s="61">
        <v>0.61419999999999997</v>
      </c>
      <c r="V30" s="61">
        <v>18.690000000000001</v>
      </c>
      <c r="W30" s="61">
        <v>17.09</v>
      </c>
      <c r="X30" s="62">
        <v>89153.2</v>
      </c>
      <c r="Y30" s="61">
        <v>187.76</v>
      </c>
      <c r="Z30" s="62">
        <v>194332.99</v>
      </c>
      <c r="AA30" s="61">
        <v>0.89590000000000003</v>
      </c>
      <c r="AB30" s="61">
        <v>8.0799999999999997E-2</v>
      </c>
      <c r="AC30" s="61">
        <v>2.3300000000000001E-2</v>
      </c>
      <c r="AD30" s="61">
        <v>0.1041</v>
      </c>
      <c r="AE30" s="61">
        <v>194.33</v>
      </c>
      <c r="AF30" s="62">
        <v>7943.44</v>
      </c>
      <c r="AG30" s="62">
        <v>1024.8699999999999</v>
      </c>
      <c r="AH30" s="62">
        <v>223025.01</v>
      </c>
      <c r="AI30" s="61" t="s">
        <v>14</v>
      </c>
      <c r="AJ30" s="62">
        <v>51428</v>
      </c>
      <c r="AK30" s="62">
        <v>99489.06</v>
      </c>
      <c r="AL30" s="61">
        <v>81.290000000000006</v>
      </c>
      <c r="AM30" s="61">
        <v>41.62</v>
      </c>
      <c r="AN30" s="61">
        <v>49.92</v>
      </c>
      <c r="AO30" s="61">
        <v>4.57</v>
      </c>
      <c r="AP30" s="62">
        <v>2278.14</v>
      </c>
      <c r="AQ30" s="61">
        <v>0.67459999999999998</v>
      </c>
      <c r="AR30" s="62">
        <v>1153.71</v>
      </c>
      <c r="AS30" s="62">
        <v>1808.99</v>
      </c>
      <c r="AT30" s="62">
        <v>6353.36</v>
      </c>
      <c r="AU30" s="62">
        <v>1221.6500000000001</v>
      </c>
      <c r="AV30" s="61">
        <v>343.15</v>
      </c>
      <c r="AW30" s="62">
        <v>10880.86</v>
      </c>
      <c r="AX30" s="62">
        <v>3146.29</v>
      </c>
      <c r="AY30" s="61">
        <v>0.29310000000000003</v>
      </c>
      <c r="AZ30" s="62">
        <v>7266.52</v>
      </c>
      <c r="BA30" s="61">
        <v>0.67679999999999996</v>
      </c>
      <c r="BB30" s="61">
        <v>323.33999999999997</v>
      </c>
      <c r="BC30" s="61">
        <v>3.0099999999999998E-2</v>
      </c>
      <c r="BD30" s="62">
        <v>10736.16</v>
      </c>
      <c r="BE30" s="62">
        <v>1487.92</v>
      </c>
      <c r="BF30" s="61">
        <v>0.1409</v>
      </c>
      <c r="BG30" s="61">
        <v>0.61199999999999999</v>
      </c>
      <c r="BH30" s="61">
        <v>0.21529999999999999</v>
      </c>
      <c r="BI30" s="61">
        <v>0.1208</v>
      </c>
      <c r="BJ30" s="61">
        <v>3.2599999999999997E-2</v>
      </c>
      <c r="BK30" s="61">
        <v>1.9300000000000001E-2</v>
      </c>
    </row>
    <row r="31" spans="1:63" x14ac:dyDescent="0.25">
      <c r="A31" s="61" t="s">
        <v>64</v>
      </c>
      <c r="B31" s="61">
        <v>43554</v>
      </c>
      <c r="C31" s="61">
        <v>19.62</v>
      </c>
      <c r="D31" s="61">
        <v>165.62</v>
      </c>
      <c r="E31" s="62">
        <v>3248.68</v>
      </c>
      <c r="F31" s="62">
        <v>3198.25</v>
      </c>
      <c r="G31" s="61">
        <v>7.2900000000000006E-2</v>
      </c>
      <c r="H31" s="61">
        <v>8.0000000000000004E-4</v>
      </c>
      <c r="I31" s="61">
        <v>0.104</v>
      </c>
      <c r="J31" s="61">
        <v>1E-3</v>
      </c>
      <c r="K31" s="61">
        <v>2.24E-2</v>
      </c>
      <c r="L31" s="61">
        <v>0.7611</v>
      </c>
      <c r="M31" s="61">
        <v>3.7699999999999997E-2</v>
      </c>
      <c r="N31" s="61">
        <v>0.13120000000000001</v>
      </c>
      <c r="O31" s="61">
        <v>2.9399999999999999E-2</v>
      </c>
      <c r="P31" s="61">
        <v>0.107</v>
      </c>
      <c r="Q31" s="61">
        <v>153.55000000000001</v>
      </c>
      <c r="R31" s="62">
        <v>72068.92</v>
      </c>
      <c r="S31" s="61">
        <v>0.27289999999999998</v>
      </c>
      <c r="T31" s="61">
        <v>0.17879999999999999</v>
      </c>
      <c r="U31" s="61">
        <v>0.54820000000000002</v>
      </c>
      <c r="V31" s="61">
        <v>18.09</v>
      </c>
      <c r="W31" s="61">
        <v>21.17</v>
      </c>
      <c r="X31" s="62">
        <v>91245.94</v>
      </c>
      <c r="Y31" s="61">
        <v>152.72</v>
      </c>
      <c r="Z31" s="62">
        <v>298837.78000000003</v>
      </c>
      <c r="AA31" s="61">
        <v>0.72050000000000003</v>
      </c>
      <c r="AB31" s="61">
        <v>0.26440000000000002</v>
      </c>
      <c r="AC31" s="61">
        <v>1.5100000000000001E-2</v>
      </c>
      <c r="AD31" s="61">
        <v>0.27950000000000003</v>
      </c>
      <c r="AE31" s="61">
        <v>298.83999999999997</v>
      </c>
      <c r="AF31" s="62">
        <v>11162.49</v>
      </c>
      <c r="AG31" s="62">
        <v>1129.26</v>
      </c>
      <c r="AH31" s="62">
        <v>358704.14</v>
      </c>
      <c r="AI31" s="61" t="s">
        <v>14</v>
      </c>
      <c r="AJ31" s="62">
        <v>49873</v>
      </c>
      <c r="AK31" s="62">
        <v>106915.87</v>
      </c>
      <c r="AL31" s="61">
        <v>69.709999999999994</v>
      </c>
      <c r="AM31" s="61">
        <v>35.619999999999997</v>
      </c>
      <c r="AN31" s="61">
        <v>42.09</v>
      </c>
      <c r="AO31" s="61">
        <v>5.4</v>
      </c>
      <c r="AP31" s="61">
        <v>0</v>
      </c>
      <c r="AQ31" s="61">
        <v>0.61109999999999998</v>
      </c>
      <c r="AR31" s="62">
        <v>1487.78</v>
      </c>
      <c r="AS31" s="62">
        <v>2464.84</v>
      </c>
      <c r="AT31" s="62">
        <v>7311.57</v>
      </c>
      <c r="AU31" s="62">
        <v>1544.36</v>
      </c>
      <c r="AV31" s="61">
        <v>410.21</v>
      </c>
      <c r="AW31" s="62">
        <v>13218.76</v>
      </c>
      <c r="AX31" s="62">
        <v>3105.83</v>
      </c>
      <c r="AY31" s="61">
        <v>0.2248</v>
      </c>
      <c r="AZ31" s="62">
        <v>10259.450000000001</v>
      </c>
      <c r="BA31" s="61">
        <v>0.74270000000000003</v>
      </c>
      <c r="BB31" s="61">
        <v>448.34</v>
      </c>
      <c r="BC31" s="61">
        <v>3.2500000000000001E-2</v>
      </c>
      <c r="BD31" s="62">
        <v>13813.62</v>
      </c>
      <c r="BE31" s="61">
        <v>608.86</v>
      </c>
      <c r="BF31" s="61">
        <v>4.3200000000000002E-2</v>
      </c>
      <c r="BG31" s="61">
        <v>0.61750000000000005</v>
      </c>
      <c r="BH31" s="61">
        <v>0.22</v>
      </c>
      <c r="BI31" s="61">
        <v>0.1094</v>
      </c>
      <c r="BJ31" s="61">
        <v>3.0599999999999999E-2</v>
      </c>
      <c r="BK31" s="61">
        <v>2.24E-2</v>
      </c>
    </row>
    <row r="32" spans="1:63" x14ac:dyDescent="0.25">
      <c r="A32" s="61" t="s">
        <v>65</v>
      </c>
      <c r="B32" s="61">
        <v>46425</v>
      </c>
      <c r="C32" s="61">
        <v>122.81</v>
      </c>
      <c r="D32" s="61">
        <v>15.95</v>
      </c>
      <c r="E32" s="62">
        <v>1958.24</v>
      </c>
      <c r="F32" s="62">
        <v>2083.4299999999998</v>
      </c>
      <c r="G32" s="61">
        <v>2.7000000000000001E-3</v>
      </c>
      <c r="H32" s="61">
        <v>2.0000000000000001E-4</v>
      </c>
      <c r="I32" s="61">
        <v>4.7999999999999996E-3</v>
      </c>
      <c r="J32" s="61">
        <v>1.1999999999999999E-3</v>
      </c>
      <c r="K32" s="61">
        <v>7.6E-3</v>
      </c>
      <c r="L32" s="61">
        <v>0.96950000000000003</v>
      </c>
      <c r="M32" s="61">
        <v>1.3899999999999999E-2</v>
      </c>
      <c r="N32" s="61">
        <v>0.44119999999999998</v>
      </c>
      <c r="O32" s="61">
        <v>5.5999999999999999E-3</v>
      </c>
      <c r="P32" s="61">
        <v>0.1409</v>
      </c>
      <c r="Q32" s="61">
        <v>90.69</v>
      </c>
      <c r="R32" s="62">
        <v>51486.63</v>
      </c>
      <c r="S32" s="61">
        <v>0.19409999999999999</v>
      </c>
      <c r="T32" s="61">
        <v>0.1835</v>
      </c>
      <c r="U32" s="61">
        <v>0.62239999999999995</v>
      </c>
      <c r="V32" s="61">
        <v>17.920000000000002</v>
      </c>
      <c r="W32" s="61">
        <v>13.5</v>
      </c>
      <c r="X32" s="62">
        <v>66575.100000000006</v>
      </c>
      <c r="Y32" s="61">
        <v>140.29</v>
      </c>
      <c r="Z32" s="62">
        <v>118282.41</v>
      </c>
      <c r="AA32" s="61">
        <v>0.80279999999999996</v>
      </c>
      <c r="AB32" s="61">
        <v>0.1326</v>
      </c>
      <c r="AC32" s="61">
        <v>6.4600000000000005E-2</v>
      </c>
      <c r="AD32" s="61">
        <v>0.19719999999999999</v>
      </c>
      <c r="AE32" s="61">
        <v>118.28</v>
      </c>
      <c r="AF32" s="62">
        <v>3073.93</v>
      </c>
      <c r="AG32" s="61">
        <v>400.79</v>
      </c>
      <c r="AH32" s="62">
        <v>114699.2</v>
      </c>
      <c r="AI32" s="61" t="s">
        <v>14</v>
      </c>
      <c r="AJ32" s="62">
        <v>30820</v>
      </c>
      <c r="AK32" s="62">
        <v>43825.01</v>
      </c>
      <c r="AL32" s="61">
        <v>37.57</v>
      </c>
      <c r="AM32" s="61">
        <v>24.99</v>
      </c>
      <c r="AN32" s="61">
        <v>27.54</v>
      </c>
      <c r="AO32" s="61">
        <v>4.38</v>
      </c>
      <c r="AP32" s="61">
        <v>962.54</v>
      </c>
      <c r="AQ32" s="61">
        <v>0.94540000000000002</v>
      </c>
      <c r="AR32" s="61">
        <v>996.16</v>
      </c>
      <c r="AS32" s="62">
        <v>1831.2</v>
      </c>
      <c r="AT32" s="62">
        <v>4634.8500000000004</v>
      </c>
      <c r="AU32" s="61">
        <v>757.36</v>
      </c>
      <c r="AV32" s="61">
        <v>183.69</v>
      </c>
      <c r="AW32" s="62">
        <v>8403.27</v>
      </c>
      <c r="AX32" s="62">
        <v>4584.46</v>
      </c>
      <c r="AY32" s="61">
        <v>0.53779999999999994</v>
      </c>
      <c r="AZ32" s="62">
        <v>3220.12</v>
      </c>
      <c r="BA32" s="61">
        <v>0.37780000000000002</v>
      </c>
      <c r="BB32" s="61">
        <v>719.67</v>
      </c>
      <c r="BC32" s="61">
        <v>8.4400000000000003E-2</v>
      </c>
      <c r="BD32" s="62">
        <v>8524.25</v>
      </c>
      <c r="BE32" s="62">
        <v>4244.46</v>
      </c>
      <c r="BF32" s="61">
        <v>1.3278000000000001</v>
      </c>
      <c r="BG32" s="61">
        <v>0.55300000000000005</v>
      </c>
      <c r="BH32" s="61">
        <v>0.2288</v>
      </c>
      <c r="BI32" s="61">
        <v>0.1565</v>
      </c>
      <c r="BJ32" s="61">
        <v>3.4200000000000001E-2</v>
      </c>
      <c r="BK32" s="61">
        <v>2.7400000000000001E-2</v>
      </c>
    </row>
    <row r="33" spans="1:63" x14ac:dyDescent="0.25">
      <c r="A33" s="61" t="s">
        <v>66</v>
      </c>
      <c r="B33" s="61">
        <v>47241</v>
      </c>
      <c r="C33" s="61">
        <v>28.76</v>
      </c>
      <c r="D33" s="61">
        <v>242.59</v>
      </c>
      <c r="E33" s="62">
        <v>6977.39</v>
      </c>
      <c r="F33" s="62">
        <v>6708.19</v>
      </c>
      <c r="G33" s="61">
        <v>7.1599999999999997E-2</v>
      </c>
      <c r="H33" s="61">
        <v>4.0000000000000002E-4</v>
      </c>
      <c r="I33" s="61">
        <v>5.4199999999999998E-2</v>
      </c>
      <c r="J33" s="61">
        <v>1.1999999999999999E-3</v>
      </c>
      <c r="K33" s="61">
        <v>3.2099999999999997E-2</v>
      </c>
      <c r="L33" s="61">
        <v>0.79959999999999998</v>
      </c>
      <c r="M33" s="61">
        <v>4.0899999999999999E-2</v>
      </c>
      <c r="N33" s="61">
        <v>0.17119999999999999</v>
      </c>
      <c r="O33" s="61">
        <v>3.6499999999999998E-2</v>
      </c>
      <c r="P33" s="61">
        <v>0.1053</v>
      </c>
      <c r="Q33" s="61">
        <v>309.14999999999998</v>
      </c>
      <c r="R33" s="62">
        <v>67200.89</v>
      </c>
      <c r="S33" s="61">
        <v>0.24879999999999999</v>
      </c>
      <c r="T33" s="61">
        <v>0.18940000000000001</v>
      </c>
      <c r="U33" s="61">
        <v>0.56179999999999997</v>
      </c>
      <c r="V33" s="61">
        <v>18.86</v>
      </c>
      <c r="W33" s="61">
        <v>33.049999999999997</v>
      </c>
      <c r="X33" s="62">
        <v>90788.74</v>
      </c>
      <c r="Y33" s="61">
        <v>209.39</v>
      </c>
      <c r="Z33" s="62">
        <v>195841.97</v>
      </c>
      <c r="AA33" s="61">
        <v>0.74329999999999996</v>
      </c>
      <c r="AB33" s="61">
        <v>0.2364</v>
      </c>
      <c r="AC33" s="61">
        <v>2.0299999999999999E-2</v>
      </c>
      <c r="AD33" s="61">
        <v>0.25669999999999998</v>
      </c>
      <c r="AE33" s="61">
        <v>195.84</v>
      </c>
      <c r="AF33" s="62">
        <v>8082.63</v>
      </c>
      <c r="AG33" s="61">
        <v>882.84</v>
      </c>
      <c r="AH33" s="62">
        <v>231291.61</v>
      </c>
      <c r="AI33" s="61" t="s">
        <v>14</v>
      </c>
      <c r="AJ33" s="62">
        <v>45654</v>
      </c>
      <c r="AK33" s="62">
        <v>78503.3</v>
      </c>
      <c r="AL33" s="61">
        <v>68.59</v>
      </c>
      <c r="AM33" s="61">
        <v>38.65</v>
      </c>
      <c r="AN33" s="61">
        <v>42.26</v>
      </c>
      <c r="AO33" s="61">
        <v>4.83</v>
      </c>
      <c r="AP33" s="62">
        <v>1096.5</v>
      </c>
      <c r="AQ33" s="61">
        <v>0.68779999999999997</v>
      </c>
      <c r="AR33" s="62">
        <v>1096.19</v>
      </c>
      <c r="AS33" s="62">
        <v>1967.73</v>
      </c>
      <c r="AT33" s="62">
        <v>6495.09</v>
      </c>
      <c r="AU33" s="62">
        <v>1211.2</v>
      </c>
      <c r="AV33" s="61">
        <v>384.57</v>
      </c>
      <c r="AW33" s="62">
        <v>11154.77</v>
      </c>
      <c r="AX33" s="62">
        <v>3217.94</v>
      </c>
      <c r="AY33" s="61">
        <v>0.28889999999999999</v>
      </c>
      <c r="AZ33" s="62">
        <v>7524.06</v>
      </c>
      <c r="BA33" s="61">
        <v>0.6754</v>
      </c>
      <c r="BB33" s="61">
        <v>397.97</v>
      </c>
      <c r="BC33" s="61">
        <v>3.5700000000000003E-2</v>
      </c>
      <c r="BD33" s="62">
        <v>11139.97</v>
      </c>
      <c r="BE33" s="62">
        <v>1260.4100000000001</v>
      </c>
      <c r="BF33" s="61">
        <v>0.15190000000000001</v>
      </c>
      <c r="BG33" s="61">
        <v>0.62919999999999998</v>
      </c>
      <c r="BH33" s="61">
        <v>0.2351</v>
      </c>
      <c r="BI33" s="61">
        <v>8.7300000000000003E-2</v>
      </c>
      <c r="BJ33" s="61">
        <v>2.7199999999999998E-2</v>
      </c>
      <c r="BK33" s="61">
        <v>2.1100000000000001E-2</v>
      </c>
    </row>
    <row r="34" spans="1:63" x14ac:dyDescent="0.25">
      <c r="A34" s="61" t="s">
        <v>67</v>
      </c>
      <c r="B34" s="61">
        <v>43562</v>
      </c>
      <c r="C34" s="61">
        <v>27.57</v>
      </c>
      <c r="D34" s="61">
        <v>140.78</v>
      </c>
      <c r="E34" s="62">
        <v>3881.41</v>
      </c>
      <c r="F34" s="62">
        <v>3455.35</v>
      </c>
      <c r="G34" s="61">
        <v>1.3100000000000001E-2</v>
      </c>
      <c r="H34" s="61">
        <v>1.1000000000000001E-3</v>
      </c>
      <c r="I34" s="61">
        <v>0.31690000000000002</v>
      </c>
      <c r="J34" s="61">
        <v>1.6999999999999999E-3</v>
      </c>
      <c r="K34" s="61">
        <v>6.4500000000000002E-2</v>
      </c>
      <c r="L34" s="61">
        <v>0.52739999999999998</v>
      </c>
      <c r="M34" s="61">
        <v>7.5300000000000006E-2</v>
      </c>
      <c r="N34" s="61">
        <v>0.62039999999999995</v>
      </c>
      <c r="O34" s="61">
        <v>3.4200000000000001E-2</v>
      </c>
      <c r="P34" s="61">
        <v>0.14050000000000001</v>
      </c>
      <c r="Q34" s="61">
        <v>160.51</v>
      </c>
      <c r="R34" s="62">
        <v>59081.31</v>
      </c>
      <c r="S34" s="61">
        <v>0.27460000000000001</v>
      </c>
      <c r="T34" s="61">
        <v>0.20280000000000001</v>
      </c>
      <c r="U34" s="61">
        <v>0.52270000000000005</v>
      </c>
      <c r="V34" s="61">
        <v>17.989999999999998</v>
      </c>
      <c r="W34" s="61">
        <v>24.42</v>
      </c>
      <c r="X34" s="62">
        <v>81159.100000000006</v>
      </c>
      <c r="Y34" s="61">
        <v>155.80000000000001</v>
      </c>
      <c r="Z34" s="62">
        <v>138358.26999999999</v>
      </c>
      <c r="AA34" s="61">
        <v>0.61729999999999996</v>
      </c>
      <c r="AB34" s="61">
        <v>0.34860000000000002</v>
      </c>
      <c r="AC34" s="61">
        <v>3.4099999999999998E-2</v>
      </c>
      <c r="AD34" s="61">
        <v>0.38269999999999998</v>
      </c>
      <c r="AE34" s="61">
        <v>138.36000000000001</v>
      </c>
      <c r="AF34" s="62">
        <v>5181.76</v>
      </c>
      <c r="AG34" s="61">
        <v>526.11</v>
      </c>
      <c r="AH34" s="62">
        <v>152620.16</v>
      </c>
      <c r="AI34" s="61" t="s">
        <v>14</v>
      </c>
      <c r="AJ34" s="62">
        <v>28131</v>
      </c>
      <c r="AK34" s="62">
        <v>42317.47</v>
      </c>
      <c r="AL34" s="61">
        <v>60.19</v>
      </c>
      <c r="AM34" s="61">
        <v>35.51</v>
      </c>
      <c r="AN34" s="61">
        <v>40.299999999999997</v>
      </c>
      <c r="AO34" s="61">
        <v>4.6900000000000004</v>
      </c>
      <c r="AP34" s="62">
        <v>1093.32</v>
      </c>
      <c r="AQ34" s="61">
        <v>1.1267</v>
      </c>
      <c r="AR34" s="62">
        <v>1370.59</v>
      </c>
      <c r="AS34" s="62">
        <v>2140.44</v>
      </c>
      <c r="AT34" s="62">
        <v>6142.87</v>
      </c>
      <c r="AU34" s="62">
        <v>1015.88</v>
      </c>
      <c r="AV34" s="61">
        <v>502.13</v>
      </c>
      <c r="AW34" s="62">
        <v>11171.92</v>
      </c>
      <c r="AX34" s="62">
        <v>4853.7700000000004</v>
      </c>
      <c r="AY34" s="61">
        <v>0.42120000000000002</v>
      </c>
      <c r="AZ34" s="62">
        <v>5514.57</v>
      </c>
      <c r="BA34" s="61">
        <v>0.47860000000000003</v>
      </c>
      <c r="BB34" s="62">
        <v>1154.1400000000001</v>
      </c>
      <c r="BC34" s="61">
        <v>0.1002</v>
      </c>
      <c r="BD34" s="62">
        <v>11522.47</v>
      </c>
      <c r="BE34" s="62">
        <v>2625.61</v>
      </c>
      <c r="BF34" s="61">
        <v>0.76559999999999995</v>
      </c>
      <c r="BG34" s="61">
        <v>0.56259999999999999</v>
      </c>
      <c r="BH34" s="61">
        <v>0.2107</v>
      </c>
      <c r="BI34" s="61">
        <v>0.17530000000000001</v>
      </c>
      <c r="BJ34" s="61">
        <v>2.5600000000000001E-2</v>
      </c>
      <c r="BK34" s="61">
        <v>2.58E-2</v>
      </c>
    </row>
    <row r="35" spans="1:63" x14ac:dyDescent="0.25">
      <c r="A35" s="61" t="s">
        <v>68</v>
      </c>
      <c r="B35" s="61">
        <v>43570</v>
      </c>
      <c r="C35" s="61">
        <v>75.239999999999995</v>
      </c>
      <c r="D35" s="61">
        <v>21.99</v>
      </c>
      <c r="E35" s="62">
        <v>1654.47</v>
      </c>
      <c r="F35" s="62">
        <v>1561.36</v>
      </c>
      <c r="G35" s="61">
        <v>3.0000000000000001E-3</v>
      </c>
      <c r="H35" s="61">
        <v>5.0000000000000001E-4</v>
      </c>
      <c r="I35" s="61">
        <v>3.2099999999999997E-2</v>
      </c>
      <c r="J35" s="61">
        <v>1.4E-3</v>
      </c>
      <c r="K35" s="61">
        <v>2.2499999999999999E-2</v>
      </c>
      <c r="L35" s="61">
        <v>0.89600000000000002</v>
      </c>
      <c r="M35" s="61">
        <v>4.4499999999999998E-2</v>
      </c>
      <c r="N35" s="61">
        <v>0.60309999999999997</v>
      </c>
      <c r="O35" s="61">
        <v>4.4999999999999997E-3</v>
      </c>
      <c r="P35" s="61">
        <v>0.1658</v>
      </c>
      <c r="Q35" s="61">
        <v>74.13</v>
      </c>
      <c r="R35" s="62">
        <v>48582.34</v>
      </c>
      <c r="S35" s="61">
        <v>0.24729999999999999</v>
      </c>
      <c r="T35" s="61">
        <v>0.13900000000000001</v>
      </c>
      <c r="U35" s="61">
        <v>0.61370000000000002</v>
      </c>
      <c r="V35" s="61">
        <v>17.38</v>
      </c>
      <c r="W35" s="61">
        <v>11.81</v>
      </c>
      <c r="X35" s="62">
        <v>64385.15</v>
      </c>
      <c r="Y35" s="61">
        <v>136.12</v>
      </c>
      <c r="Z35" s="62">
        <v>89464.22</v>
      </c>
      <c r="AA35" s="61">
        <v>0.75919999999999999</v>
      </c>
      <c r="AB35" s="61">
        <v>0.1739</v>
      </c>
      <c r="AC35" s="61">
        <v>6.6900000000000001E-2</v>
      </c>
      <c r="AD35" s="61">
        <v>0.24079999999999999</v>
      </c>
      <c r="AE35" s="61">
        <v>89.46</v>
      </c>
      <c r="AF35" s="62">
        <v>2423.71</v>
      </c>
      <c r="AG35" s="61">
        <v>352.58</v>
      </c>
      <c r="AH35" s="62">
        <v>87209.52</v>
      </c>
      <c r="AI35" s="61" t="s">
        <v>14</v>
      </c>
      <c r="AJ35" s="62">
        <v>25096</v>
      </c>
      <c r="AK35" s="62">
        <v>37367.94</v>
      </c>
      <c r="AL35" s="61">
        <v>40.89</v>
      </c>
      <c r="AM35" s="61">
        <v>25.95</v>
      </c>
      <c r="AN35" s="61">
        <v>29.94</v>
      </c>
      <c r="AO35" s="61">
        <v>4.1900000000000004</v>
      </c>
      <c r="AP35" s="61">
        <v>524.1</v>
      </c>
      <c r="AQ35" s="61">
        <v>0.90259999999999996</v>
      </c>
      <c r="AR35" s="62">
        <v>1191.19</v>
      </c>
      <c r="AS35" s="62">
        <v>1967.36</v>
      </c>
      <c r="AT35" s="62">
        <v>5356.75</v>
      </c>
      <c r="AU35" s="61">
        <v>895.24</v>
      </c>
      <c r="AV35" s="61">
        <v>278.86</v>
      </c>
      <c r="AW35" s="62">
        <v>9689.39</v>
      </c>
      <c r="AX35" s="62">
        <v>6205.21</v>
      </c>
      <c r="AY35" s="61">
        <v>0.61419999999999997</v>
      </c>
      <c r="AZ35" s="62">
        <v>2721.09</v>
      </c>
      <c r="BA35" s="61">
        <v>0.26929999999999998</v>
      </c>
      <c r="BB35" s="62">
        <v>1177.25</v>
      </c>
      <c r="BC35" s="61">
        <v>0.11650000000000001</v>
      </c>
      <c r="BD35" s="62">
        <v>10103.549999999999</v>
      </c>
      <c r="BE35" s="62">
        <v>5102.34</v>
      </c>
      <c r="BF35" s="61">
        <v>2.0943000000000001</v>
      </c>
      <c r="BG35" s="61">
        <v>0.53779999999999994</v>
      </c>
      <c r="BH35" s="61">
        <v>0.22889999999999999</v>
      </c>
      <c r="BI35" s="61">
        <v>0.17530000000000001</v>
      </c>
      <c r="BJ35" s="61">
        <v>3.6299999999999999E-2</v>
      </c>
      <c r="BK35" s="61">
        <v>2.1600000000000001E-2</v>
      </c>
    </row>
    <row r="36" spans="1:63" x14ac:dyDescent="0.25">
      <c r="A36" s="61" t="s">
        <v>69</v>
      </c>
      <c r="B36" s="61">
        <v>43588</v>
      </c>
      <c r="C36" s="61">
        <v>56.81</v>
      </c>
      <c r="D36" s="61">
        <v>48.77</v>
      </c>
      <c r="E36" s="62">
        <v>2770.54</v>
      </c>
      <c r="F36" s="62">
        <v>2592.5500000000002</v>
      </c>
      <c r="G36" s="61">
        <v>8.5000000000000006E-3</v>
      </c>
      <c r="H36" s="61">
        <v>5.9999999999999995E-4</v>
      </c>
      <c r="I36" s="61">
        <v>4.6899999999999997E-2</v>
      </c>
      <c r="J36" s="61">
        <v>1.5E-3</v>
      </c>
      <c r="K36" s="61">
        <v>3.1099999999999999E-2</v>
      </c>
      <c r="L36" s="61">
        <v>0.85389999999999999</v>
      </c>
      <c r="M36" s="61">
        <v>5.7500000000000002E-2</v>
      </c>
      <c r="N36" s="61">
        <v>0.5524</v>
      </c>
      <c r="O36" s="61">
        <v>9.1000000000000004E-3</v>
      </c>
      <c r="P36" s="61">
        <v>0.1394</v>
      </c>
      <c r="Q36" s="61">
        <v>115.1</v>
      </c>
      <c r="R36" s="62">
        <v>52816.88</v>
      </c>
      <c r="S36" s="61">
        <v>0.25090000000000001</v>
      </c>
      <c r="T36" s="61">
        <v>0.17430000000000001</v>
      </c>
      <c r="U36" s="61">
        <v>0.57479999999999998</v>
      </c>
      <c r="V36" s="61">
        <v>18.420000000000002</v>
      </c>
      <c r="W36" s="61">
        <v>16.13</v>
      </c>
      <c r="X36" s="62">
        <v>76906.42</v>
      </c>
      <c r="Y36" s="61">
        <v>167.52</v>
      </c>
      <c r="Z36" s="62">
        <v>107494.27</v>
      </c>
      <c r="AA36" s="61">
        <v>0.71970000000000001</v>
      </c>
      <c r="AB36" s="61">
        <v>0.24030000000000001</v>
      </c>
      <c r="AC36" s="61">
        <v>0.04</v>
      </c>
      <c r="AD36" s="61">
        <v>0.28029999999999999</v>
      </c>
      <c r="AE36" s="61">
        <v>107.49</v>
      </c>
      <c r="AF36" s="62">
        <v>3154.94</v>
      </c>
      <c r="AG36" s="61">
        <v>399.13</v>
      </c>
      <c r="AH36" s="62">
        <v>111032.57</v>
      </c>
      <c r="AI36" s="61" t="s">
        <v>14</v>
      </c>
      <c r="AJ36" s="62">
        <v>27466</v>
      </c>
      <c r="AK36" s="62">
        <v>41347.31</v>
      </c>
      <c r="AL36" s="61">
        <v>46.13</v>
      </c>
      <c r="AM36" s="61">
        <v>27.62</v>
      </c>
      <c r="AN36" s="61">
        <v>33.17</v>
      </c>
      <c r="AO36" s="61">
        <v>4.38</v>
      </c>
      <c r="AP36" s="62">
        <v>1056.25</v>
      </c>
      <c r="AQ36" s="61">
        <v>1.0105999999999999</v>
      </c>
      <c r="AR36" s="62">
        <v>1061.43</v>
      </c>
      <c r="AS36" s="62">
        <v>1704.57</v>
      </c>
      <c r="AT36" s="62">
        <v>5217.84</v>
      </c>
      <c r="AU36" s="61">
        <v>884.51</v>
      </c>
      <c r="AV36" s="61">
        <v>298.86</v>
      </c>
      <c r="AW36" s="62">
        <v>9167.2000000000007</v>
      </c>
      <c r="AX36" s="62">
        <v>4856.46</v>
      </c>
      <c r="AY36" s="61">
        <v>0.51739999999999997</v>
      </c>
      <c r="AZ36" s="62">
        <v>3588.51</v>
      </c>
      <c r="BA36" s="61">
        <v>0.38229999999999997</v>
      </c>
      <c r="BB36" s="61">
        <v>941.69</v>
      </c>
      <c r="BC36" s="61">
        <v>0.1003</v>
      </c>
      <c r="BD36" s="62">
        <v>9386.65</v>
      </c>
      <c r="BE36" s="62">
        <v>3566.27</v>
      </c>
      <c r="BF36" s="61">
        <v>1.1786000000000001</v>
      </c>
      <c r="BG36" s="61">
        <v>0.56079999999999997</v>
      </c>
      <c r="BH36" s="61">
        <v>0.21679999999999999</v>
      </c>
      <c r="BI36" s="61">
        <v>0.17130000000000001</v>
      </c>
      <c r="BJ36" s="61">
        <v>2.9899999999999999E-2</v>
      </c>
      <c r="BK36" s="61">
        <v>2.12E-2</v>
      </c>
    </row>
    <row r="37" spans="1:63" x14ac:dyDescent="0.25">
      <c r="A37" s="61" t="s">
        <v>70</v>
      </c>
      <c r="B37" s="61">
        <v>43596</v>
      </c>
      <c r="C37" s="61">
        <v>96.33</v>
      </c>
      <c r="D37" s="61">
        <v>21.38</v>
      </c>
      <c r="E37" s="62">
        <v>2059.73</v>
      </c>
      <c r="F37" s="62">
        <v>2005.6</v>
      </c>
      <c r="G37" s="61">
        <v>4.8999999999999998E-3</v>
      </c>
      <c r="H37" s="61">
        <v>5.0000000000000001E-4</v>
      </c>
      <c r="I37" s="61">
        <v>1.18E-2</v>
      </c>
      <c r="J37" s="61">
        <v>1.1999999999999999E-3</v>
      </c>
      <c r="K37" s="61">
        <v>2.3699999999999999E-2</v>
      </c>
      <c r="L37" s="61">
        <v>0.93259999999999998</v>
      </c>
      <c r="M37" s="61">
        <v>2.53E-2</v>
      </c>
      <c r="N37" s="61">
        <v>0.433</v>
      </c>
      <c r="O37" s="61">
        <v>2.8E-3</v>
      </c>
      <c r="P37" s="61">
        <v>0.14499999999999999</v>
      </c>
      <c r="Q37" s="61">
        <v>92.27</v>
      </c>
      <c r="R37" s="62">
        <v>52834.38</v>
      </c>
      <c r="S37" s="61">
        <v>0.2339</v>
      </c>
      <c r="T37" s="61">
        <v>0.15690000000000001</v>
      </c>
      <c r="U37" s="61">
        <v>0.60919999999999996</v>
      </c>
      <c r="V37" s="61">
        <v>18.190000000000001</v>
      </c>
      <c r="W37" s="61">
        <v>14.82</v>
      </c>
      <c r="X37" s="62">
        <v>67850.67</v>
      </c>
      <c r="Y37" s="61">
        <v>134.71</v>
      </c>
      <c r="Z37" s="62">
        <v>118510.39</v>
      </c>
      <c r="AA37" s="61">
        <v>0.8054</v>
      </c>
      <c r="AB37" s="61">
        <v>0.15459999999999999</v>
      </c>
      <c r="AC37" s="61">
        <v>0.04</v>
      </c>
      <c r="AD37" s="61">
        <v>0.1946</v>
      </c>
      <c r="AE37" s="61">
        <v>118.51</v>
      </c>
      <c r="AF37" s="62">
        <v>3366.14</v>
      </c>
      <c r="AG37" s="61">
        <v>455.21</v>
      </c>
      <c r="AH37" s="62">
        <v>119924.89</v>
      </c>
      <c r="AI37" s="61" t="s">
        <v>14</v>
      </c>
      <c r="AJ37" s="62">
        <v>30274</v>
      </c>
      <c r="AK37" s="62">
        <v>43080.62</v>
      </c>
      <c r="AL37" s="61">
        <v>44.91</v>
      </c>
      <c r="AM37" s="61">
        <v>26.73</v>
      </c>
      <c r="AN37" s="61">
        <v>32.57</v>
      </c>
      <c r="AO37" s="61">
        <v>4.1900000000000004</v>
      </c>
      <c r="AP37" s="61">
        <v>875.52</v>
      </c>
      <c r="AQ37" s="61">
        <v>1.1012999999999999</v>
      </c>
      <c r="AR37" s="62">
        <v>1109.0999999999999</v>
      </c>
      <c r="AS37" s="62">
        <v>1805.15</v>
      </c>
      <c r="AT37" s="62">
        <v>5302.62</v>
      </c>
      <c r="AU37" s="61">
        <v>940.17</v>
      </c>
      <c r="AV37" s="61">
        <v>250.77</v>
      </c>
      <c r="AW37" s="62">
        <v>9407.82</v>
      </c>
      <c r="AX37" s="62">
        <v>4951.28</v>
      </c>
      <c r="AY37" s="61">
        <v>0.51870000000000005</v>
      </c>
      <c r="AZ37" s="62">
        <v>3839.63</v>
      </c>
      <c r="BA37" s="61">
        <v>0.4022</v>
      </c>
      <c r="BB37" s="61">
        <v>754.78</v>
      </c>
      <c r="BC37" s="61">
        <v>7.9100000000000004E-2</v>
      </c>
      <c r="BD37" s="62">
        <v>9545.69</v>
      </c>
      <c r="BE37" s="62">
        <v>3863.05</v>
      </c>
      <c r="BF37" s="61">
        <v>1.2029000000000001</v>
      </c>
      <c r="BG37" s="61">
        <v>0.56369999999999998</v>
      </c>
      <c r="BH37" s="61">
        <v>0.22789999999999999</v>
      </c>
      <c r="BI37" s="61">
        <v>0.15359999999999999</v>
      </c>
      <c r="BJ37" s="61">
        <v>3.4099999999999998E-2</v>
      </c>
      <c r="BK37" s="61">
        <v>2.0799999999999999E-2</v>
      </c>
    </row>
    <row r="38" spans="1:63" x14ac:dyDescent="0.25">
      <c r="A38" s="61" t="s">
        <v>71</v>
      </c>
      <c r="B38" s="61">
        <v>43604</v>
      </c>
      <c r="C38" s="61">
        <v>44.19</v>
      </c>
      <c r="D38" s="61">
        <v>36.29</v>
      </c>
      <c r="E38" s="62">
        <v>1603.69</v>
      </c>
      <c r="F38" s="62">
        <v>1556.09</v>
      </c>
      <c r="G38" s="61">
        <v>7.4000000000000003E-3</v>
      </c>
      <c r="H38" s="61">
        <v>6.9999999999999999E-4</v>
      </c>
      <c r="I38" s="61">
        <v>2.86E-2</v>
      </c>
      <c r="J38" s="61">
        <v>2E-3</v>
      </c>
      <c r="K38" s="61">
        <v>3.0099999999999998E-2</v>
      </c>
      <c r="L38" s="61">
        <v>0.89219999999999999</v>
      </c>
      <c r="M38" s="61">
        <v>3.9100000000000003E-2</v>
      </c>
      <c r="N38" s="61">
        <v>0.49280000000000002</v>
      </c>
      <c r="O38" s="61">
        <v>4.4999999999999997E-3</v>
      </c>
      <c r="P38" s="61">
        <v>0.1416</v>
      </c>
      <c r="Q38" s="61">
        <v>74.930000000000007</v>
      </c>
      <c r="R38" s="62">
        <v>52059.32</v>
      </c>
      <c r="S38" s="61">
        <v>0.32740000000000002</v>
      </c>
      <c r="T38" s="61">
        <v>0.15790000000000001</v>
      </c>
      <c r="U38" s="61">
        <v>0.51470000000000005</v>
      </c>
      <c r="V38" s="61">
        <v>17.260000000000002</v>
      </c>
      <c r="W38" s="61">
        <v>11.74</v>
      </c>
      <c r="X38" s="62">
        <v>68933.7</v>
      </c>
      <c r="Y38" s="61">
        <v>132.25</v>
      </c>
      <c r="Z38" s="62">
        <v>148268.54999999999</v>
      </c>
      <c r="AA38" s="61">
        <v>0.7339</v>
      </c>
      <c r="AB38" s="61">
        <v>0.21890000000000001</v>
      </c>
      <c r="AC38" s="61">
        <v>4.7199999999999999E-2</v>
      </c>
      <c r="AD38" s="61">
        <v>0.2661</v>
      </c>
      <c r="AE38" s="61">
        <v>148.27000000000001</v>
      </c>
      <c r="AF38" s="62">
        <v>4279.67</v>
      </c>
      <c r="AG38" s="61">
        <v>516.78</v>
      </c>
      <c r="AH38" s="62">
        <v>152526.87</v>
      </c>
      <c r="AI38" s="61" t="s">
        <v>14</v>
      </c>
      <c r="AJ38" s="62">
        <v>29936</v>
      </c>
      <c r="AK38" s="62">
        <v>44859.25</v>
      </c>
      <c r="AL38" s="61">
        <v>46.43</v>
      </c>
      <c r="AM38" s="61">
        <v>27.75</v>
      </c>
      <c r="AN38" s="61">
        <v>31.25</v>
      </c>
      <c r="AO38" s="61">
        <v>4.33</v>
      </c>
      <c r="AP38" s="62">
        <v>1321.94</v>
      </c>
      <c r="AQ38" s="61">
        <v>0.98599999999999999</v>
      </c>
      <c r="AR38" s="62">
        <v>1170.45</v>
      </c>
      <c r="AS38" s="62">
        <v>1843.55</v>
      </c>
      <c r="AT38" s="62">
        <v>5258.73</v>
      </c>
      <c r="AU38" s="61">
        <v>912.78</v>
      </c>
      <c r="AV38" s="61">
        <v>199.34</v>
      </c>
      <c r="AW38" s="62">
        <v>9384.85</v>
      </c>
      <c r="AX38" s="62">
        <v>4392.93</v>
      </c>
      <c r="AY38" s="61">
        <v>0.44969999999999999</v>
      </c>
      <c r="AZ38" s="62">
        <v>4540.91</v>
      </c>
      <c r="BA38" s="61">
        <v>0.46479999999999999</v>
      </c>
      <c r="BB38" s="61">
        <v>835.07</v>
      </c>
      <c r="BC38" s="61">
        <v>8.5500000000000007E-2</v>
      </c>
      <c r="BD38" s="62">
        <v>9768.91</v>
      </c>
      <c r="BE38" s="62">
        <v>2873.52</v>
      </c>
      <c r="BF38" s="61">
        <v>0.74029999999999996</v>
      </c>
      <c r="BG38" s="61">
        <v>0.54900000000000004</v>
      </c>
      <c r="BH38" s="61">
        <v>0.20660000000000001</v>
      </c>
      <c r="BI38" s="61">
        <v>0.19020000000000001</v>
      </c>
      <c r="BJ38" s="61">
        <v>3.5099999999999999E-2</v>
      </c>
      <c r="BK38" s="61">
        <v>1.9099999999999999E-2</v>
      </c>
    </row>
    <row r="39" spans="1:63" x14ac:dyDescent="0.25">
      <c r="A39" s="61" t="s">
        <v>72</v>
      </c>
      <c r="B39" s="61">
        <v>48074</v>
      </c>
      <c r="C39" s="61">
        <v>88.1</v>
      </c>
      <c r="D39" s="61">
        <v>20.62</v>
      </c>
      <c r="E39" s="62">
        <v>1816.61</v>
      </c>
      <c r="F39" s="62">
        <v>1833</v>
      </c>
      <c r="G39" s="61">
        <v>8.2000000000000007E-3</v>
      </c>
      <c r="H39" s="61">
        <v>5.9999999999999995E-4</v>
      </c>
      <c r="I39" s="61">
        <v>1.44E-2</v>
      </c>
      <c r="J39" s="61">
        <v>1.6000000000000001E-3</v>
      </c>
      <c r="K39" s="61">
        <v>2.0400000000000001E-2</v>
      </c>
      <c r="L39" s="61">
        <v>0.93069999999999997</v>
      </c>
      <c r="M39" s="61">
        <v>2.4199999999999999E-2</v>
      </c>
      <c r="N39" s="61">
        <v>0.33479999999999999</v>
      </c>
      <c r="O39" s="61">
        <v>6.4999999999999997E-3</v>
      </c>
      <c r="P39" s="61">
        <v>0.12970000000000001</v>
      </c>
      <c r="Q39" s="61">
        <v>78.88</v>
      </c>
      <c r="R39" s="62">
        <v>52914.06</v>
      </c>
      <c r="S39" s="61">
        <v>0.22270000000000001</v>
      </c>
      <c r="T39" s="61">
        <v>0.1709</v>
      </c>
      <c r="U39" s="61">
        <v>0.60640000000000005</v>
      </c>
      <c r="V39" s="61">
        <v>19.29</v>
      </c>
      <c r="W39" s="61">
        <v>12.4</v>
      </c>
      <c r="X39" s="62">
        <v>71614.710000000006</v>
      </c>
      <c r="Y39" s="61">
        <v>142.22</v>
      </c>
      <c r="Z39" s="62">
        <v>136348.04999999999</v>
      </c>
      <c r="AA39" s="61">
        <v>0.76339999999999997</v>
      </c>
      <c r="AB39" s="61">
        <v>0.1973</v>
      </c>
      <c r="AC39" s="61">
        <v>3.9300000000000002E-2</v>
      </c>
      <c r="AD39" s="61">
        <v>0.2366</v>
      </c>
      <c r="AE39" s="61">
        <v>136.35</v>
      </c>
      <c r="AF39" s="62">
        <v>3804.18</v>
      </c>
      <c r="AG39" s="61">
        <v>467.24</v>
      </c>
      <c r="AH39" s="62">
        <v>140905.79999999999</v>
      </c>
      <c r="AI39" s="61" t="s">
        <v>14</v>
      </c>
      <c r="AJ39" s="62">
        <v>32918</v>
      </c>
      <c r="AK39" s="62">
        <v>48516.17</v>
      </c>
      <c r="AL39" s="61">
        <v>41.49</v>
      </c>
      <c r="AM39" s="61">
        <v>26.43</v>
      </c>
      <c r="AN39" s="61">
        <v>28.63</v>
      </c>
      <c r="AO39" s="61">
        <v>4.2300000000000004</v>
      </c>
      <c r="AP39" s="62">
        <v>1305.6400000000001</v>
      </c>
      <c r="AQ39" s="61">
        <v>0.9385</v>
      </c>
      <c r="AR39" s="62">
        <v>1088.19</v>
      </c>
      <c r="AS39" s="62">
        <v>1712.08</v>
      </c>
      <c r="AT39" s="62">
        <v>4799.66</v>
      </c>
      <c r="AU39" s="61">
        <v>857.38</v>
      </c>
      <c r="AV39" s="61">
        <v>242.86</v>
      </c>
      <c r="AW39" s="62">
        <v>8700.17</v>
      </c>
      <c r="AX39" s="62">
        <v>3957.81</v>
      </c>
      <c r="AY39" s="61">
        <v>0.45090000000000002</v>
      </c>
      <c r="AZ39" s="62">
        <v>4232.6400000000003</v>
      </c>
      <c r="BA39" s="61">
        <v>0.48220000000000002</v>
      </c>
      <c r="BB39" s="61">
        <v>587.12</v>
      </c>
      <c r="BC39" s="61">
        <v>6.6900000000000001E-2</v>
      </c>
      <c r="BD39" s="62">
        <v>8777.57</v>
      </c>
      <c r="BE39" s="62">
        <v>3126.97</v>
      </c>
      <c r="BF39" s="61">
        <v>0.78349999999999997</v>
      </c>
      <c r="BG39" s="61">
        <v>0.56689999999999996</v>
      </c>
      <c r="BH39" s="61">
        <v>0.21299999999999999</v>
      </c>
      <c r="BI39" s="61">
        <v>0.15440000000000001</v>
      </c>
      <c r="BJ39" s="61">
        <v>3.5700000000000003E-2</v>
      </c>
      <c r="BK39" s="61">
        <v>0.03</v>
      </c>
    </row>
    <row r="40" spans="1:63" x14ac:dyDescent="0.25">
      <c r="A40" s="61" t="s">
        <v>73</v>
      </c>
      <c r="B40" s="61">
        <v>48926</v>
      </c>
      <c r="C40" s="61">
        <v>75.239999999999995</v>
      </c>
      <c r="D40" s="61">
        <v>28.18</v>
      </c>
      <c r="E40" s="62">
        <v>2120.35</v>
      </c>
      <c r="F40" s="62">
        <v>2084.63</v>
      </c>
      <c r="G40" s="61">
        <v>1.32E-2</v>
      </c>
      <c r="H40" s="61">
        <v>5.9999999999999995E-4</v>
      </c>
      <c r="I40" s="61">
        <v>2.8799999999999999E-2</v>
      </c>
      <c r="J40" s="61">
        <v>1.2999999999999999E-3</v>
      </c>
      <c r="K40" s="61">
        <v>3.1E-2</v>
      </c>
      <c r="L40" s="61">
        <v>0.88570000000000004</v>
      </c>
      <c r="M40" s="61">
        <v>3.9399999999999998E-2</v>
      </c>
      <c r="N40" s="61">
        <v>0.35920000000000002</v>
      </c>
      <c r="O40" s="61">
        <v>9.4999999999999998E-3</v>
      </c>
      <c r="P40" s="61">
        <v>0.125</v>
      </c>
      <c r="Q40" s="61">
        <v>104.24</v>
      </c>
      <c r="R40" s="62">
        <v>57904.68</v>
      </c>
      <c r="S40" s="61">
        <v>0.28139999999999998</v>
      </c>
      <c r="T40" s="61">
        <v>0.1797</v>
      </c>
      <c r="U40" s="61">
        <v>0.53879999999999995</v>
      </c>
      <c r="V40" s="61">
        <v>17.670000000000002</v>
      </c>
      <c r="W40" s="61">
        <v>14.14</v>
      </c>
      <c r="X40" s="62">
        <v>76747.539999999994</v>
      </c>
      <c r="Y40" s="61">
        <v>144.99</v>
      </c>
      <c r="Z40" s="62">
        <v>193559.92</v>
      </c>
      <c r="AA40" s="61">
        <v>0.64080000000000004</v>
      </c>
      <c r="AB40" s="61">
        <v>0.2591</v>
      </c>
      <c r="AC40" s="61">
        <v>0.10009999999999999</v>
      </c>
      <c r="AD40" s="61">
        <v>0.35920000000000002</v>
      </c>
      <c r="AE40" s="61">
        <v>193.56</v>
      </c>
      <c r="AF40" s="62">
        <v>5856.6</v>
      </c>
      <c r="AG40" s="61">
        <v>557.66999999999996</v>
      </c>
      <c r="AH40" s="62">
        <v>200962.65</v>
      </c>
      <c r="AI40" s="61" t="s">
        <v>14</v>
      </c>
      <c r="AJ40" s="62">
        <v>33803</v>
      </c>
      <c r="AK40" s="62">
        <v>52177.63</v>
      </c>
      <c r="AL40" s="61">
        <v>47.06</v>
      </c>
      <c r="AM40" s="61">
        <v>28.29</v>
      </c>
      <c r="AN40" s="61">
        <v>31.21</v>
      </c>
      <c r="AO40" s="61">
        <v>4.1900000000000004</v>
      </c>
      <c r="AP40" s="62">
        <v>1311.79</v>
      </c>
      <c r="AQ40" s="61">
        <v>0.93440000000000001</v>
      </c>
      <c r="AR40" s="62">
        <v>1171.6500000000001</v>
      </c>
      <c r="AS40" s="62">
        <v>1965.66</v>
      </c>
      <c r="AT40" s="62">
        <v>5731.3</v>
      </c>
      <c r="AU40" s="62">
        <v>1088.4000000000001</v>
      </c>
      <c r="AV40" s="61">
        <v>293.24</v>
      </c>
      <c r="AW40" s="62">
        <v>10250.26</v>
      </c>
      <c r="AX40" s="62">
        <v>3795.08</v>
      </c>
      <c r="AY40" s="61">
        <v>0.3599</v>
      </c>
      <c r="AZ40" s="62">
        <v>6109.59</v>
      </c>
      <c r="BA40" s="61">
        <v>0.57930000000000004</v>
      </c>
      <c r="BB40" s="61">
        <v>641.30999999999995</v>
      </c>
      <c r="BC40" s="61">
        <v>6.08E-2</v>
      </c>
      <c r="BD40" s="62">
        <v>10545.98</v>
      </c>
      <c r="BE40" s="62">
        <v>1958.06</v>
      </c>
      <c r="BF40" s="61">
        <v>0.37769999999999998</v>
      </c>
      <c r="BG40" s="61">
        <v>0.58250000000000002</v>
      </c>
      <c r="BH40" s="61">
        <v>0.21360000000000001</v>
      </c>
      <c r="BI40" s="61">
        <v>0.14879999999999999</v>
      </c>
      <c r="BJ40" s="61">
        <v>3.4000000000000002E-2</v>
      </c>
      <c r="BK40" s="61">
        <v>2.1100000000000001E-2</v>
      </c>
    </row>
    <row r="41" spans="1:63" x14ac:dyDescent="0.25">
      <c r="A41" s="61" t="s">
        <v>74</v>
      </c>
      <c r="B41" s="61">
        <v>43612</v>
      </c>
      <c r="C41" s="61">
        <v>31.29</v>
      </c>
      <c r="D41" s="61">
        <v>178.38</v>
      </c>
      <c r="E41" s="62">
        <v>5580.69</v>
      </c>
      <c r="F41" s="62">
        <v>5328.74</v>
      </c>
      <c r="G41" s="61">
        <v>1.83E-2</v>
      </c>
      <c r="H41" s="61">
        <v>6.9999999999999999E-4</v>
      </c>
      <c r="I41" s="61">
        <v>7.2599999999999998E-2</v>
      </c>
      <c r="J41" s="61">
        <v>1.6000000000000001E-3</v>
      </c>
      <c r="K41" s="61">
        <v>3.6799999999999999E-2</v>
      </c>
      <c r="L41" s="61">
        <v>0.81759999999999999</v>
      </c>
      <c r="M41" s="61">
        <v>5.2299999999999999E-2</v>
      </c>
      <c r="N41" s="61">
        <v>0.39900000000000002</v>
      </c>
      <c r="O41" s="61">
        <v>1.77E-2</v>
      </c>
      <c r="P41" s="61">
        <v>0.13009999999999999</v>
      </c>
      <c r="Q41" s="61">
        <v>239.23</v>
      </c>
      <c r="R41" s="62">
        <v>60027.67</v>
      </c>
      <c r="S41" s="61">
        <v>0.22650000000000001</v>
      </c>
      <c r="T41" s="61">
        <v>0.18870000000000001</v>
      </c>
      <c r="U41" s="61">
        <v>0.58489999999999998</v>
      </c>
      <c r="V41" s="61">
        <v>18.54</v>
      </c>
      <c r="W41" s="61">
        <v>29.1</v>
      </c>
      <c r="X41" s="62">
        <v>83676.67</v>
      </c>
      <c r="Y41" s="61">
        <v>188.24</v>
      </c>
      <c r="Z41" s="62">
        <v>154277.88</v>
      </c>
      <c r="AA41" s="61">
        <v>0.69059999999999999</v>
      </c>
      <c r="AB41" s="61">
        <v>0.28070000000000001</v>
      </c>
      <c r="AC41" s="61">
        <v>2.87E-2</v>
      </c>
      <c r="AD41" s="61">
        <v>0.30940000000000001</v>
      </c>
      <c r="AE41" s="61">
        <v>154.28</v>
      </c>
      <c r="AF41" s="62">
        <v>6006.91</v>
      </c>
      <c r="AG41" s="61">
        <v>673.02</v>
      </c>
      <c r="AH41" s="62">
        <v>171774.28</v>
      </c>
      <c r="AI41" s="61" t="s">
        <v>14</v>
      </c>
      <c r="AJ41" s="62">
        <v>32429</v>
      </c>
      <c r="AK41" s="62">
        <v>48600.13</v>
      </c>
      <c r="AL41" s="61">
        <v>63.77</v>
      </c>
      <c r="AM41" s="61">
        <v>36.840000000000003</v>
      </c>
      <c r="AN41" s="61">
        <v>41.64</v>
      </c>
      <c r="AO41" s="61">
        <v>4.84</v>
      </c>
      <c r="AP41" s="62">
        <v>1218.0999999999999</v>
      </c>
      <c r="AQ41" s="61">
        <v>1.0004</v>
      </c>
      <c r="AR41" s="62">
        <v>1055.03</v>
      </c>
      <c r="AS41" s="62">
        <v>1851.87</v>
      </c>
      <c r="AT41" s="62">
        <v>5813.78</v>
      </c>
      <c r="AU41" s="61">
        <v>997.05</v>
      </c>
      <c r="AV41" s="61">
        <v>311.74</v>
      </c>
      <c r="AW41" s="62">
        <v>10029.48</v>
      </c>
      <c r="AX41" s="62">
        <v>3622.12</v>
      </c>
      <c r="AY41" s="61">
        <v>0.35749999999999998</v>
      </c>
      <c r="AZ41" s="62">
        <v>5834.65</v>
      </c>
      <c r="BA41" s="61">
        <v>0.57579999999999998</v>
      </c>
      <c r="BB41" s="61">
        <v>676.04</v>
      </c>
      <c r="BC41" s="61">
        <v>6.6699999999999995E-2</v>
      </c>
      <c r="BD41" s="62">
        <v>10132.799999999999</v>
      </c>
      <c r="BE41" s="62">
        <v>1862.54</v>
      </c>
      <c r="BF41" s="61">
        <v>0.39539999999999997</v>
      </c>
      <c r="BG41" s="61">
        <v>0.59750000000000003</v>
      </c>
      <c r="BH41" s="61">
        <v>0.22819999999999999</v>
      </c>
      <c r="BI41" s="61">
        <v>0.127</v>
      </c>
      <c r="BJ41" s="61">
        <v>2.7300000000000001E-2</v>
      </c>
      <c r="BK41" s="61">
        <v>0.02</v>
      </c>
    </row>
    <row r="42" spans="1:63" x14ac:dyDescent="0.25">
      <c r="A42" s="61" t="s">
        <v>75</v>
      </c>
      <c r="B42" s="61">
        <v>47167</v>
      </c>
      <c r="C42" s="61">
        <v>50.33</v>
      </c>
      <c r="D42" s="61">
        <v>22.63</v>
      </c>
      <c r="E42" s="62">
        <v>1138.82</v>
      </c>
      <c r="F42" s="62">
        <v>1129.44</v>
      </c>
      <c r="G42" s="61">
        <v>4.8999999999999998E-3</v>
      </c>
      <c r="H42" s="61">
        <v>2.9999999999999997E-4</v>
      </c>
      <c r="I42" s="61">
        <v>4.7999999999999996E-3</v>
      </c>
      <c r="J42" s="61">
        <v>8.9999999999999998E-4</v>
      </c>
      <c r="K42" s="61">
        <v>9.9000000000000008E-3</v>
      </c>
      <c r="L42" s="61">
        <v>0.9627</v>
      </c>
      <c r="M42" s="61">
        <v>1.6500000000000001E-2</v>
      </c>
      <c r="N42" s="61">
        <v>0.2611</v>
      </c>
      <c r="O42" s="61">
        <v>2.5000000000000001E-3</v>
      </c>
      <c r="P42" s="61">
        <v>0.1144</v>
      </c>
      <c r="Q42" s="61">
        <v>56.81</v>
      </c>
      <c r="R42" s="62">
        <v>54028.37</v>
      </c>
      <c r="S42" s="61">
        <v>0.2142</v>
      </c>
      <c r="T42" s="61">
        <v>0.1789</v>
      </c>
      <c r="U42" s="61">
        <v>0.6069</v>
      </c>
      <c r="V42" s="61">
        <v>18.600000000000001</v>
      </c>
      <c r="W42" s="61">
        <v>8.58</v>
      </c>
      <c r="X42" s="62">
        <v>67203.399999999994</v>
      </c>
      <c r="Y42" s="61">
        <v>128.96</v>
      </c>
      <c r="Z42" s="62">
        <v>145809.07</v>
      </c>
      <c r="AA42" s="61">
        <v>0.82140000000000002</v>
      </c>
      <c r="AB42" s="61">
        <v>0.12479999999999999</v>
      </c>
      <c r="AC42" s="61">
        <v>5.3800000000000001E-2</v>
      </c>
      <c r="AD42" s="61">
        <v>0.17860000000000001</v>
      </c>
      <c r="AE42" s="61">
        <v>145.81</v>
      </c>
      <c r="AF42" s="62">
        <v>4249.2299999999996</v>
      </c>
      <c r="AG42" s="61">
        <v>525.41999999999996</v>
      </c>
      <c r="AH42" s="62">
        <v>144929.91</v>
      </c>
      <c r="AI42" s="61" t="s">
        <v>14</v>
      </c>
      <c r="AJ42" s="62">
        <v>34239</v>
      </c>
      <c r="AK42" s="62">
        <v>51564.3</v>
      </c>
      <c r="AL42" s="61">
        <v>46.12</v>
      </c>
      <c r="AM42" s="61">
        <v>27.59</v>
      </c>
      <c r="AN42" s="61">
        <v>31.05</v>
      </c>
      <c r="AO42" s="61">
        <v>4.78</v>
      </c>
      <c r="AP42" s="62">
        <v>1359.92</v>
      </c>
      <c r="AQ42" s="61">
        <v>0.98089999999999999</v>
      </c>
      <c r="AR42" s="62">
        <v>1178.0999999999999</v>
      </c>
      <c r="AS42" s="62">
        <v>1800.37</v>
      </c>
      <c r="AT42" s="62">
        <v>5044.21</v>
      </c>
      <c r="AU42" s="61">
        <v>904.77</v>
      </c>
      <c r="AV42" s="61">
        <v>193.04</v>
      </c>
      <c r="AW42" s="62">
        <v>9120.49</v>
      </c>
      <c r="AX42" s="62">
        <v>3996.7</v>
      </c>
      <c r="AY42" s="61">
        <v>0.4284</v>
      </c>
      <c r="AZ42" s="62">
        <v>4817.6400000000003</v>
      </c>
      <c r="BA42" s="61">
        <v>0.51639999999999997</v>
      </c>
      <c r="BB42" s="61">
        <v>514.84</v>
      </c>
      <c r="BC42" s="61">
        <v>5.5199999999999999E-2</v>
      </c>
      <c r="BD42" s="62">
        <v>9329.17</v>
      </c>
      <c r="BE42" s="62">
        <v>3064.05</v>
      </c>
      <c r="BF42" s="61">
        <v>0.69810000000000005</v>
      </c>
      <c r="BG42" s="61">
        <v>0.57430000000000003</v>
      </c>
      <c r="BH42" s="61">
        <v>0.21410000000000001</v>
      </c>
      <c r="BI42" s="61">
        <v>0.15440000000000001</v>
      </c>
      <c r="BJ42" s="61">
        <v>3.4200000000000001E-2</v>
      </c>
      <c r="BK42" s="61">
        <v>2.3E-2</v>
      </c>
    </row>
    <row r="43" spans="1:63" x14ac:dyDescent="0.25">
      <c r="A43" s="61" t="s">
        <v>76</v>
      </c>
      <c r="B43" s="61">
        <v>46854</v>
      </c>
      <c r="C43" s="61">
        <v>68.569999999999993</v>
      </c>
      <c r="D43" s="61">
        <v>14.76</v>
      </c>
      <c r="E43" s="62">
        <v>1012.37</v>
      </c>
      <c r="F43" s="62">
        <v>1017.4</v>
      </c>
      <c r="G43" s="61">
        <v>2.8E-3</v>
      </c>
      <c r="H43" s="61">
        <v>1E-4</v>
      </c>
      <c r="I43" s="61">
        <v>4.1000000000000003E-3</v>
      </c>
      <c r="J43" s="61">
        <v>8.0000000000000004E-4</v>
      </c>
      <c r="K43" s="61">
        <v>7.4000000000000003E-3</v>
      </c>
      <c r="L43" s="61">
        <v>0.97199999999999998</v>
      </c>
      <c r="M43" s="61">
        <v>1.2699999999999999E-2</v>
      </c>
      <c r="N43" s="61">
        <v>0.38940000000000002</v>
      </c>
      <c r="O43" s="61">
        <v>2.8999999999999998E-3</v>
      </c>
      <c r="P43" s="61">
        <v>0.12590000000000001</v>
      </c>
      <c r="Q43" s="61">
        <v>49.73</v>
      </c>
      <c r="R43" s="62">
        <v>51149.99</v>
      </c>
      <c r="S43" s="61">
        <v>0.24160000000000001</v>
      </c>
      <c r="T43" s="61">
        <v>0.17580000000000001</v>
      </c>
      <c r="U43" s="61">
        <v>0.58250000000000002</v>
      </c>
      <c r="V43" s="61">
        <v>17.43</v>
      </c>
      <c r="W43" s="61">
        <v>7.98</v>
      </c>
      <c r="X43" s="62">
        <v>65792.350000000006</v>
      </c>
      <c r="Y43" s="61">
        <v>122.44</v>
      </c>
      <c r="Z43" s="62">
        <v>151509.5</v>
      </c>
      <c r="AA43" s="61">
        <v>0.76380000000000003</v>
      </c>
      <c r="AB43" s="61">
        <v>0.14610000000000001</v>
      </c>
      <c r="AC43" s="61">
        <v>9.0200000000000002E-2</v>
      </c>
      <c r="AD43" s="61">
        <v>0.23619999999999999</v>
      </c>
      <c r="AE43" s="61">
        <v>151.51</v>
      </c>
      <c r="AF43" s="62">
        <v>4291.1899999999996</v>
      </c>
      <c r="AG43" s="61">
        <v>492.26</v>
      </c>
      <c r="AH43" s="62">
        <v>147131.96</v>
      </c>
      <c r="AI43" s="61" t="s">
        <v>14</v>
      </c>
      <c r="AJ43" s="62">
        <v>31610</v>
      </c>
      <c r="AK43" s="62">
        <v>44757.64</v>
      </c>
      <c r="AL43" s="61">
        <v>42.26</v>
      </c>
      <c r="AM43" s="61">
        <v>27.13</v>
      </c>
      <c r="AN43" s="61">
        <v>29.89</v>
      </c>
      <c r="AO43" s="61">
        <v>4.12</v>
      </c>
      <c r="AP43" s="62">
        <v>1127.81</v>
      </c>
      <c r="AQ43" s="61">
        <v>1.1359999999999999</v>
      </c>
      <c r="AR43" s="62">
        <v>1278.1300000000001</v>
      </c>
      <c r="AS43" s="62">
        <v>1835.49</v>
      </c>
      <c r="AT43" s="62">
        <v>5237.91</v>
      </c>
      <c r="AU43" s="61">
        <v>791.68</v>
      </c>
      <c r="AV43" s="61">
        <v>259.48</v>
      </c>
      <c r="AW43" s="62">
        <v>9402.69</v>
      </c>
      <c r="AX43" s="62">
        <v>4097.04</v>
      </c>
      <c r="AY43" s="61">
        <v>0.4214</v>
      </c>
      <c r="AZ43" s="62">
        <v>4828.68</v>
      </c>
      <c r="BA43" s="61">
        <v>0.49659999999999999</v>
      </c>
      <c r="BB43" s="61">
        <v>797.76</v>
      </c>
      <c r="BC43" s="61">
        <v>8.2000000000000003E-2</v>
      </c>
      <c r="BD43" s="62">
        <v>9723.49</v>
      </c>
      <c r="BE43" s="62">
        <v>3229.25</v>
      </c>
      <c r="BF43" s="61">
        <v>0.84709999999999996</v>
      </c>
      <c r="BG43" s="61">
        <v>0.54459999999999997</v>
      </c>
      <c r="BH43" s="61">
        <v>0.21410000000000001</v>
      </c>
      <c r="BI43" s="61">
        <v>0.1802</v>
      </c>
      <c r="BJ43" s="61">
        <v>3.5400000000000001E-2</v>
      </c>
      <c r="BK43" s="61">
        <v>2.5700000000000001E-2</v>
      </c>
    </row>
    <row r="44" spans="1:63" x14ac:dyDescent="0.25">
      <c r="A44" s="61" t="s">
        <v>77</v>
      </c>
      <c r="B44" s="61">
        <v>48611</v>
      </c>
      <c r="C44" s="61">
        <v>60.48</v>
      </c>
      <c r="D44" s="61">
        <v>19.41</v>
      </c>
      <c r="E44" s="62">
        <v>1173.78</v>
      </c>
      <c r="F44" s="62">
        <v>1177.98</v>
      </c>
      <c r="G44" s="61">
        <v>6.7000000000000002E-3</v>
      </c>
      <c r="H44" s="61">
        <v>4.0000000000000002E-4</v>
      </c>
      <c r="I44" s="61">
        <v>5.8999999999999999E-3</v>
      </c>
      <c r="J44" s="61">
        <v>1.1000000000000001E-3</v>
      </c>
      <c r="K44" s="61">
        <v>1.8200000000000001E-2</v>
      </c>
      <c r="L44" s="61">
        <v>0.94810000000000005</v>
      </c>
      <c r="M44" s="61">
        <v>1.9699999999999999E-2</v>
      </c>
      <c r="N44" s="61">
        <v>0.22059999999999999</v>
      </c>
      <c r="O44" s="61">
        <v>3.7000000000000002E-3</v>
      </c>
      <c r="P44" s="61">
        <v>0.1057</v>
      </c>
      <c r="Q44" s="61">
        <v>60.22</v>
      </c>
      <c r="R44" s="62">
        <v>52897.98</v>
      </c>
      <c r="S44" s="61">
        <v>0.2457</v>
      </c>
      <c r="T44" s="61">
        <v>0.17630000000000001</v>
      </c>
      <c r="U44" s="61">
        <v>0.57799999999999996</v>
      </c>
      <c r="V44" s="61">
        <v>18.43</v>
      </c>
      <c r="W44" s="61">
        <v>8.64</v>
      </c>
      <c r="X44" s="62">
        <v>67021.47</v>
      </c>
      <c r="Y44" s="61">
        <v>132.26</v>
      </c>
      <c r="Z44" s="62">
        <v>152364.91</v>
      </c>
      <c r="AA44" s="61">
        <v>0.84299999999999997</v>
      </c>
      <c r="AB44" s="61">
        <v>0.10390000000000001</v>
      </c>
      <c r="AC44" s="61">
        <v>5.3100000000000001E-2</v>
      </c>
      <c r="AD44" s="61">
        <v>0.157</v>
      </c>
      <c r="AE44" s="61">
        <v>152.36000000000001</v>
      </c>
      <c r="AF44" s="62">
        <v>4416.7299999999996</v>
      </c>
      <c r="AG44" s="61">
        <v>533.29999999999995</v>
      </c>
      <c r="AH44" s="62">
        <v>152871.67999999999</v>
      </c>
      <c r="AI44" s="61" t="s">
        <v>14</v>
      </c>
      <c r="AJ44" s="62">
        <v>37426</v>
      </c>
      <c r="AK44" s="62">
        <v>54651.55</v>
      </c>
      <c r="AL44" s="61">
        <v>45.61</v>
      </c>
      <c r="AM44" s="61">
        <v>27.36</v>
      </c>
      <c r="AN44" s="61">
        <v>30.51</v>
      </c>
      <c r="AO44" s="61">
        <v>4.66</v>
      </c>
      <c r="AP44" s="62">
        <v>1252.73</v>
      </c>
      <c r="AQ44" s="61">
        <v>1.0347999999999999</v>
      </c>
      <c r="AR44" s="62">
        <v>1107.0899999999999</v>
      </c>
      <c r="AS44" s="62">
        <v>1756.71</v>
      </c>
      <c r="AT44" s="62">
        <v>4948.3</v>
      </c>
      <c r="AU44" s="61">
        <v>858.08</v>
      </c>
      <c r="AV44" s="61">
        <v>150.63999999999999</v>
      </c>
      <c r="AW44" s="62">
        <v>8820.82</v>
      </c>
      <c r="AX44" s="62">
        <v>3864.62</v>
      </c>
      <c r="AY44" s="61">
        <v>0.4143</v>
      </c>
      <c r="AZ44" s="62">
        <v>5035.34</v>
      </c>
      <c r="BA44" s="61">
        <v>0.53979999999999995</v>
      </c>
      <c r="BB44" s="61">
        <v>427.93</v>
      </c>
      <c r="BC44" s="61">
        <v>4.5900000000000003E-2</v>
      </c>
      <c r="BD44" s="62">
        <v>9327.9</v>
      </c>
      <c r="BE44" s="62">
        <v>2957.4</v>
      </c>
      <c r="BF44" s="61">
        <v>0.62890000000000001</v>
      </c>
      <c r="BG44" s="61">
        <v>0.56759999999999999</v>
      </c>
      <c r="BH44" s="61">
        <v>0.2059</v>
      </c>
      <c r="BI44" s="61">
        <v>0.1656</v>
      </c>
      <c r="BJ44" s="61">
        <v>3.56E-2</v>
      </c>
      <c r="BK44" s="61">
        <v>2.5399999999999999E-2</v>
      </c>
    </row>
    <row r="45" spans="1:63" x14ac:dyDescent="0.25">
      <c r="A45" s="61" t="s">
        <v>78</v>
      </c>
      <c r="B45" s="61">
        <v>46318</v>
      </c>
      <c r="C45" s="61">
        <v>77.38</v>
      </c>
      <c r="D45" s="61">
        <v>19.77</v>
      </c>
      <c r="E45" s="62">
        <v>1529.75</v>
      </c>
      <c r="F45" s="62">
        <v>1538.47</v>
      </c>
      <c r="G45" s="61">
        <v>2.3E-3</v>
      </c>
      <c r="H45" s="61">
        <v>2.0000000000000001E-4</v>
      </c>
      <c r="I45" s="61">
        <v>5.7999999999999996E-3</v>
      </c>
      <c r="J45" s="61">
        <v>1.1000000000000001E-3</v>
      </c>
      <c r="K45" s="61">
        <v>7.4000000000000003E-3</v>
      </c>
      <c r="L45" s="61">
        <v>0.96589999999999998</v>
      </c>
      <c r="M45" s="61">
        <v>1.7500000000000002E-2</v>
      </c>
      <c r="N45" s="61">
        <v>0.45190000000000002</v>
      </c>
      <c r="O45" s="61">
        <v>4.0000000000000002E-4</v>
      </c>
      <c r="P45" s="61">
        <v>0.1361</v>
      </c>
      <c r="Q45" s="61">
        <v>68.53</v>
      </c>
      <c r="R45" s="62">
        <v>49611.040000000001</v>
      </c>
      <c r="S45" s="61">
        <v>0.2319</v>
      </c>
      <c r="T45" s="61">
        <v>0.17749999999999999</v>
      </c>
      <c r="U45" s="61">
        <v>0.5907</v>
      </c>
      <c r="V45" s="61">
        <v>18.66</v>
      </c>
      <c r="W45" s="61">
        <v>10.71</v>
      </c>
      <c r="X45" s="62">
        <v>63215.86</v>
      </c>
      <c r="Y45" s="61">
        <v>137.94</v>
      </c>
      <c r="Z45" s="62">
        <v>97708.91</v>
      </c>
      <c r="AA45" s="61">
        <v>0.88919999999999999</v>
      </c>
      <c r="AB45" s="61">
        <v>6.9099999999999995E-2</v>
      </c>
      <c r="AC45" s="61">
        <v>4.1700000000000001E-2</v>
      </c>
      <c r="AD45" s="61">
        <v>0.1108</v>
      </c>
      <c r="AE45" s="61">
        <v>97.71</v>
      </c>
      <c r="AF45" s="62">
        <v>2439.7399999999998</v>
      </c>
      <c r="AG45" s="61">
        <v>352.23</v>
      </c>
      <c r="AH45" s="62">
        <v>96947.13</v>
      </c>
      <c r="AI45" s="61" t="s">
        <v>14</v>
      </c>
      <c r="AJ45" s="62">
        <v>31413</v>
      </c>
      <c r="AK45" s="62">
        <v>42800.78</v>
      </c>
      <c r="AL45" s="61">
        <v>36.25</v>
      </c>
      <c r="AM45" s="61">
        <v>24.04</v>
      </c>
      <c r="AN45" s="61">
        <v>25.78</v>
      </c>
      <c r="AO45" s="61">
        <v>4.3</v>
      </c>
      <c r="AP45" s="61">
        <v>605.59</v>
      </c>
      <c r="AQ45" s="61">
        <v>0.97860000000000003</v>
      </c>
      <c r="AR45" s="62">
        <v>1042.6199999999999</v>
      </c>
      <c r="AS45" s="62">
        <v>1892.3</v>
      </c>
      <c r="AT45" s="62">
        <v>4723.91</v>
      </c>
      <c r="AU45" s="61">
        <v>692.87</v>
      </c>
      <c r="AV45" s="61">
        <v>240.4</v>
      </c>
      <c r="AW45" s="62">
        <v>8592.1</v>
      </c>
      <c r="AX45" s="62">
        <v>5373.65</v>
      </c>
      <c r="AY45" s="61">
        <v>0.60350000000000004</v>
      </c>
      <c r="AZ45" s="62">
        <v>2780.97</v>
      </c>
      <c r="BA45" s="61">
        <v>0.31230000000000002</v>
      </c>
      <c r="BB45" s="61">
        <v>749.19</v>
      </c>
      <c r="BC45" s="61">
        <v>8.4099999999999994E-2</v>
      </c>
      <c r="BD45" s="62">
        <v>8903.81</v>
      </c>
      <c r="BE45" s="62">
        <v>5110.6899999999996</v>
      </c>
      <c r="BF45" s="61">
        <v>1.8764000000000001</v>
      </c>
      <c r="BG45" s="61">
        <v>0.54400000000000004</v>
      </c>
      <c r="BH45" s="61">
        <v>0.22550000000000001</v>
      </c>
      <c r="BI45" s="61">
        <v>0.1709</v>
      </c>
      <c r="BJ45" s="61">
        <v>4.0500000000000001E-2</v>
      </c>
      <c r="BK45" s="61">
        <v>1.9199999999999998E-2</v>
      </c>
    </row>
    <row r="46" spans="1:63" x14ac:dyDescent="0.25">
      <c r="A46" s="61" t="s">
        <v>79</v>
      </c>
      <c r="B46" s="61">
        <v>49692</v>
      </c>
      <c r="C46" s="61">
        <v>68</v>
      </c>
      <c r="D46" s="61">
        <v>9.5299999999999994</v>
      </c>
      <c r="E46" s="61">
        <v>648.13</v>
      </c>
      <c r="F46" s="61">
        <v>615.95000000000005</v>
      </c>
      <c r="G46" s="61">
        <v>3.5999999999999999E-3</v>
      </c>
      <c r="H46" s="61">
        <v>8.0000000000000004E-4</v>
      </c>
      <c r="I46" s="61">
        <v>1.1299999999999999E-2</v>
      </c>
      <c r="J46" s="61">
        <v>1.1000000000000001E-3</v>
      </c>
      <c r="K46" s="61">
        <v>4.7899999999999998E-2</v>
      </c>
      <c r="L46" s="61">
        <v>0.90259999999999996</v>
      </c>
      <c r="M46" s="61">
        <v>3.2599999999999997E-2</v>
      </c>
      <c r="N46" s="61">
        <v>0.48080000000000001</v>
      </c>
      <c r="O46" s="61">
        <v>1.14E-2</v>
      </c>
      <c r="P46" s="61">
        <v>0.1482</v>
      </c>
      <c r="Q46" s="61">
        <v>33.39</v>
      </c>
      <c r="R46" s="62">
        <v>46199.839999999997</v>
      </c>
      <c r="S46" s="61">
        <v>0.34820000000000001</v>
      </c>
      <c r="T46" s="61">
        <v>0.1812</v>
      </c>
      <c r="U46" s="61">
        <v>0.47070000000000001</v>
      </c>
      <c r="V46" s="61">
        <v>15.23</v>
      </c>
      <c r="W46" s="61">
        <v>6.41</v>
      </c>
      <c r="X46" s="62">
        <v>60495.68</v>
      </c>
      <c r="Y46" s="61">
        <v>97.22</v>
      </c>
      <c r="Z46" s="62">
        <v>117611.24</v>
      </c>
      <c r="AA46" s="61">
        <v>0.81789999999999996</v>
      </c>
      <c r="AB46" s="61">
        <v>0.1153</v>
      </c>
      <c r="AC46" s="61">
        <v>6.6799999999999998E-2</v>
      </c>
      <c r="AD46" s="61">
        <v>0.18210000000000001</v>
      </c>
      <c r="AE46" s="61">
        <v>117.61</v>
      </c>
      <c r="AF46" s="62">
        <v>3169.28</v>
      </c>
      <c r="AG46" s="61">
        <v>428.99</v>
      </c>
      <c r="AH46" s="62">
        <v>109680.87</v>
      </c>
      <c r="AI46" s="61" t="s">
        <v>14</v>
      </c>
      <c r="AJ46" s="62">
        <v>30032</v>
      </c>
      <c r="AK46" s="62">
        <v>40924.85</v>
      </c>
      <c r="AL46" s="61">
        <v>42.95</v>
      </c>
      <c r="AM46" s="61">
        <v>25.33</v>
      </c>
      <c r="AN46" s="61">
        <v>29.36</v>
      </c>
      <c r="AO46" s="61">
        <v>4</v>
      </c>
      <c r="AP46" s="62">
        <v>1113.33</v>
      </c>
      <c r="AQ46" s="61">
        <v>1.2668999999999999</v>
      </c>
      <c r="AR46" s="62">
        <v>1364.59</v>
      </c>
      <c r="AS46" s="62">
        <v>1927.69</v>
      </c>
      <c r="AT46" s="62">
        <v>5464.43</v>
      </c>
      <c r="AU46" s="61">
        <v>958.07</v>
      </c>
      <c r="AV46" s="61">
        <v>159.06</v>
      </c>
      <c r="AW46" s="62">
        <v>9873.83</v>
      </c>
      <c r="AX46" s="62">
        <v>5532.7</v>
      </c>
      <c r="AY46" s="61">
        <v>0.51449999999999996</v>
      </c>
      <c r="AZ46" s="62">
        <v>4356.62</v>
      </c>
      <c r="BA46" s="61">
        <v>0.40510000000000002</v>
      </c>
      <c r="BB46" s="61">
        <v>864.45</v>
      </c>
      <c r="BC46" s="61">
        <v>8.0399999999999999E-2</v>
      </c>
      <c r="BD46" s="62">
        <v>10753.77</v>
      </c>
      <c r="BE46" s="62">
        <v>4113.01</v>
      </c>
      <c r="BF46" s="61">
        <v>1.4105000000000001</v>
      </c>
      <c r="BG46" s="61">
        <v>0.52639999999999998</v>
      </c>
      <c r="BH46" s="61">
        <v>0.20830000000000001</v>
      </c>
      <c r="BI46" s="61">
        <v>0.20499999999999999</v>
      </c>
      <c r="BJ46" s="61">
        <v>3.4200000000000001E-2</v>
      </c>
      <c r="BK46" s="61">
        <v>2.6200000000000001E-2</v>
      </c>
    </row>
    <row r="47" spans="1:63" x14ac:dyDescent="0.25">
      <c r="A47" s="61" t="s">
        <v>80</v>
      </c>
      <c r="B47" s="61">
        <v>43620</v>
      </c>
      <c r="C47" s="61">
        <v>20.14</v>
      </c>
      <c r="D47" s="61">
        <v>193.86</v>
      </c>
      <c r="E47" s="62">
        <v>3904.83</v>
      </c>
      <c r="F47" s="62">
        <v>3760.78</v>
      </c>
      <c r="G47" s="61">
        <v>4.9500000000000002E-2</v>
      </c>
      <c r="H47" s="61">
        <v>4.0000000000000002E-4</v>
      </c>
      <c r="I47" s="61">
        <v>5.7200000000000001E-2</v>
      </c>
      <c r="J47" s="61">
        <v>8.9999999999999998E-4</v>
      </c>
      <c r="K47" s="61">
        <v>2.2700000000000001E-2</v>
      </c>
      <c r="L47" s="61">
        <v>0.83740000000000003</v>
      </c>
      <c r="M47" s="61">
        <v>3.2000000000000001E-2</v>
      </c>
      <c r="N47" s="61">
        <v>0.10349999999999999</v>
      </c>
      <c r="O47" s="61">
        <v>1.38E-2</v>
      </c>
      <c r="P47" s="61">
        <v>0.10249999999999999</v>
      </c>
      <c r="Q47" s="61">
        <v>180.25</v>
      </c>
      <c r="R47" s="62">
        <v>66913.350000000006</v>
      </c>
      <c r="S47" s="61">
        <v>0.20169999999999999</v>
      </c>
      <c r="T47" s="61">
        <v>0.20580000000000001</v>
      </c>
      <c r="U47" s="61">
        <v>0.59250000000000003</v>
      </c>
      <c r="V47" s="61">
        <v>18.100000000000001</v>
      </c>
      <c r="W47" s="61">
        <v>20.34</v>
      </c>
      <c r="X47" s="62">
        <v>90100.55</v>
      </c>
      <c r="Y47" s="61">
        <v>190.18</v>
      </c>
      <c r="Z47" s="62">
        <v>179234.22</v>
      </c>
      <c r="AA47" s="61">
        <v>0.87590000000000001</v>
      </c>
      <c r="AB47" s="61">
        <v>0.1023</v>
      </c>
      <c r="AC47" s="61">
        <v>2.18E-2</v>
      </c>
      <c r="AD47" s="61">
        <v>0.1241</v>
      </c>
      <c r="AE47" s="61">
        <v>179.23</v>
      </c>
      <c r="AF47" s="62">
        <v>8052.29</v>
      </c>
      <c r="AG47" s="62">
        <v>1027.8900000000001</v>
      </c>
      <c r="AH47" s="62">
        <v>215430.47</v>
      </c>
      <c r="AI47" s="61" t="s">
        <v>14</v>
      </c>
      <c r="AJ47" s="62">
        <v>58620</v>
      </c>
      <c r="AK47" s="62">
        <v>104528.54</v>
      </c>
      <c r="AL47" s="61">
        <v>88.7</v>
      </c>
      <c r="AM47" s="61">
        <v>45.24</v>
      </c>
      <c r="AN47" s="61">
        <v>54.97</v>
      </c>
      <c r="AO47" s="61">
        <v>4.57</v>
      </c>
      <c r="AP47" s="62">
        <v>1854.36</v>
      </c>
      <c r="AQ47" s="61">
        <v>0.66959999999999997</v>
      </c>
      <c r="AR47" s="62">
        <v>1152.01</v>
      </c>
      <c r="AS47" s="62">
        <v>1958.42</v>
      </c>
      <c r="AT47" s="62">
        <v>6566.04</v>
      </c>
      <c r="AU47" s="62">
        <v>1251.5999999999999</v>
      </c>
      <c r="AV47" s="61">
        <v>426.07</v>
      </c>
      <c r="AW47" s="62">
        <v>11354.13</v>
      </c>
      <c r="AX47" s="62">
        <v>3292.67</v>
      </c>
      <c r="AY47" s="61">
        <v>0.2974</v>
      </c>
      <c r="AZ47" s="62">
        <v>7438.75</v>
      </c>
      <c r="BA47" s="61">
        <v>0.67190000000000005</v>
      </c>
      <c r="BB47" s="61">
        <v>340.42</v>
      </c>
      <c r="BC47" s="61">
        <v>3.0700000000000002E-2</v>
      </c>
      <c r="BD47" s="62">
        <v>11071.84</v>
      </c>
      <c r="BE47" s="62">
        <v>1619.76</v>
      </c>
      <c r="BF47" s="61">
        <v>0.15379999999999999</v>
      </c>
      <c r="BG47" s="61">
        <v>0.6139</v>
      </c>
      <c r="BH47" s="61">
        <v>0.22170000000000001</v>
      </c>
      <c r="BI47" s="61">
        <v>0.1134</v>
      </c>
      <c r="BJ47" s="61">
        <v>3.1800000000000002E-2</v>
      </c>
      <c r="BK47" s="61">
        <v>1.9099999999999999E-2</v>
      </c>
    </row>
    <row r="48" spans="1:63" x14ac:dyDescent="0.25">
      <c r="A48" s="61" t="s">
        <v>81</v>
      </c>
      <c r="B48" s="61">
        <v>46748</v>
      </c>
      <c r="C48" s="61">
        <v>45.71</v>
      </c>
      <c r="D48" s="61">
        <v>72.25</v>
      </c>
      <c r="E48" s="62">
        <v>3302.68</v>
      </c>
      <c r="F48" s="62">
        <v>3128.62</v>
      </c>
      <c r="G48" s="61">
        <v>1.41E-2</v>
      </c>
      <c r="H48" s="61">
        <v>4.0000000000000002E-4</v>
      </c>
      <c r="I48" s="61">
        <v>2.07E-2</v>
      </c>
      <c r="J48" s="61">
        <v>1.6000000000000001E-3</v>
      </c>
      <c r="K48" s="61">
        <v>2.18E-2</v>
      </c>
      <c r="L48" s="61">
        <v>0.91369999999999996</v>
      </c>
      <c r="M48" s="61">
        <v>2.76E-2</v>
      </c>
      <c r="N48" s="61">
        <v>0.19869999999999999</v>
      </c>
      <c r="O48" s="61">
        <v>8.0000000000000002E-3</v>
      </c>
      <c r="P48" s="61">
        <v>0.1067</v>
      </c>
      <c r="Q48" s="61">
        <v>139.86000000000001</v>
      </c>
      <c r="R48" s="62">
        <v>58491.94</v>
      </c>
      <c r="S48" s="61">
        <v>0.2165</v>
      </c>
      <c r="T48" s="61">
        <v>0.21199999999999999</v>
      </c>
      <c r="U48" s="61">
        <v>0.57150000000000001</v>
      </c>
      <c r="V48" s="61">
        <v>19.75</v>
      </c>
      <c r="W48" s="61">
        <v>17.32</v>
      </c>
      <c r="X48" s="62">
        <v>78029.83</v>
      </c>
      <c r="Y48" s="61">
        <v>187.43</v>
      </c>
      <c r="Z48" s="62">
        <v>176201.53</v>
      </c>
      <c r="AA48" s="61">
        <v>0.8498</v>
      </c>
      <c r="AB48" s="61">
        <v>0.12759999999999999</v>
      </c>
      <c r="AC48" s="61">
        <v>2.2599999999999999E-2</v>
      </c>
      <c r="AD48" s="61">
        <v>0.1502</v>
      </c>
      <c r="AE48" s="61">
        <v>176.2</v>
      </c>
      <c r="AF48" s="62">
        <v>6133.4</v>
      </c>
      <c r="AG48" s="61">
        <v>788.23</v>
      </c>
      <c r="AH48" s="62">
        <v>194233.29</v>
      </c>
      <c r="AI48" s="61" t="s">
        <v>14</v>
      </c>
      <c r="AJ48" s="62">
        <v>41078</v>
      </c>
      <c r="AK48" s="62">
        <v>69536.31</v>
      </c>
      <c r="AL48" s="61">
        <v>56.08</v>
      </c>
      <c r="AM48" s="61">
        <v>34.54</v>
      </c>
      <c r="AN48" s="61">
        <v>36.22</v>
      </c>
      <c r="AO48" s="61">
        <v>4.45</v>
      </c>
      <c r="AP48" s="62">
        <v>1347.86</v>
      </c>
      <c r="AQ48" s="61">
        <v>0.76100000000000001</v>
      </c>
      <c r="AR48" s="62">
        <v>1083.3599999999999</v>
      </c>
      <c r="AS48" s="62">
        <v>1854.83</v>
      </c>
      <c r="AT48" s="62">
        <v>5374.43</v>
      </c>
      <c r="AU48" s="61">
        <v>951.39</v>
      </c>
      <c r="AV48" s="61">
        <v>218.15</v>
      </c>
      <c r="AW48" s="62">
        <v>9482.16</v>
      </c>
      <c r="AX48" s="62">
        <v>3354.37</v>
      </c>
      <c r="AY48" s="61">
        <v>0.35310000000000002</v>
      </c>
      <c r="AZ48" s="62">
        <v>5716.42</v>
      </c>
      <c r="BA48" s="61">
        <v>0.6018</v>
      </c>
      <c r="BB48" s="61">
        <v>428.29</v>
      </c>
      <c r="BC48" s="61">
        <v>4.5100000000000001E-2</v>
      </c>
      <c r="BD48" s="62">
        <v>9499.07</v>
      </c>
      <c r="BE48" s="62">
        <v>1789.57</v>
      </c>
      <c r="BF48" s="61">
        <v>0.24540000000000001</v>
      </c>
      <c r="BG48" s="61">
        <v>0.59799999999999998</v>
      </c>
      <c r="BH48" s="61">
        <v>0.21870000000000001</v>
      </c>
      <c r="BI48" s="61">
        <v>0.13320000000000001</v>
      </c>
      <c r="BJ48" s="61">
        <v>2.9700000000000001E-2</v>
      </c>
      <c r="BK48" s="61">
        <v>2.0500000000000001E-2</v>
      </c>
    </row>
    <row r="49" spans="1:63" x14ac:dyDescent="0.25">
      <c r="A49" s="61" t="s">
        <v>82</v>
      </c>
      <c r="B49" s="61">
        <v>48462</v>
      </c>
      <c r="C49" s="61">
        <v>89.1</v>
      </c>
      <c r="D49" s="61">
        <v>17.36</v>
      </c>
      <c r="E49" s="62">
        <v>1546.89</v>
      </c>
      <c r="F49" s="62">
        <v>1549.23</v>
      </c>
      <c r="G49" s="61">
        <v>2.5000000000000001E-3</v>
      </c>
      <c r="H49" s="61">
        <v>1E-4</v>
      </c>
      <c r="I49" s="61">
        <v>5.4000000000000003E-3</v>
      </c>
      <c r="J49" s="61">
        <v>8.9999999999999998E-4</v>
      </c>
      <c r="K49" s="61">
        <v>6.3E-3</v>
      </c>
      <c r="L49" s="61">
        <v>0.9718</v>
      </c>
      <c r="M49" s="61">
        <v>1.3100000000000001E-2</v>
      </c>
      <c r="N49" s="61">
        <v>0.40139999999999998</v>
      </c>
      <c r="O49" s="61">
        <v>4.0000000000000002E-4</v>
      </c>
      <c r="P49" s="61">
        <v>0.13370000000000001</v>
      </c>
      <c r="Q49" s="61">
        <v>69.5</v>
      </c>
      <c r="R49" s="62">
        <v>51568.959999999999</v>
      </c>
      <c r="S49" s="61">
        <v>0.2266</v>
      </c>
      <c r="T49" s="61">
        <v>0.1837</v>
      </c>
      <c r="U49" s="61">
        <v>0.5897</v>
      </c>
      <c r="V49" s="61">
        <v>18.93</v>
      </c>
      <c r="W49" s="61">
        <v>11.54</v>
      </c>
      <c r="X49" s="62">
        <v>66350.05</v>
      </c>
      <c r="Y49" s="61">
        <v>129.55000000000001</v>
      </c>
      <c r="Z49" s="62">
        <v>113771.06</v>
      </c>
      <c r="AA49" s="61">
        <v>0.88160000000000005</v>
      </c>
      <c r="AB49" s="61">
        <v>6.6699999999999995E-2</v>
      </c>
      <c r="AC49" s="61">
        <v>5.1700000000000003E-2</v>
      </c>
      <c r="AD49" s="61">
        <v>0.11840000000000001</v>
      </c>
      <c r="AE49" s="61">
        <v>113.77</v>
      </c>
      <c r="AF49" s="62">
        <v>2930.92</v>
      </c>
      <c r="AG49" s="61">
        <v>403.24</v>
      </c>
      <c r="AH49" s="62">
        <v>111104.03</v>
      </c>
      <c r="AI49" s="61" t="s">
        <v>14</v>
      </c>
      <c r="AJ49" s="62">
        <v>32349</v>
      </c>
      <c r="AK49" s="62">
        <v>44873.81</v>
      </c>
      <c r="AL49" s="61">
        <v>41.08</v>
      </c>
      <c r="AM49" s="61">
        <v>24.65</v>
      </c>
      <c r="AN49" s="61">
        <v>27.01</v>
      </c>
      <c r="AO49" s="61">
        <v>4.43</v>
      </c>
      <c r="AP49" s="61">
        <v>857.37</v>
      </c>
      <c r="AQ49" s="61">
        <v>1.0166999999999999</v>
      </c>
      <c r="AR49" s="62">
        <v>1068.1099999999999</v>
      </c>
      <c r="AS49" s="62">
        <v>1920.52</v>
      </c>
      <c r="AT49" s="62">
        <v>4917.4399999999996</v>
      </c>
      <c r="AU49" s="61">
        <v>795.98</v>
      </c>
      <c r="AV49" s="61">
        <v>200.72</v>
      </c>
      <c r="AW49" s="62">
        <v>8902.77</v>
      </c>
      <c r="AX49" s="62">
        <v>5005.5600000000004</v>
      </c>
      <c r="AY49" s="61">
        <v>0.55130000000000001</v>
      </c>
      <c r="AZ49" s="62">
        <v>3402.81</v>
      </c>
      <c r="BA49" s="61">
        <v>0.37480000000000002</v>
      </c>
      <c r="BB49" s="61">
        <v>670.63</v>
      </c>
      <c r="BC49" s="61">
        <v>7.3899999999999993E-2</v>
      </c>
      <c r="BD49" s="62">
        <v>9079</v>
      </c>
      <c r="BE49" s="62">
        <v>4587.1400000000003</v>
      </c>
      <c r="BF49" s="61">
        <v>1.4455</v>
      </c>
      <c r="BG49" s="61">
        <v>0.55920000000000003</v>
      </c>
      <c r="BH49" s="61">
        <v>0.221</v>
      </c>
      <c r="BI49" s="61">
        <v>0.1636</v>
      </c>
      <c r="BJ49" s="61">
        <v>3.7499999999999999E-2</v>
      </c>
      <c r="BK49" s="61">
        <v>1.8599999999999998E-2</v>
      </c>
    </row>
    <row r="50" spans="1:63" x14ac:dyDescent="0.25">
      <c r="A50" s="61" t="s">
        <v>83</v>
      </c>
      <c r="B50" s="61">
        <v>46383</v>
      </c>
      <c r="C50" s="61">
        <v>84.33</v>
      </c>
      <c r="D50" s="61">
        <v>18.739999999999998</v>
      </c>
      <c r="E50" s="62">
        <v>1580.28</v>
      </c>
      <c r="F50" s="62">
        <v>1604.38</v>
      </c>
      <c r="G50" s="61">
        <v>1.6000000000000001E-3</v>
      </c>
      <c r="H50" s="61">
        <v>2.0000000000000001E-4</v>
      </c>
      <c r="I50" s="61">
        <v>6.7999999999999996E-3</v>
      </c>
      <c r="J50" s="61">
        <v>1.1000000000000001E-3</v>
      </c>
      <c r="K50" s="61">
        <v>8.6E-3</v>
      </c>
      <c r="L50" s="61">
        <v>0.96409999999999996</v>
      </c>
      <c r="M50" s="61">
        <v>1.77E-2</v>
      </c>
      <c r="N50" s="61">
        <v>0.48799999999999999</v>
      </c>
      <c r="O50" s="61">
        <v>2.9999999999999997E-4</v>
      </c>
      <c r="P50" s="61">
        <v>0.1431</v>
      </c>
      <c r="Q50" s="61">
        <v>69.86</v>
      </c>
      <c r="R50" s="62">
        <v>50270.3</v>
      </c>
      <c r="S50" s="61">
        <v>0.22239999999999999</v>
      </c>
      <c r="T50" s="61">
        <v>0.1651</v>
      </c>
      <c r="U50" s="61">
        <v>0.61250000000000004</v>
      </c>
      <c r="V50" s="61">
        <v>18.8</v>
      </c>
      <c r="W50" s="61">
        <v>11.6</v>
      </c>
      <c r="X50" s="62">
        <v>63634.83</v>
      </c>
      <c r="Y50" s="61">
        <v>131.25</v>
      </c>
      <c r="Z50" s="62">
        <v>98951</v>
      </c>
      <c r="AA50" s="61">
        <v>0.84840000000000004</v>
      </c>
      <c r="AB50" s="61">
        <v>0.1018</v>
      </c>
      <c r="AC50" s="61">
        <v>4.9799999999999997E-2</v>
      </c>
      <c r="AD50" s="61">
        <v>0.15160000000000001</v>
      </c>
      <c r="AE50" s="61">
        <v>98.95</v>
      </c>
      <c r="AF50" s="62">
        <v>2516.2600000000002</v>
      </c>
      <c r="AG50" s="61">
        <v>361.16</v>
      </c>
      <c r="AH50" s="62">
        <v>96788.79</v>
      </c>
      <c r="AI50" s="61" t="s">
        <v>14</v>
      </c>
      <c r="AJ50" s="62">
        <v>29248</v>
      </c>
      <c r="AK50" s="62">
        <v>40494.71</v>
      </c>
      <c r="AL50" s="61">
        <v>37.81</v>
      </c>
      <c r="AM50" s="61">
        <v>24.41</v>
      </c>
      <c r="AN50" s="61">
        <v>27.57</v>
      </c>
      <c r="AO50" s="61">
        <v>4.03</v>
      </c>
      <c r="AP50" s="61">
        <v>802.86</v>
      </c>
      <c r="AQ50" s="61">
        <v>1.0192000000000001</v>
      </c>
      <c r="AR50" s="62">
        <v>1065.8399999999999</v>
      </c>
      <c r="AS50" s="62">
        <v>1864.67</v>
      </c>
      <c r="AT50" s="62">
        <v>4784.09</v>
      </c>
      <c r="AU50" s="61">
        <v>800.43</v>
      </c>
      <c r="AV50" s="61">
        <v>259.14</v>
      </c>
      <c r="AW50" s="62">
        <v>8774.18</v>
      </c>
      <c r="AX50" s="62">
        <v>5175.67</v>
      </c>
      <c r="AY50" s="61">
        <v>0.58169999999999999</v>
      </c>
      <c r="AZ50" s="62">
        <v>2934.45</v>
      </c>
      <c r="BA50" s="61">
        <v>0.32979999999999998</v>
      </c>
      <c r="BB50" s="61">
        <v>787.89</v>
      </c>
      <c r="BC50" s="61">
        <v>8.8499999999999995E-2</v>
      </c>
      <c r="BD50" s="62">
        <v>8898.01</v>
      </c>
      <c r="BE50" s="62">
        <v>4892.62</v>
      </c>
      <c r="BF50" s="61">
        <v>1.883</v>
      </c>
      <c r="BG50" s="61">
        <v>0.5444</v>
      </c>
      <c r="BH50" s="61">
        <v>0.23250000000000001</v>
      </c>
      <c r="BI50" s="61">
        <v>0.16650000000000001</v>
      </c>
      <c r="BJ50" s="61">
        <v>3.6900000000000002E-2</v>
      </c>
      <c r="BK50" s="61">
        <v>1.9699999999999999E-2</v>
      </c>
    </row>
    <row r="51" spans="1:63" x14ac:dyDescent="0.25">
      <c r="A51" s="61" t="s">
        <v>84</v>
      </c>
      <c r="B51" s="61">
        <v>46862</v>
      </c>
      <c r="C51" s="61">
        <v>50.19</v>
      </c>
      <c r="D51" s="61">
        <v>35.74</v>
      </c>
      <c r="E51" s="62">
        <v>1793.8</v>
      </c>
      <c r="F51" s="62">
        <v>1775.68</v>
      </c>
      <c r="G51" s="61">
        <v>8.0000000000000002E-3</v>
      </c>
      <c r="H51" s="61">
        <v>2.0000000000000001E-4</v>
      </c>
      <c r="I51" s="61">
        <v>7.4999999999999997E-3</v>
      </c>
      <c r="J51" s="61">
        <v>1.4E-3</v>
      </c>
      <c r="K51" s="61">
        <v>1.4800000000000001E-2</v>
      </c>
      <c r="L51" s="61">
        <v>0.95140000000000002</v>
      </c>
      <c r="M51" s="61">
        <v>1.6799999999999999E-2</v>
      </c>
      <c r="N51" s="61">
        <v>0.22559999999999999</v>
      </c>
      <c r="O51" s="61">
        <v>5.3E-3</v>
      </c>
      <c r="P51" s="61">
        <v>0.11</v>
      </c>
      <c r="Q51" s="61">
        <v>83.42</v>
      </c>
      <c r="R51" s="62">
        <v>55398.67</v>
      </c>
      <c r="S51" s="61">
        <v>0.248</v>
      </c>
      <c r="T51" s="61">
        <v>0.18390000000000001</v>
      </c>
      <c r="U51" s="61">
        <v>0.56810000000000005</v>
      </c>
      <c r="V51" s="61">
        <v>19.559999999999999</v>
      </c>
      <c r="W51" s="61">
        <v>11.39</v>
      </c>
      <c r="X51" s="62">
        <v>72056.820000000007</v>
      </c>
      <c r="Y51" s="61">
        <v>153.65</v>
      </c>
      <c r="Z51" s="62">
        <v>166361.57999999999</v>
      </c>
      <c r="AA51" s="61">
        <v>0.83489999999999998</v>
      </c>
      <c r="AB51" s="61">
        <v>0.1221</v>
      </c>
      <c r="AC51" s="61">
        <v>4.2999999999999997E-2</v>
      </c>
      <c r="AD51" s="61">
        <v>0.1651</v>
      </c>
      <c r="AE51" s="61">
        <v>166.36</v>
      </c>
      <c r="AF51" s="62">
        <v>4960.43</v>
      </c>
      <c r="AG51" s="61">
        <v>630.79999999999995</v>
      </c>
      <c r="AH51" s="62">
        <v>171428.29</v>
      </c>
      <c r="AI51" s="61" t="s">
        <v>14</v>
      </c>
      <c r="AJ51" s="62">
        <v>37784</v>
      </c>
      <c r="AK51" s="62">
        <v>59488.72</v>
      </c>
      <c r="AL51" s="61">
        <v>49.18</v>
      </c>
      <c r="AM51" s="61">
        <v>28.24</v>
      </c>
      <c r="AN51" s="61">
        <v>29.95</v>
      </c>
      <c r="AO51" s="61">
        <v>4.8</v>
      </c>
      <c r="AP51" s="62">
        <v>1122.82</v>
      </c>
      <c r="AQ51" s="61">
        <v>0.90390000000000004</v>
      </c>
      <c r="AR51" s="62">
        <v>1117.8399999999999</v>
      </c>
      <c r="AS51" s="62">
        <v>1728.64</v>
      </c>
      <c r="AT51" s="62">
        <v>5138.2</v>
      </c>
      <c r="AU51" s="61">
        <v>950.8</v>
      </c>
      <c r="AV51" s="61">
        <v>140.19999999999999</v>
      </c>
      <c r="AW51" s="62">
        <v>9075.68</v>
      </c>
      <c r="AX51" s="62">
        <v>3703.48</v>
      </c>
      <c r="AY51" s="61">
        <v>0.4032</v>
      </c>
      <c r="AZ51" s="62">
        <v>5037.71</v>
      </c>
      <c r="BA51" s="61">
        <v>0.5484</v>
      </c>
      <c r="BB51" s="61">
        <v>444.19</v>
      </c>
      <c r="BC51" s="61">
        <v>4.8399999999999999E-2</v>
      </c>
      <c r="BD51" s="62">
        <v>9185.39</v>
      </c>
      <c r="BE51" s="62">
        <v>2629.65</v>
      </c>
      <c r="BF51" s="61">
        <v>0.45950000000000002</v>
      </c>
      <c r="BG51" s="61">
        <v>0.58479999999999999</v>
      </c>
      <c r="BH51" s="61">
        <v>0.21609999999999999</v>
      </c>
      <c r="BI51" s="61">
        <v>0.1409</v>
      </c>
      <c r="BJ51" s="61">
        <v>3.32E-2</v>
      </c>
      <c r="BK51" s="61">
        <v>2.4899999999999999E-2</v>
      </c>
    </row>
    <row r="52" spans="1:63" x14ac:dyDescent="0.25">
      <c r="A52" s="61" t="s">
        <v>85</v>
      </c>
      <c r="B52" s="61">
        <v>49593</v>
      </c>
      <c r="C52" s="61">
        <v>96.1</v>
      </c>
      <c r="D52" s="61">
        <v>10.85</v>
      </c>
      <c r="E52" s="62">
        <v>1042.95</v>
      </c>
      <c r="F52" s="62">
        <v>1248.5</v>
      </c>
      <c r="G52" s="61">
        <v>2.3E-3</v>
      </c>
      <c r="H52" s="61">
        <v>1E-4</v>
      </c>
      <c r="I52" s="61">
        <v>3.3E-3</v>
      </c>
      <c r="J52" s="61">
        <v>5.9999999999999995E-4</v>
      </c>
      <c r="K52" s="61">
        <v>4.4999999999999997E-3</v>
      </c>
      <c r="L52" s="61">
        <v>0.97989999999999999</v>
      </c>
      <c r="M52" s="61">
        <v>9.2999999999999992E-3</v>
      </c>
      <c r="N52" s="61">
        <v>0.46639999999999998</v>
      </c>
      <c r="O52" s="61">
        <v>4.0000000000000002E-4</v>
      </c>
      <c r="P52" s="61">
        <v>0.13270000000000001</v>
      </c>
      <c r="Q52" s="61">
        <v>51.23</v>
      </c>
      <c r="R52" s="62">
        <v>48823.01</v>
      </c>
      <c r="S52" s="61">
        <v>0.2099</v>
      </c>
      <c r="T52" s="61">
        <v>0.155</v>
      </c>
      <c r="U52" s="61">
        <v>0.63500000000000001</v>
      </c>
      <c r="V52" s="61">
        <v>17.64</v>
      </c>
      <c r="W52" s="61">
        <v>7.97</v>
      </c>
      <c r="X52" s="62">
        <v>65267.22</v>
      </c>
      <c r="Y52" s="61">
        <v>126.02</v>
      </c>
      <c r="Z52" s="62">
        <v>103848.72</v>
      </c>
      <c r="AA52" s="61">
        <v>0.82</v>
      </c>
      <c r="AB52" s="61">
        <v>9.7199999999999995E-2</v>
      </c>
      <c r="AC52" s="61">
        <v>8.2799999999999999E-2</v>
      </c>
      <c r="AD52" s="61">
        <v>0.18</v>
      </c>
      <c r="AE52" s="61">
        <v>103.85</v>
      </c>
      <c r="AF52" s="62">
        <v>2682.47</v>
      </c>
      <c r="AG52" s="61">
        <v>367</v>
      </c>
      <c r="AH52" s="62">
        <v>97259.76</v>
      </c>
      <c r="AI52" s="61" t="s">
        <v>14</v>
      </c>
      <c r="AJ52" s="62">
        <v>30156</v>
      </c>
      <c r="AK52" s="62">
        <v>41804.97</v>
      </c>
      <c r="AL52" s="61">
        <v>36.450000000000003</v>
      </c>
      <c r="AM52" s="61">
        <v>24.54</v>
      </c>
      <c r="AN52" s="61">
        <v>26.64</v>
      </c>
      <c r="AO52" s="61">
        <v>3.87</v>
      </c>
      <c r="AP52" s="62">
        <v>1369.69</v>
      </c>
      <c r="AQ52" s="61">
        <v>0.95420000000000005</v>
      </c>
      <c r="AR52" s="61">
        <v>968.82</v>
      </c>
      <c r="AS52" s="62">
        <v>1742.86</v>
      </c>
      <c r="AT52" s="62">
        <v>4300.05</v>
      </c>
      <c r="AU52" s="61">
        <v>765.88</v>
      </c>
      <c r="AV52" s="61">
        <v>186.94</v>
      </c>
      <c r="AW52" s="62">
        <v>7964.55</v>
      </c>
      <c r="AX52" s="62">
        <v>4537.87</v>
      </c>
      <c r="AY52" s="61">
        <v>0.56000000000000005</v>
      </c>
      <c r="AZ52" s="62">
        <v>2855.33</v>
      </c>
      <c r="BA52" s="61">
        <v>0.3523</v>
      </c>
      <c r="BB52" s="61">
        <v>710.84</v>
      </c>
      <c r="BC52" s="61">
        <v>8.77E-2</v>
      </c>
      <c r="BD52" s="62">
        <v>8104.05</v>
      </c>
      <c r="BE52" s="62">
        <v>5070.0600000000004</v>
      </c>
      <c r="BF52" s="61">
        <v>1.7928999999999999</v>
      </c>
      <c r="BG52" s="61">
        <v>0.53520000000000001</v>
      </c>
      <c r="BH52" s="61">
        <v>0.2298</v>
      </c>
      <c r="BI52" s="61">
        <v>0.1779</v>
      </c>
      <c r="BJ52" s="61">
        <v>3.9600000000000003E-2</v>
      </c>
      <c r="BK52" s="61">
        <v>1.7500000000000002E-2</v>
      </c>
    </row>
    <row r="53" spans="1:63" x14ac:dyDescent="0.25">
      <c r="A53" s="61" t="s">
        <v>86</v>
      </c>
      <c r="B53" s="61">
        <v>50096</v>
      </c>
      <c r="C53" s="61">
        <v>63.76</v>
      </c>
      <c r="D53" s="61">
        <v>11.05</v>
      </c>
      <c r="E53" s="61">
        <v>704.79</v>
      </c>
      <c r="F53" s="61">
        <v>649.80999999999995</v>
      </c>
      <c r="G53" s="61">
        <v>2E-3</v>
      </c>
      <c r="H53" s="61">
        <v>0</v>
      </c>
      <c r="I53" s="61">
        <v>9.5999999999999992E-3</v>
      </c>
      <c r="J53" s="61">
        <v>8.0000000000000004E-4</v>
      </c>
      <c r="K53" s="61">
        <v>2.4299999999999999E-2</v>
      </c>
      <c r="L53" s="61">
        <v>0.94169999999999998</v>
      </c>
      <c r="M53" s="61">
        <v>2.1600000000000001E-2</v>
      </c>
      <c r="N53" s="61">
        <v>0.56589999999999996</v>
      </c>
      <c r="O53" s="61">
        <v>7.3000000000000001E-3</v>
      </c>
      <c r="P53" s="61">
        <v>0.1605</v>
      </c>
      <c r="Q53" s="61">
        <v>35.450000000000003</v>
      </c>
      <c r="R53" s="62">
        <v>46139.53</v>
      </c>
      <c r="S53" s="61">
        <v>0.35099999999999998</v>
      </c>
      <c r="T53" s="61">
        <v>0.14549999999999999</v>
      </c>
      <c r="U53" s="61">
        <v>0.50339999999999996</v>
      </c>
      <c r="V53" s="61">
        <v>15.75</v>
      </c>
      <c r="W53" s="61">
        <v>7.03</v>
      </c>
      <c r="X53" s="62">
        <v>59730.400000000001</v>
      </c>
      <c r="Y53" s="61">
        <v>96.06</v>
      </c>
      <c r="Z53" s="62">
        <v>89790.95</v>
      </c>
      <c r="AA53" s="61">
        <v>0.86729999999999996</v>
      </c>
      <c r="AB53" s="61">
        <v>8.0399999999999999E-2</v>
      </c>
      <c r="AC53" s="61">
        <v>5.2299999999999999E-2</v>
      </c>
      <c r="AD53" s="61">
        <v>0.13270000000000001</v>
      </c>
      <c r="AE53" s="61">
        <v>89.79</v>
      </c>
      <c r="AF53" s="62">
        <v>2336.5300000000002</v>
      </c>
      <c r="AG53" s="61">
        <v>332.81</v>
      </c>
      <c r="AH53" s="62">
        <v>85531.53</v>
      </c>
      <c r="AI53" s="61" t="s">
        <v>14</v>
      </c>
      <c r="AJ53" s="62">
        <v>27944</v>
      </c>
      <c r="AK53" s="62">
        <v>37931.120000000003</v>
      </c>
      <c r="AL53" s="61">
        <v>40.409999999999997</v>
      </c>
      <c r="AM53" s="61">
        <v>24.88</v>
      </c>
      <c r="AN53" s="61">
        <v>28.28</v>
      </c>
      <c r="AO53" s="61">
        <v>3.91</v>
      </c>
      <c r="AP53" s="62">
        <v>1015.92</v>
      </c>
      <c r="AQ53" s="61">
        <v>1.3152999999999999</v>
      </c>
      <c r="AR53" s="62">
        <v>1363.78</v>
      </c>
      <c r="AS53" s="62">
        <v>2233.4299999999998</v>
      </c>
      <c r="AT53" s="62">
        <v>5427.67</v>
      </c>
      <c r="AU53" s="61">
        <v>876.13</v>
      </c>
      <c r="AV53" s="61">
        <v>353.11</v>
      </c>
      <c r="AW53" s="62">
        <v>10254.11</v>
      </c>
      <c r="AX53" s="62">
        <v>6633.11</v>
      </c>
      <c r="AY53" s="61">
        <v>0.6109</v>
      </c>
      <c r="AZ53" s="62">
        <v>3212.52</v>
      </c>
      <c r="BA53" s="61">
        <v>0.2959</v>
      </c>
      <c r="BB53" s="62">
        <v>1012.85</v>
      </c>
      <c r="BC53" s="61">
        <v>9.3299999999999994E-2</v>
      </c>
      <c r="BD53" s="62">
        <v>10858.47</v>
      </c>
      <c r="BE53" s="62">
        <v>5258.9</v>
      </c>
      <c r="BF53" s="61">
        <v>2.3279999999999998</v>
      </c>
      <c r="BG53" s="61">
        <v>0.50209999999999999</v>
      </c>
      <c r="BH53" s="61">
        <v>0.21099999999999999</v>
      </c>
      <c r="BI53" s="61">
        <v>0.23549999999999999</v>
      </c>
      <c r="BJ53" s="61">
        <v>3.2099999999999997E-2</v>
      </c>
      <c r="BK53" s="61">
        <v>1.9300000000000001E-2</v>
      </c>
    </row>
    <row r="54" spans="1:63" x14ac:dyDescent="0.25">
      <c r="A54" s="61" t="s">
        <v>87</v>
      </c>
      <c r="B54" s="61">
        <v>45211</v>
      </c>
      <c r="C54" s="61">
        <v>60.57</v>
      </c>
      <c r="D54" s="61">
        <v>21.03</v>
      </c>
      <c r="E54" s="62">
        <v>1273.6500000000001</v>
      </c>
      <c r="F54" s="62">
        <v>1273.3599999999999</v>
      </c>
      <c r="G54" s="61">
        <v>7.1000000000000004E-3</v>
      </c>
      <c r="H54" s="61">
        <v>4.0000000000000002E-4</v>
      </c>
      <c r="I54" s="61">
        <v>6.0000000000000001E-3</v>
      </c>
      <c r="J54" s="61">
        <v>1.5E-3</v>
      </c>
      <c r="K54" s="61">
        <v>2.3699999999999999E-2</v>
      </c>
      <c r="L54" s="61">
        <v>0.9405</v>
      </c>
      <c r="M54" s="61">
        <v>2.07E-2</v>
      </c>
      <c r="N54" s="61">
        <v>0.25190000000000001</v>
      </c>
      <c r="O54" s="61">
        <v>4.8999999999999998E-3</v>
      </c>
      <c r="P54" s="61">
        <v>0.1091</v>
      </c>
      <c r="Q54" s="61">
        <v>63.22</v>
      </c>
      <c r="R54" s="62">
        <v>52960.95</v>
      </c>
      <c r="S54" s="61">
        <v>0.27400000000000002</v>
      </c>
      <c r="T54" s="61">
        <v>0.17019999999999999</v>
      </c>
      <c r="U54" s="61">
        <v>0.55579999999999996</v>
      </c>
      <c r="V54" s="61">
        <v>18.8</v>
      </c>
      <c r="W54" s="61">
        <v>9.42</v>
      </c>
      <c r="X54" s="62">
        <v>69085.27</v>
      </c>
      <c r="Y54" s="61">
        <v>131.02000000000001</v>
      </c>
      <c r="Z54" s="62">
        <v>150245.15</v>
      </c>
      <c r="AA54" s="61">
        <v>0.84360000000000002</v>
      </c>
      <c r="AB54" s="61">
        <v>0.1071</v>
      </c>
      <c r="AC54" s="61">
        <v>4.9299999999999997E-2</v>
      </c>
      <c r="AD54" s="61">
        <v>0.15640000000000001</v>
      </c>
      <c r="AE54" s="61">
        <v>150.25</v>
      </c>
      <c r="AF54" s="62">
        <v>4252.97</v>
      </c>
      <c r="AG54" s="61">
        <v>530.61</v>
      </c>
      <c r="AH54" s="62">
        <v>153455.73000000001</v>
      </c>
      <c r="AI54" s="61" t="s">
        <v>14</v>
      </c>
      <c r="AJ54" s="62">
        <v>36191</v>
      </c>
      <c r="AK54" s="62">
        <v>53058.54</v>
      </c>
      <c r="AL54" s="61">
        <v>43.72</v>
      </c>
      <c r="AM54" s="61">
        <v>27.37</v>
      </c>
      <c r="AN54" s="61">
        <v>29.26</v>
      </c>
      <c r="AO54" s="61">
        <v>4.66</v>
      </c>
      <c r="AP54" s="62">
        <v>1140.03</v>
      </c>
      <c r="AQ54" s="61">
        <v>1.0185999999999999</v>
      </c>
      <c r="AR54" s="62">
        <v>1122.8599999999999</v>
      </c>
      <c r="AS54" s="62">
        <v>1717.26</v>
      </c>
      <c r="AT54" s="62">
        <v>4951.01</v>
      </c>
      <c r="AU54" s="61">
        <v>830.98</v>
      </c>
      <c r="AV54" s="61">
        <v>158.65</v>
      </c>
      <c r="AW54" s="62">
        <v>8780.77</v>
      </c>
      <c r="AX54" s="62">
        <v>3889.71</v>
      </c>
      <c r="AY54" s="61">
        <v>0.42359999999999998</v>
      </c>
      <c r="AZ54" s="62">
        <v>4824.07</v>
      </c>
      <c r="BA54" s="61">
        <v>0.52539999999999998</v>
      </c>
      <c r="BB54" s="61">
        <v>467.91</v>
      </c>
      <c r="BC54" s="61">
        <v>5.0999999999999997E-2</v>
      </c>
      <c r="BD54" s="62">
        <v>9181.68</v>
      </c>
      <c r="BE54" s="62">
        <v>3077.64</v>
      </c>
      <c r="BF54" s="61">
        <v>0.65920000000000001</v>
      </c>
      <c r="BG54" s="61">
        <v>0.57530000000000003</v>
      </c>
      <c r="BH54" s="61">
        <v>0.2122</v>
      </c>
      <c r="BI54" s="61">
        <v>0.1535</v>
      </c>
      <c r="BJ54" s="61">
        <v>3.5499999999999997E-2</v>
      </c>
      <c r="BK54" s="61">
        <v>2.35E-2</v>
      </c>
    </row>
    <row r="55" spans="1:63" x14ac:dyDescent="0.25">
      <c r="A55" s="61" t="s">
        <v>88</v>
      </c>
      <c r="B55" s="61">
        <v>48306</v>
      </c>
      <c r="C55" s="61">
        <v>36.33</v>
      </c>
      <c r="D55" s="61">
        <v>123.55</v>
      </c>
      <c r="E55" s="62">
        <v>4488.88</v>
      </c>
      <c r="F55" s="62">
        <v>4341.13</v>
      </c>
      <c r="G55" s="61">
        <v>2.0500000000000001E-2</v>
      </c>
      <c r="H55" s="61">
        <v>8.0000000000000004E-4</v>
      </c>
      <c r="I55" s="61">
        <v>6.88E-2</v>
      </c>
      <c r="J55" s="61">
        <v>1.4E-3</v>
      </c>
      <c r="K55" s="61">
        <v>3.6299999999999999E-2</v>
      </c>
      <c r="L55" s="61">
        <v>0.81910000000000005</v>
      </c>
      <c r="M55" s="61">
        <v>5.3100000000000001E-2</v>
      </c>
      <c r="N55" s="61">
        <v>0.40060000000000001</v>
      </c>
      <c r="O55" s="61">
        <v>1.4500000000000001E-2</v>
      </c>
      <c r="P55" s="61">
        <v>0.1348</v>
      </c>
      <c r="Q55" s="61">
        <v>198.92</v>
      </c>
      <c r="R55" s="62">
        <v>59400.14</v>
      </c>
      <c r="S55" s="61">
        <v>0.23810000000000001</v>
      </c>
      <c r="T55" s="61">
        <v>0.1883</v>
      </c>
      <c r="U55" s="61">
        <v>0.5736</v>
      </c>
      <c r="V55" s="61">
        <v>18.170000000000002</v>
      </c>
      <c r="W55" s="61">
        <v>25.75</v>
      </c>
      <c r="X55" s="62">
        <v>81166.559999999998</v>
      </c>
      <c r="Y55" s="61">
        <v>171.34</v>
      </c>
      <c r="Z55" s="62">
        <v>163529.01</v>
      </c>
      <c r="AA55" s="61">
        <v>0.68669999999999998</v>
      </c>
      <c r="AB55" s="61">
        <v>0.28570000000000001</v>
      </c>
      <c r="AC55" s="61">
        <v>2.76E-2</v>
      </c>
      <c r="AD55" s="61">
        <v>0.31330000000000002</v>
      </c>
      <c r="AE55" s="61">
        <v>163.53</v>
      </c>
      <c r="AF55" s="62">
        <v>6310.61</v>
      </c>
      <c r="AG55" s="61">
        <v>701.71</v>
      </c>
      <c r="AH55" s="62">
        <v>177743.49</v>
      </c>
      <c r="AI55" s="61" t="s">
        <v>14</v>
      </c>
      <c r="AJ55" s="62">
        <v>32429</v>
      </c>
      <c r="AK55" s="62">
        <v>49044.76</v>
      </c>
      <c r="AL55" s="61">
        <v>63.82</v>
      </c>
      <c r="AM55" s="61">
        <v>36.520000000000003</v>
      </c>
      <c r="AN55" s="61">
        <v>41.29</v>
      </c>
      <c r="AO55" s="61">
        <v>4.84</v>
      </c>
      <c r="AP55" s="62">
        <v>1245.58</v>
      </c>
      <c r="AQ55" s="61">
        <v>1.0441</v>
      </c>
      <c r="AR55" s="62">
        <v>1092.6500000000001</v>
      </c>
      <c r="AS55" s="62">
        <v>1899.84</v>
      </c>
      <c r="AT55" s="62">
        <v>6052.03</v>
      </c>
      <c r="AU55" s="62">
        <v>1066.1400000000001</v>
      </c>
      <c r="AV55" s="61">
        <v>283.66000000000003</v>
      </c>
      <c r="AW55" s="62">
        <v>10394.32</v>
      </c>
      <c r="AX55" s="62">
        <v>3575.19</v>
      </c>
      <c r="AY55" s="61">
        <v>0.34339999999999998</v>
      </c>
      <c r="AZ55" s="62">
        <v>6139.54</v>
      </c>
      <c r="BA55" s="61">
        <v>0.58979999999999999</v>
      </c>
      <c r="BB55" s="61">
        <v>695.49</v>
      </c>
      <c r="BC55" s="61">
        <v>6.6799999999999998E-2</v>
      </c>
      <c r="BD55" s="62">
        <v>10410.219999999999</v>
      </c>
      <c r="BE55" s="62">
        <v>1783.78</v>
      </c>
      <c r="BF55" s="61">
        <v>0.3649</v>
      </c>
      <c r="BG55" s="61">
        <v>0.59470000000000001</v>
      </c>
      <c r="BH55" s="61">
        <v>0.2336</v>
      </c>
      <c r="BI55" s="61">
        <v>0.12570000000000001</v>
      </c>
      <c r="BJ55" s="61">
        <v>2.7400000000000001E-2</v>
      </c>
      <c r="BK55" s="61">
        <v>1.8499999999999999E-2</v>
      </c>
    </row>
    <row r="56" spans="1:63" x14ac:dyDescent="0.25">
      <c r="A56" s="61" t="s">
        <v>89</v>
      </c>
      <c r="B56" s="61">
        <v>49767</v>
      </c>
      <c r="C56" s="61">
        <v>57.19</v>
      </c>
      <c r="D56" s="61">
        <v>11.56</v>
      </c>
      <c r="E56" s="61">
        <v>660.84</v>
      </c>
      <c r="F56" s="61">
        <v>671.5</v>
      </c>
      <c r="G56" s="61">
        <v>2.8999999999999998E-3</v>
      </c>
      <c r="H56" s="61">
        <v>8.9999999999999998E-4</v>
      </c>
      <c r="I56" s="61">
        <v>3.3999999999999998E-3</v>
      </c>
      <c r="J56" s="61">
        <v>5.0000000000000001E-4</v>
      </c>
      <c r="K56" s="61">
        <v>8.3000000000000001E-3</v>
      </c>
      <c r="L56" s="61">
        <v>0.97430000000000005</v>
      </c>
      <c r="M56" s="61">
        <v>9.7000000000000003E-3</v>
      </c>
      <c r="N56" s="61">
        <v>0.25609999999999999</v>
      </c>
      <c r="O56" s="61">
        <v>5.9999999999999995E-4</v>
      </c>
      <c r="P56" s="61">
        <v>0.12280000000000001</v>
      </c>
      <c r="Q56" s="61">
        <v>34.81</v>
      </c>
      <c r="R56" s="62">
        <v>49786.28</v>
      </c>
      <c r="S56" s="61">
        <v>0.25690000000000002</v>
      </c>
      <c r="T56" s="61">
        <v>0.17150000000000001</v>
      </c>
      <c r="U56" s="61">
        <v>0.5716</v>
      </c>
      <c r="V56" s="61">
        <v>16.84</v>
      </c>
      <c r="W56" s="61">
        <v>5.39</v>
      </c>
      <c r="X56" s="62">
        <v>65069.72</v>
      </c>
      <c r="Y56" s="61">
        <v>119.23</v>
      </c>
      <c r="Z56" s="62">
        <v>121545.59</v>
      </c>
      <c r="AA56" s="61">
        <v>0.86619999999999997</v>
      </c>
      <c r="AB56" s="61">
        <v>9.4600000000000004E-2</v>
      </c>
      <c r="AC56" s="61">
        <v>3.9100000000000003E-2</v>
      </c>
      <c r="AD56" s="61">
        <v>0.1338</v>
      </c>
      <c r="AE56" s="61">
        <v>121.55</v>
      </c>
      <c r="AF56" s="62">
        <v>3012.52</v>
      </c>
      <c r="AG56" s="61">
        <v>421.05</v>
      </c>
      <c r="AH56" s="62">
        <v>113713.73</v>
      </c>
      <c r="AI56" s="61" t="s">
        <v>14</v>
      </c>
      <c r="AJ56" s="62">
        <v>35167</v>
      </c>
      <c r="AK56" s="62">
        <v>50944.07</v>
      </c>
      <c r="AL56" s="61">
        <v>38.14</v>
      </c>
      <c r="AM56" s="61">
        <v>23.6</v>
      </c>
      <c r="AN56" s="61">
        <v>27.49</v>
      </c>
      <c r="AO56" s="61">
        <v>4.9400000000000004</v>
      </c>
      <c r="AP56" s="62">
        <v>1431.15</v>
      </c>
      <c r="AQ56" s="61">
        <v>1.0855999999999999</v>
      </c>
      <c r="AR56" s="62">
        <v>1263.02</v>
      </c>
      <c r="AS56" s="62">
        <v>1871.6</v>
      </c>
      <c r="AT56" s="62">
        <v>5339.1</v>
      </c>
      <c r="AU56" s="61">
        <v>966.63</v>
      </c>
      <c r="AV56" s="61">
        <v>119.13</v>
      </c>
      <c r="AW56" s="62">
        <v>9559.49</v>
      </c>
      <c r="AX56" s="62">
        <v>4834.59</v>
      </c>
      <c r="AY56" s="61">
        <v>0.49730000000000002</v>
      </c>
      <c r="AZ56" s="62">
        <v>4374.9799999999996</v>
      </c>
      <c r="BA56" s="61">
        <v>0.45</v>
      </c>
      <c r="BB56" s="61">
        <v>512.59</v>
      </c>
      <c r="BC56" s="61">
        <v>5.2699999999999997E-2</v>
      </c>
      <c r="BD56" s="62">
        <v>9722.16</v>
      </c>
      <c r="BE56" s="62">
        <v>4270.3900000000003</v>
      </c>
      <c r="BF56" s="61">
        <v>1.0684</v>
      </c>
      <c r="BG56" s="61">
        <v>0.55869999999999997</v>
      </c>
      <c r="BH56" s="61">
        <v>0.21440000000000001</v>
      </c>
      <c r="BI56" s="61">
        <v>0.16309999999999999</v>
      </c>
      <c r="BJ56" s="61">
        <v>3.5700000000000003E-2</v>
      </c>
      <c r="BK56" s="61">
        <v>2.81E-2</v>
      </c>
    </row>
    <row r="57" spans="1:63" x14ac:dyDescent="0.25">
      <c r="A57" s="61" t="s">
        <v>90</v>
      </c>
      <c r="B57" s="61">
        <v>43638</v>
      </c>
      <c r="C57" s="61">
        <v>42.33</v>
      </c>
      <c r="D57" s="61">
        <v>65.900000000000006</v>
      </c>
      <c r="E57" s="62">
        <v>2789.95</v>
      </c>
      <c r="F57" s="62">
        <v>2748.78</v>
      </c>
      <c r="G57" s="61">
        <v>1.9400000000000001E-2</v>
      </c>
      <c r="H57" s="61">
        <v>5.9999999999999995E-4</v>
      </c>
      <c r="I57" s="61">
        <v>5.9799999999999999E-2</v>
      </c>
      <c r="J57" s="61">
        <v>1.6999999999999999E-3</v>
      </c>
      <c r="K57" s="61">
        <v>3.9100000000000003E-2</v>
      </c>
      <c r="L57" s="61">
        <v>0.82520000000000004</v>
      </c>
      <c r="M57" s="61">
        <v>5.4100000000000002E-2</v>
      </c>
      <c r="N57" s="61">
        <v>0.37830000000000003</v>
      </c>
      <c r="O57" s="61">
        <v>1.1900000000000001E-2</v>
      </c>
      <c r="P57" s="61">
        <v>0.1229</v>
      </c>
      <c r="Q57" s="61">
        <v>128.65</v>
      </c>
      <c r="R57" s="62">
        <v>59069.59</v>
      </c>
      <c r="S57" s="61">
        <v>0.27729999999999999</v>
      </c>
      <c r="T57" s="61">
        <v>0.18260000000000001</v>
      </c>
      <c r="U57" s="61">
        <v>0.54010000000000002</v>
      </c>
      <c r="V57" s="61">
        <v>17.559999999999999</v>
      </c>
      <c r="W57" s="61">
        <v>18.54</v>
      </c>
      <c r="X57" s="62">
        <v>78010.81</v>
      </c>
      <c r="Y57" s="61">
        <v>146.36000000000001</v>
      </c>
      <c r="Z57" s="62">
        <v>174908.71</v>
      </c>
      <c r="AA57" s="61">
        <v>0.67469999999999997</v>
      </c>
      <c r="AB57" s="61">
        <v>0.29099999999999998</v>
      </c>
      <c r="AC57" s="61">
        <v>3.4299999999999997E-2</v>
      </c>
      <c r="AD57" s="61">
        <v>0.32529999999999998</v>
      </c>
      <c r="AE57" s="61">
        <v>174.91</v>
      </c>
      <c r="AF57" s="62">
        <v>6001.36</v>
      </c>
      <c r="AG57" s="61">
        <v>644.72</v>
      </c>
      <c r="AH57" s="62">
        <v>190767.35999999999</v>
      </c>
      <c r="AI57" s="61" t="s">
        <v>14</v>
      </c>
      <c r="AJ57" s="62">
        <v>33214</v>
      </c>
      <c r="AK57" s="62">
        <v>50324.89</v>
      </c>
      <c r="AL57" s="61">
        <v>57.55</v>
      </c>
      <c r="AM57" s="61">
        <v>32.74</v>
      </c>
      <c r="AN57" s="61">
        <v>36.51</v>
      </c>
      <c r="AO57" s="61">
        <v>4.7699999999999996</v>
      </c>
      <c r="AP57" s="62">
        <v>1534.22</v>
      </c>
      <c r="AQ57" s="61">
        <v>1.0284</v>
      </c>
      <c r="AR57" s="62">
        <v>1137.98</v>
      </c>
      <c r="AS57" s="62">
        <v>1792.68</v>
      </c>
      <c r="AT57" s="62">
        <v>5940.35</v>
      </c>
      <c r="AU57" s="62">
        <v>1021.06</v>
      </c>
      <c r="AV57" s="61">
        <v>257.63</v>
      </c>
      <c r="AW57" s="62">
        <v>10149.709999999999</v>
      </c>
      <c r="AX57" s="62">
        <v>3419.52</v>
      </c>
      <c r="AY57" s="61">
        <v>0.33900000000000002</v>
      </c>
      <c r="AZ57" s="62">
        <v>6008.98</v>
      </c>
      <c r="BA57" s="61">
        <v>0.59570000000000001</v>
      </c>
      <c r="BB57" s="61">
        <v>659.46</v>
      </c>
      <c r="BC57" s="61">
        <v>6.54E-2</v>
      </c>
      <c r="BD57" s="62">
        <v>10087.969999999999</v>
      </c>
      <c r="BE57" s="62">
        <v>1816.85</v>
      </c>
      <c r="BF57" s="61">
        <v>0.36530000000000001</v>
      </c>
      <c r="BG57" s="61">
        <v>0.59350000000000003</v>
      </c>
      <c r="BH57" s="61">
        <v>0.21970000000000001</v>
      </c>
      <c r="BI57" s="61">
        <v>0.1353</v>
      </c>
      <c r="BJ57" s="61">
        <v>3.0200000000000001E-2</v>
      </c>
      <c r="BK57" s="61">
        <v>2.1399999999999999E-2</v>
      </c>
    </row>
    <row r="58" spans="1:63" x14ac:dyDescent="0.25">
      <c r="A58" s="61" t="s">
        <v>91</v>
      </c>
      <c r="B58" s="61">
        <v>45229</v>
      </c>
      <c r="C58" s="61">
        <v>78.760000000000005</v>
      </c>
      <c r="D58" s="61">
        <v>10.98</v>
      </c>
      <c r="E58" s="61">
        <v>864.41</v>
      </c>
      <c r="F58" s="61">
        <v>857.86</v>
      </c>
      <c r="G58" s="61">
        <v>2.2000000000000001E-3</v>
      </c>
      <c r="H58" s="61">
        <v>0</v>
      </c>
      <c r="I58" s="61">
        <v>4.1999999999999997E-3</v>
      </c>
      <c r="J58" s="61">
        <v>1.1000000000000001E-3</v>
      </c>
      <c r="K58" s="61">
        <v>8.5000000000000006E-3</v>
      </c>
      <c r="L58" s="61">
        <v>0.96919999999999995</v>
      </c>
      <c r="M58" s="61">
        <v>1.4800000000000001E-2</v>
      </c>
      <c r="N58" s="61">
        <v>0.51619999999999999</v>
      </c>
      <c r="O58" s="61">
        <v>2.3E-3</v>
      </c>
      <c r="P58" s="61">
        <v>0.1492</v>
      </c>
      <c r="Q58" s="61">
        <v>42.29</v>
      </c>
      <c r="R58" s="62">
        <v>46658.42</v>
      </c>
      <c r="S58" s="61">
        <v>0.27550000000000002</v>
      </c>
      <c r="T58" s="61">
        <v>0.1462</v>
      </c>
      <c r="U58" s="61">
        <v>0.57840000000000003</v>
      </c>
      <c r="V58" s="61">
        <v>16.91</v>
      </c>
      <c r="W58" s="61">
        <v>7.89</v>
      </c>
      <c r="X58" s="62">
        <v>57310.04</v>
      </c>
      <c r="Y58" s="61">
        <v>105.25</v>
      </c>
      <c r="Z58" s="62">
        <v>82413.64</v>
      </c>
      <c r="AA58" s="61">
        <v>0.90500000000000003</v>
      </c>
      <c r="AB58" s="61">
        <v>4.5499999999999999E-2</v>
      </c>
      <c r="AC58" s="61">
        <v>4.9500000000000002E-2</v>
      </c>
      <c r="AD58" s="61">
        <v>9.5000000000000001E-2</v>
      </c>
      <c r="AE58" s="61">
        <v>82.41</v>
      </c>
      <c r="AF58" s="62">
        <v>2013.07</v>
      </c>
      <c r="AG58" s="61">
        <v>301.63</v>
      </c>
      <c r="AH58" s="62">
        <v>76402.259999999995</v>
      </c>
      <c r="AI58" s="61" t="s">
        <v>14</v>
      </c>
      <c r="AJ58" s="62">
        <v>29389</v>
      </c>
      <c r="AK58" s="62">
        <v>39013.699999999997</v>
      </c>
      <c r="AL58" s="61">
        <v>34.97</v>
      </c>
      <c r="AM58" s="61">
        <v>23.65</v>
      </c>
      <c r="AN58" s="61">
        <v>25.15</v>
      </c>
      <c r="AO58" s="61">
        <v>4.38</v>
      </c>
      <c r="AP58" s="62">
        <v>1182.8900000000001</v>
      </c>
      <c r="AQ58" s="61">
        <v>1.1034999999999999</v>
      </c>
      <c r="AR58" s="62">
        <v>1222.3699999999999</v>
      </c>
      <c r="AS58" s="62">
        <v>2169.44</v>
      </c>
      <c r="AT58" s="62">
        <v>5331.55</v>
      </c>
      <c r="AU58" s="61">
        <v>711.84</v>
      </c>
      <c r="AV58" s="61">
        <v>281.13</v>
      </c>
      <c r="AW58" s="62">
        <v>9716.32</v>
      </c>
      <c r="AX58" s="62">
        <v>6381.32</v>
      </c>
      <c r="AY58" s="61">
        <v>0.64</v>
      </c>
      <c r="AZ58" s="62">
        <v>2659.34</v>
      </c>
      <c r="BA58" s="61">
        <v>0.26669999999999999</v>
      </c>
      <c r="BB58" s="61">
        <v>929.69</v>
      </c>
      <c r="BC58" s="61">
        <v>9.3200000000000005E-2</v>
      </c>
      <c r="BD58" s="62">
        <v>9970.35</v>
      </c>
      <c r="BE58" s="62">
        <v>5875.38</v>
      </c>
      <c r="BF58" s="61">
        <v>2.6183000000000001</v>
      </c>
      <c r="BG58" s="61">
        <v>0.52659999999999996</v>
      </c>
      <c r="BH58" s="61">
        <v>0.22320000000000001</v>
      </c>
      <c r="BI58" s="61">
        <v>0.1898</v>
      </c>
      <c r="BJ58" s="61">
        <v>3.6700000000000003E-2</v>
      </c>
      <c r="BK58" s="61">
        <v>2.3699999999999999E-2</v>
      </c>
    </row>
    <row r="59" spans="1:63" x14ac:dyDescent="0.25">
      <c r="A59" s="61" t="s">
        <v>92</v>
      </c>
      <c r="B59" s="61">
        <v>43646</v>
      </c>
      <c r="C59" s="61">
        <v>30.1</v>
      </c>
      <c r="D59" s="61">
        <v>158.47</v>
      </c>
      <c r="E59" s="62">
        <v>4769.12</v>
      </c>
      <c r="F59" s="62">
        <v>4582.3</v>
      </c>
      <c r="G59" s="61">
        <v>3.4700000000000002E-2</v>
      </c>
      <c r="H59" s="61">
        <v>5.0000000000000001E-4</v>
      </c>
      <c r="I59" s="61">
        <v>2.7199999999999998E-2</v>
      </c>
      <c r="J59" s="61">
        <v>1E-3</v>
      </c>
      <c r="K59" s="61">
        <v>2.3E-2</v>
      </c>
      <c r="L59" s="61">
        <v>0.8861</v>
      </c>
      <c r="M59" s="61">
        <v>2.75E-2</v>
      </c>
      <c r="N59" s="61">
        <v>0.15090000000000001</v>
      </c>
      <c r="O59" s="61">
        <v>1.43E-2</v>
      </c>
      <c r="P59" s="61">
        <v>0.1048</v>
      </c>
      <c r="Q59" s="61">
        <v>203.93</v>
      </c>
      <c r="R59" s="62">
        <v>63957.02</v>
      </c>
      <c r="S59" s="61">
        <v>0.23860000000000001</v>
      </c>
      <c r="T59" s="61">
        <v>0.19320000000000001</v>
      </c>
      <c r="U59" s="61">
        <v>0.56810000000000005</v>
      </c>
      <c r="V59" s="61">
        <v>19.52</v>
      </c>
      <c r="W59" s="61">
        <v>22.76</v>
      </c>
      <c r="X59" s="62">
        <v>87099.5</v>
      </c>
      <c r="Y59" s="61">
        <v>207.3</v>
      </c>
      <c r="Z59" s="62">
        <v>201945.69</v>
      </c>
      <c r="AA59" s="61">
        <v>0.78300000000000003</v>
      </c>
      <c r="AB59" s="61">
        <v>0.19800000000000001</v>
      </c>
      <c r="AC59" s="61">
        <v>1.9099999999999999E-2</v>
      </c>
      <c r="AD59" s="61">
        <v>0.217</v>
      </c>
      <c r="AE59" s="61">
        <v>201.95</v>
      </c>
      <c r="AF59" s="62">
        <v>7566.31</v>
      </c>
      <c r="AG59" s="61">
        <v>912.44</v>
      </c>
      <c r="AH59" s="62">
        <v>230961.53</v>
      </c>
      <c r="AI59" s="61" t="s">
        <v>14</v>
      </c>
      <c r="AJ59" s="62">
        <v>44553</v>
      </c>
      <c r="AK59" s="62">
        <v>78511.95</v>
      </c>
      <c r="AL59" s="61">
        <v>66.89</v>
      </c>
      <c r="AM59" s="61">
        <v>36.69</v>
      </c>
      <c r="AN59" s="61">
        <v>39.409999999999997</v>
      </c>
      <c r="AO59" s="61">
        <v>4.8099999999999996</v>
      </c>
      <c r="AP59" s="62">
        <v>1096.5</v>
      </c>
      <c r="AQ59" s="61">
        <v>0.68759999999999999</v>
      </c>
      <c r="AR59" s="62">
        <v>1061.73</v>
      </c>
      <c r="AS59" s="62">
        <v>1951.36</v>
      </c>
      <c r="AT59" s="62">
        <v>5888.4</v>
      </c>
      <c r="AU59" s="62">
        <v>1093.22</v>
      </c>
      <c r="AV59" s="61">
        <v>297.08999999999997</v>
      </c>
      <c r="AW59" s="62">
        <v>10291.799999999999</v>
      </c>
      <c r="AX59" s="62">
        <v>2973.13</v>
      </c>
      <c r="AY59" s="61">
        <v>0.28749999999999998</v>
      </c>
      <c r="AZ59" s="62">
        <v>6969.2</v>
      </c>
      <c r="BA59" s="61">
        <v>0.67400000000000004</v>
      </c>
      <c r="BB59" s="61">
        <v>397.32</v>
      </c>
      <c r="BC59" s="61">
        <v>3.8399999999999997E-2</v>
      </c>
      <c r="BD59" s="62">
        <v>10339.66</v>
      </c>
      <c r="BE59" s="62">
        <v>1247.0899999999999</v>
      </c>
      <c r="BF59" s="61">
        <v>0.1391</v>
      </c>
      <c r="BG59" s="61">
        <v>0.61719999999999997</v>
      </c>
      <c r="BH59" s="61">
        <v>0.23119999999999999</v>
      </c>
      <c r="BI59" s="61">
        <v>0.10009999999999999</v>
      </c>
      <c r="BJ59" s="61">
        <v>2.9499999999999998E-2</v>
      </c>
      <c r="BK59" s="61">
        <v>2.1999999999999999E-2</v>
      </c>
    </row>
    <row r="60" spans="1:63" x14ac:dyDescent="0.25">
      <c r="A60" s="61" t="s">
        <v>93</v>
      </c>
      <c r="B60" s="61">
        <v>45237</v>
      </c>
      <c r="C60" s="61">
        <v>67.67</v>
      </c>
      <c r="D60" s="61">
        <v>14.92</v>
      </c>
      <c r="E60" s="62">
        <v>1009.29</v>
      </c>
      <c r="F60" s="61">
        <v>965.5</v>
      </c>
      <c r="G60" s="61">
        <v>2.5999999999999999E-3</v>
      </c>
      <c r="H60" s="61">
        <v>8.9999999999999998E-4</v>
      </c>
      <c r="I60" s="61">
        <v>1.89E-2</v>
      </c>
      <c r="J60" s="61">
        <v>1.4E-3</v>
      </c>
      <c r="K60" s="61">
        <v>1.8499999999999999E-2</v>
      </c>
      <c r="L60" s="61">
        <v>0.92530000000000001</v>
      </c>
      <c r="M60" s="61">
        <v>3.2500000000000001E-2</v>
      </c>
      <c r="N60" s="61">
        <v>0.52980000000000005</v>
      </c>
      <c r="O60" s="61">
        <v>1.9E-3</v>
      </c>
      <c r="P60" s="61">
        <v>0.15740000000000001</v>
      </c>
      <c r="Q60" s="61">
        <v>49.44</v>
      </c>
      <c r="R60" s="62">
        <v>47061.96</v>
      </c>
      <c r="S60" s="61">
        <v>0.2833</v>
      </c>
      <c r="T60" s="61">
        <v>0.1545</v>
      </c>
      <c r="U60" s="61">
        <v>0.56220000000000003</v>
      </c>
      <c r="V60" s="61">
        <v>16.489999999999998</v>
      </c>
      <c r="W60" s="61">
        <v>8.42</v>
      </c>
      <c r="X60" s="62">
        <v>62045.440000000002</v>
      </c>
      <c r="Y60" s="61">
        <v>115.52</v>
      </c>
      <c r="Z60" s="62">
        <v>112650.57</v>
      </c>
      <c r="AA60" s="61">
        <v>0.78939999999999999</v>
      </c>
      <c r="AB60" s="61">
        <v>0.14990000000000001</v>
      </c>
      <c r="AC60" s="61">
        <v>6.0699999999999997E-2</v>
      </c>
      <c r="AD60" s="61">
        <v>0.21060000000000001</v>
      </c>
      <c r="AE60" s="61">
        <v>112.65</v>
      </c>
      <c r="AF60" s="62">
        <v>3112.84</v>
      </c>
      <c r="AG60" s="61">
        <v>427.84</v>
      </c>
      <c r="AH60" s="62">
        <v>109146.17</v>
      </c>
      <c r="AI60" s="61" t="s">
        <v>14</v>
      </c>
      <c r="AJ60" s="62">
        <v>27603</v>
      </c>
      <c r="AK60" s="62">
        <v>40337.5</v>
      </c>
      <c r="AL60" s="61">
        <v>45.86</v>
      </c>
      <c r="AM60" s="61">
        <v>26.29</v>
      </c>
      <c r="AN60" s="61">
        <v>31.51</v>
      </c>
      <c r="AO60" s="61">
        <v>4.33</v>
      </c>
      <c r="AP60" s="61">
        <v>946.41</v>
      </c>
      <c r="AQ60" s="61">
        <v>0.96919999999999995</v>
      </c>
      <c r="AR60" s="62">
        <v>1254.02</v>
      </c>
      <c r="AS60" s="62">
        <v>1961.96</v>
      </c>
      <c r="AT60" s="62">
        <v>5141.05</v>
      </c>
      <c r="AU60" s="61">
        <v>969.31</v>
      </c>
      <c r="AV60" s="61">
        <v>188</v>
      </c>
      <c r="AW60" s="62">
        <v>9514.34</v>
      </c>
      <c r="AX60" s="62">
        <v>5573.74</v>
      </c>
      <c r="AY60" s="61">
        <v>0.54059999999999997</v>
      </c>
      <c r="AZ60" s="62">
        <v>3731.58</v>
      </c>
      <c r="BA60" s="61">
        <v>0.3619</v>
      </c>
      <c r="BB60" s="62">
        <v>1005.13</v>
      </c>
      <c r="BC60" s="61">
        <v>9.7500000000000003E-2</v>
      </c>
      <c r="BD60" s="62">
        <v>10310.450000000001</v>
      </c>
      <c r="BE60" s="62">
        <v>4084.62</v>
      </c>
      <c r="BF60" s="61">
        <v>1.333</v>
      </c>
      <c r="BG60" s="61">
        <v>0.52139999999999997</v>
      </c>
      <c r="BH60" s="61">
        <v>0.21640000000000001</v>
      </c>
      <c r="BI60" s="61">
        <v>0.20480000000000001</v>
      </c>
      <c r="BJ60" s="61">
        <v>3.5499999999999997E-2</v>
      </c>
      <c r="BK60" s="61">
        <v>2.18E-2</v>
      </c>
    </row>
    <row r="61" spans="1:63" x14ac:dyDescent="0.25">
      <c r="A61" s="61" t="s">
        <v>94</v>
      </c>
      <c r="B61" s="61">
        <v>47613</v>
      </c>
      <c r="C61" s="61">
        <v>95.48</v>
      </c>
      <c r="D61" s="61">
        <v>9.32</v>
      </c>
      <c r="E61" s="61">
        <v>890.05</v>
      </c>
      <c r="F61" s="61">
        <v>889.03</v>
      </c>
      <c r="G61" s="61">
        <v>2.0999999999999999E-3</v>
      </c>
      <c r="H61" s="61">
        <v>1E-4</v>
      </c>
      <c r="I61" s="61">
        <v>5.0000000000000001E-3</v>
      </c>
      <c r="J61" s="61">
        <v>1E-3</v>
      </c>
      <c r="K61" s="61">
        <v>0.01</v>
      </c>
      <c r="L61" s="61">
        <v>0.96530000000000005</v>
      </c>
      <c r="M61" s="61">
        <v>1.6500000000000001E-2</v>
      </c>
      <c r="N61" s="61">
        <v>0.51680000000000004</v>
      </c>
      <c r="O61" s="61">
        <v>2.2000000000000001E-3</v>
      </c>
      <c r="P61" s="61">
        <v>0.1527</v>
      </c>
      <c r="Q61" s="61">
        <v>43.85</v>
      </c>
      <c r="R61" s="62">
        <v>47303.68</v>
      </c>
      <c r="S61" s="61">
        <v>0.28520000000000001</v>
      </c>
      <c r="T61" s="61">
        <v>0.13950000000000001</v>
      </c>
      <c r="U61" s="61">
        <v>0.57530000000000003</v>
      </c>
      <c r="V61" s="61">
        <v>17.04</v>
      </c>
      <c r="W61" s="61">
        <v>7.77</v>
      </c>
      <c r="X61" s="62">
        <v>58641.48</v>
      </c>
      <c r="Y61" s="61">
        <v>110.21</v>
      </c>
      <c r="Z61" s="62">
        <v>92166.29</v>
      </c>
      <c r="AA61" s="61">
        <v>0.88719999999999999</v>
      </c>
      <c r="AB61" s="61">
        <v>5.8400000000000001E-2</v>
      </c>
      <c r="AC61" s="61">
        <v>5.4300000000000001E-2</v>
      </c>
      <c r="AD61" s="61">
        <v>0.1128</v>
      </c>
      <c r="AE61" s="61">
        <v>92.17</v>
      </c>
      <c r="AF61" s="62">
        <v>2279.2600000000002</v>
      </c>
      <c r="AG61" s="61">
        <v>337.39</v>
      </c>
      <c r="AH61" s="62">
        <v>82128.289999999994</v>
      </c>
      <c r="AI61" s="61" t="s">
        <v>14</v>
      </c>
      <c r="AJ61" s="62">
        <v>29171</v>
      </c>
      <c r="AK61" s="62">
        <v>40017.61</v>
      </c>
      <c r="AL61" s="61">
        <v>34.78</v>
      </c>
      <c r="AM61" s="61">
        <v>23.92</v>
      </c>
      <c r="AN61" s="61">
        <v>26.07</v>
      </c>
      <c r="AO61" s="61">
        <v>4.09</v>
      </c>
      <c r="AP61" s="62">
        <v>1052.94</v>
      </c>
      <c r="AQ61" s="61">
        <v>1.0938000000000001</v>
      </c>
      <c r="AR61" s="62">
        <v>1197.78</v>
      </c>
      <c r="AS61" s="62">
        <v>2111.83</v>
      </c>
      <c r="AT61" s="62">
        <v>5087.67</v>
      </c>
      <c r="AU61" s="61">
        <v>733.2</v>
      </c>
      <c r="AV61" s="61">
        <v>324.25</v>
      </c>
      <c r="AW61" s="62">
        <v>9454.73</v>
      </c>
      <c r="AX61" s="62">
        <v>6050.01</v>
      </c>
      <c r="AY61" s="61">
        <v>0.61270000000000002</v>
      </c>
      <c r="AZ61" s="62">
        <v>2919.39</v>
      </c>
      <c r="BA61" s="61">
        <v>0.29559999999999997</v>
      </c>
      <c r="BB61" s="61">
        <v>905.17</v>
      </c>
      <c r="BC61" s="61">
        <v>9.1700000000000004E-2</v>
      </c>
      <c r="BD61" s="62">
        <v>9874.57</v>
      </c>
      <c r="BE61" s="62">
        <v>5558.26</v>
      </c>
      <c r="BF61" s="61">
        <v>2.2675999999999998</v>
      </c>
      <c r="BG61" s="61">
        <v>0.51880000000000004</v>
      </c>
      <c r="BH61" s="61">
        <v>0.22289999999999999</v>
      </c>
      <c r="BI61" s="61">
        <v>0.19719999999999999</v>
      </c>
      <c r="BJ61" s="61">
        <v>3.6600000000000001E-2</v>
      </c>
      <c r="BK61" s="61">
        <v>2.4500000000000001E-2</v>
      </c>
    </row>
    <row r="62" spans="1:63" x14ac:dyDescent="0.25">
      <c r="A62" s="61" t="s">
        <v>95</v>
      </c>
      <c r="B62" s="61">
        <v>50112</v>
      </c>
      <c r="C62" s="61">
        <v>84.24</v>
      </c>
      <c r="D62" s="61">
        <v>11.1</v>
      </c>
      <c r="E62" s="61">
        <v>935.34</v>
      </c>
      <c r="F62" s="61">
        <v>950.02</v>
      </c>
      <c r="G62" s="61">
        <v>2E-3</v>
      </c>
      <c r="H62" s="61">
        <v>0</v>
      </c>
      <c r="I62" s="61">
        <v>3.3999999999999998E-3</v>
      </c>
      <c r="J62" s="61">
        <v>8.0000000000000004E-4</v>
      </c>
      <c r="K62" s="61">
        <v>6.8999999999999999E-3</v>
      </c>
      <c r="L62" s="61">
        <v>0.97519999999999996</v>
      </c>
      <c r="M62" s="61">
        <v>1.1599999999999999E-2</v>
      </c>
      <c r="N62" s="61">
        <v>0.49099999999999999</v>
      </c>
      <c r="O62" s="61">
        <v>2E-3</v>
      </c>
      <c r="P62" s="61">
        <v>0.14130000000000001</v>
      </c>
      <c r="Q62" s="61">
        <v>45.94</v>
      </c>
      <c r="R62" s="62">
        <v>48036.51</v>
      </c>
      <c r="S62" s="61">
        <v>0.24440000000000001</v>
      </c>
      <c r="T62" s="61">
        <v>0.1522</v>
      </c>
      <c r="U62" s="61">
        <v>0.60340000000000005</v>
      </c>
      <c r="V62" s="61">
        <v>17.149999999999999</v>
      </c>
      <c r="W62" s="61">
        <v>8.56</v>
      </c>
      <c r="X62" s="62">
        <v>57927.81</v>
      </c>
      <c r="Y62" s="61">
        <v>105.43</v>
      </c>
      <c r="Z62" s="62">
        <v>88620.99</v>
      </c>
      <c r="AA62" s="61">
        <v>0.91320000000000001</v>
      </c>
      <c r="AB62" s="61">
        <v>4.3799999999999999E-2</v>
      </c>
      <c r="AC62" s="61">
        <v>4.2999999999999997E-2</v>
      </c>
      <c r="AD62" s="61">
        <v>8.6800000000000002E-2</v>
      </c>
      <c r="AE62" s="61">
        <v>88.62</v>
      </c>
      <c r="AF62" s="62">
        <v>2104.67</v>
      </c>
      <c r="AG62" s="61">
        <v>329.01</v>
      </c>
      <c r="AH62" s="62">
        <v>80563.509999999995</v>
      </c>
      <c r="AI62" s="61" t="s">
        <v>14</v>
      </c>
      <c r="AJ62" s="62">
        <v>30212</v>
      </c>
      <c r="AK62" s="62">
        <v>40325.879999999997</v>
      </c>
      <c r="AL62" s="61">
        <v>33.229999999999997</v>
      </c>
      <c r="AM62" s="61">
        <v>23.3</v>
      </c>
      <c r="AN62" s="61">
        <v>24.93</v>
      </c>
      <c r="AO62" s="61">
        <v>4.51</v>
      </c>
      <c r="AP62" s="62">
        <v>1397.92</v>
      </c>
      <c r="AQ62" s="61">
        <v>1.0270999999999999</v>
      </c>
      <c r="AR62" s="62">
        <v>1175.05</v>
      </c>
      <c r="AS62" s="62">
        <v>2095.8200000000002</v>
      </c>
      <c r="AT62" s="62">
        <v>5196.7</v>
      </c>
      <c r="AU62" s="61">
        <v>720.86</v>
      </c>
      <c r="AV62" s="61">
        <v>221.82</v>
      </c>
      <c r="AW62" s="62">
        <v>9410.25</v>
      </c>
      <c r="AX62" s="62">
        <v>6083.97</v>
      </c>
      <c r="AY62" s="61">
        <v>0.62419999999999998</v>
      </c>
      <c r="AZ62" s="62">
        <v>2798.83</v>
      </c>
      <c r="BA62" s="61">
        <v>0.28710000000000002</v>
      </c>
      <c r="BB62" s="61">
        <v>864.22</v>
      </c>
      <c r="BC62" s="61">
        <v>8.8700000000000001E-2</v>
      </c>
      <c r="BD62" s="62">
        <v>9747.01</v>
      </c>
      <c r="BE62" s="62">
        <v>5787.22</v>
      </c>
      <c r="BF62" s="61">
        <v>2.3879000000000001</v>
      </c>
      <c r="BG62" s="61">
        <v>0.54500000000000004</v>
      </c>
      <c r="BH62" s="61">
        <v>0.2215</v>
      </c>
      <c r="BI62" s="61">
        <v>0.1686</v>
      </c>
      <c r="BJ62" s="61">
        <v>3.8600000000000002E-2</v>
      </c>
      <c r="BK62" s="61">
        <v>2.6200000000000001E-2</v>
      </c>
    </row>
    <row r="63" spans="1:63" x14ac:dyDescent="0.25">
      <c r="A63" s="61" t="s">
        <v>96</v>
      </c>
      <c r="B63" s="61">
        <v>50120</v>
      </c>
      <c r="C63" s="61">
        <v>87.19</v>
      </c>
      <c r="D63" s="61">
        <v>16.89</v>
      </c>
      <c r="E63" s="62">
        <v>1472.94</v>
      </c>
      <c r="F63" s="62">
        <v>1389</v>
      </c>
      <c r="G63" s="61">
        <v>3.7000000000000002E-3</v>
      </c>
      <c r="H63" s="61">
        <v>5.9999999999999995E-4</v>
      </c>
      <c r="I63" s="61">
        <v>2.1700000000000001E-2</v>
      </c>
      <c r="J63" s="61">
        <v>1.6999999999999999E-3</v>
      </c>
      <c r="K63" s="61">
        <v>2.3300000000000001E-2</v>
      </c>
      <c r="L63" s="61">
        <v>0.91520000000000001</v>
      </c>
      <c r="M63" s="61">
        <v>3.3799999999999997E-2</v>
      </c>
      <c r="N63" s="61">
        <v>0.51890000000000003</v>
      </c>
      <c r="O63" s="61">
        <v>1.9E-3</v>
      </c>
      <c r="P63" s="61">
        <v>0.15690000000000001</v>
      </c>
      <c r="Q63" s="61">
        <v>69.34</v>
      </c>
      <c r="R63" s="62">
        <v>49325.17</v>
      </c>
      <c r="S63" s="61">
        <v>0.28170000000000001</v>
      </c>
      <c r="T63" s="61">
        <v>0.13539999999999999</v>
      </c>
      <c r="U63" s="61">
        <v>0.58289999999999997</v>
      </c>
      <c r="V63" s="61">
        <v>16.89</v>
      </c>
      <c r="W63" s="61">
        <v>11.4</v>
      </c>
      <c r="X63" s="62">
        <v>62341.29</v>
      </c>
      <c r="Y63" s="61">
        <v>124.68</v>
      </c>
      <c r="Z63" s="62">
        <v>110372.26</v>
      </c>
      <c r="AA63" s="61">
        <v>0.79669999999999996</v>
      </c>
      <c r="AB63" s="61">
        <v>0.14879999999999999</v>
      </c>
      <c r="AC63" s="61">
        <v>5.45E-2</v>
      </c>
      <c r="AD63" s="61">
        <v>0.20330000000000001</v>
      </c>
      <c r="AE63" s="61">
        <v>110.37</v>
      </c>
      <c r="AF63" s="62">
        <v>2884.22</v>
      </c>
      <c r="AG63" s="61">
        <v>403.01</v>
      </c>
      <c r="AH63" s="62">
        <v>108728.15</v>
      </c>
      <c r="AI63" s="61" t="s">
        <v>14</v>
      </c>
      <c r="AJ63" s="62">
        <v>27425</v>
      </c>
      <c r="AK63" s="62">
        <v>39961.480000000003</v>
      </c>
      <c r="AL63" s="61">
        <v>40.53</v>
      </c>
      <c r="AM63" s="61">
        <v>24.52</v>
      </c>
      <c r="AN63" s="61">
        <v>29.12</v>
      </c>
      <c r="AO63" s="61">
        <v>4.16</v>
      </c>
      <c r="AP63" s="62">
        <v>1094.52</v>
      </c>
      <c r="AQ63" s="61">
        <v>1.0244</v>
      </c>
      <c r="AR63" s="62">
        <v>1180.54</v>
      </c>
      <c r="AS63" s="62">
        <v>1908.31</v>
      </c>
      <c r="AT63" s="62">
        <v>5211.74</v>
      </c>
      <c r="AU63" s="61">
        <v>938.67</v>
      </c>
      <c r="AV63" s="61">
        <v>269.36</v>
      </c>
      <c r="AW63" s="62">
        <v>9508.61</v>
      </c>
      <c r="AX63" s="62">
        <v>5619.22</v>
      </c>
      <c r="AY63" s="61">
        <v>0.55459999999999998</v>
      </c>
      <c r="AZ63" s="62">
        <v>3532.62</v>
      </c>
      <c r="BA63" s="61">
        <v>0.34860000000000002</v>
      </c>
      <c r="BB63" s="61">
        <v>981.06</v>
      </c>
      <c r="BC63" s="61">
        <v>9.6799999999999997E-2</v>
      </c>
      <c r="BD63" s="62">
        <v>10132.9</v>
      </c>
      <c r="BE63" s="62">
        <v>4313.7299999999996</v>
      </c>
      <c r="BF63" s="61">
        <v>1.5366</v>
      </c>
      <c r="BG63" s="61">
        <v>0.53269999999999995</v>
      </c>
      <c r="BH63" s="61">
        <v>0.21959999999999999</v>
      </c>
      <c r="BI63" s="61">
        <v>0.189</v>
      </c>
      <c r="BJ63" s="61">
        <v>3.5099999999999999E-2</v>
      </c>
      <c r="BK63" s="61">
        <v>2.3599999999999999E-2</v>
      </c>
    </row>
    <row r="64" spans="1:63" x14ac:dyDescent="0.25">
      <c r="A64" s="61" t="s">
        <v>97</v>
      </c>
      <c r="B64" s="61">
        <v>43653</v>
      </c>
      <c r="C64" s="61">
        <v>30.9</v>
      </c>
      <c r="D64" s="61">
        <v>72.44</v>
      </c>
      <c r="E64" s="62">
        <v>2238.62</v>
      </c>
      <c r="F64" s="62">
        <v>2132.66</v>
      </c>
      <c r="G64" s="61">
        <v>1.44E-2</v>
      </c>
      <c r="H64" s="61">
        <v>4.0000000000000002E-4</v>
      </c>
      <c r="I64" s="61">
        <v>0.1565</v>
      </c>
      <c r="J64" s="61">
        <v>1.6999999999999999E-3</v>
      </c>
      <c r="K64" s="61">
        <v>4.1200000000000001E-2</v>
      </c>
      <c r="L64" s="61">
        <v>0.73170000000000002</v>
      </c>
      <c r="M64" s="61">
        <v>5.4100000000000002E-2</v>
      </c>
      <c r="N64" s="61">
        <v>0.48530000000000001</v>
      </c>
      <c r="O64" s="61">
        <v>1.11E-2</v>
      </c>
      <c r="P64" s="61">
        <v>0.13569999999999999</v>
      </c>
      <c r="Q64" s="61">
        <v>109.51</v>
      </c>
      <c r="R64" s="62">
        <v>59068.49</v>
      </c>
      <c r="S64" s="61">
        <v>0.32450000000000001</v>
      </c>
      <c r="T64" s="61">
        <v>0.17549999999999999</v>
      </c>
      <c r="U64" s="61">
        <v>0.49990000000000001</v>
      </c>
      <c r="V64" s="61">
        <v>17.14</v>
      </c>
      <c r="W64" s="61">
        <v>15.8</v>
      </c>
      <c r="X64" s="62">
        <v>78115.100000000006</v>
      </c>
      <c r="Y64" s="61">
        <v>137.75</v>
      </c>
      <c r="Z64" s="62">
        <v>178147.16</v>
      </c>
      <c r="AA64" s="61">
        <v>0.61129999999999995</v>
      </c>
      <c r="AB64" s="61">
        <v>0.35499999999999998</v>
      </c>
      <c r="AC64" s="61">
        <v>3.3799999999999997E-2</v>
      </c>
      <c r="AD64" s="61">
        <v>0.38869999999999999</v>
      </c>
      <c r="AE64" s="61">
        <v>178.15</v>
      </c>
      <c r="AF64" s="62">
        <v>6716.17</v>
      </c>
      <c r="AG64" s="61">
        <v>634.62</v>
      </c>
      <c r="AH64" s="62">
        <v>186092.73</v>
      </c>
      <c r="AI64" s="61" t="s">
        <v>14</v>
      </c>
      <c r="AJ64" s="62">
        <v>29529</v>
      </c>
      <c r="AK64" s="62">
        <v>45696.07</v>
      </c>
      <c r="AL64" s="61">
        <v>60.54</v>
      </c>
      <c r="AM64" s="61">
        <v>35.369999999999997</v>
      </c>
      <c r="AN64" s="61">
        <v>40.4</v>
      </c>
      <c r="AO64" s="61">
        <v>4.6900000000000004</v>
      </c>
      <c r="AP64" s="62">
        <v>1104</v>
      </c>
      <c r="AQ64" s="61">
        <v>1.0686</v>
      </c>
      <c r="AR64" s="62">
        <v>1365.58</v>
      </c>
      <c r="AS64" s="62">
        <v>2128.91</v>
      </c>
      <c r="AT64" s="62">
        <v>6288.63</v>
      </c>
      <c r="AU64" s="62">
        <v>1101.3800000000001</v>
      </c>
      <c r="AV64" s="61">
        <v>373.39</v>
      </c>
      <c r="AW64" s="62">
        <v>11257.88</v>
      </c>
      <c r="AX64" s="62">
        <v>4166.99</v>
      </c>
      <c r="AY64" s="61">
        <v>0.35730000000000001</v>
      </c>
      <c r="AZ64" s="62">
        <v>6589.5</v>
      </c>
      <c r="BA64" s="61">
        <v>0.56510000000000005</v>
      </c>
      <c r="BB64" s="61">
        <v>905.18</v>
      </c>
      <c r="BC64" s="61">
        <v>7.7600000000000002E-2</v>
      </c>
      <c r="BD64" s="62">
        <v>11661.66</v>
      </c>
      <c r="BE64" s="62">
        <v>2034.92</v>
      </c>
      <c r="BF64" s="61">
        <v>0.45710000000000001</v>
      </c>
      <c r="BG64" s="61">
        <v>0.57469999999999999</v>
      </c>
      <c r="BH64" s="61">
        <v>0.2142</v>
      </c>
      <c r="BI64" s="61">
        <v>0.155</v>
      </c>
      <c r="BJ64" s="61">
        <v>3.1600000000000003E-2</v>
      </c>
      <c r="BK64" s="61">
        <v>2.4500000000000001E-2</v>
      </c>
    </row>
    <row r="65" spans="1:63" x14ac:dyDescent="0.25">
      <c r="A65" s="61" t="s">
        <v>98</v>
      </c>
      <c r="B65" s="61">
        <v>48678</v>
      </c>
      <c r="C65" s="61">
        <v>59.05</v>
      </c>
      <c r="D65" s="61">
        <v>25.25</v>
      </c>
      <c r="E65" s="62">
        <v>1490.96</v>
      </c>
      <c r="F65" s="62">
        <v>1477.79</v>
      </c>
      <c r="G65" s="61">
        <v>4.1000000000000003E-3</v>
      </c>
      <c r="H65" s="61">
        <v>1E-4</v>
      </c>
      <c r="I65" s="61">
        <v>5.1999999999999998E-3</v>
      </c>
      <c r="J65" s="61">
        <v>8.0000000000000004E-4</v>
      </c>
      <c r="K65" s="61">
        <v>7.6E-3</v>
      </c>
      <c r="L65" s="61">
        <v>0.96970000000000001</v>
      </c>
      <c r="M65" s="61">
        <v>1.2500000000000001E-2</v>
      </c>
      <c r="N65" s="61">
        <v>0.31290000000000001</v>
      </c>
      <c r="O65" s="61">
        <v>2.2000000000000001E-3</v>
      </c>
      <c r="P65" s="61">
        <v>0.124</v>
      </c>
      <c r="Q65" s="61">
        <v>66.61</v>
      </c>
      <c r="R65" s="62">
        <v>54651.27</v>
      </c>
      <c r="S65" s="61">
        <v>0.25019999999999998</v>
      </c>
      <c r="T65" s="61">
        <v>0.16889999999999999</v>
      </c>
      <c r="U65" s="61">
        <v>0.58099999999999996</v>
      </c>
      <c r="V65" s="61">
        <v>19.48</v>
      </c>
      <c r="W65" s="61">
        <v>10.88</v>
      </c>
      <c r="X65" s="62">
        <v>67641.47</v>
      </c>
      <c r="Y65" s="61">
        <v>132.27000000000001</v>
      </c>
      <c r="Z65" s="62">
        <v>134866.79999999999</v>
      </c>
      <c r="AA65" s="61">
        <v>0.84109999999999996</v>
      </c>
      <c r="AB65" s="61">
        <v>0.1045</v>
      </c>
      <c r="AC65" s="61">
        <v>5.4399999999999997E-2</v>
      </c>
      <c r="AD65" s="61">
        <v>0.15890000000000001</v>
      </c>
      <c r="AE65" s="61">
        <v>134.87</v>
      </c>
      <c r="AF65" s="62">
        <v>3830.91</v>
      </c>
      <c r="AG65" s="61">
        <v>492.68</v>
      </c>
      <c r="AH65" s="62">
        <v>138063.42000000001</v>
      </c>
      <c r="AI65" s="61" t="s">
        <v>14</v>
      </c>
      <c r="AJ65" s="62">
        <v>33682</v>
      </c>
      <c r="AK65" s="62">
        <v>48982.45</v>
      </c>
      <c r="AL65" s="61">
        <v>48.4</v>
      </c>
      <c r="AM65" s="61">
        <v>27.68</v>
      </c>
      <c r="AN65" s="61">
        <v>31.29</v>
      </c>
      <c r="AO65" s="61">
        <v>4.9000000000000004</v>
      </c>
      <c r="AP65" s="62">
        <v>1052.3399999999999</v>
      </c>
      <c r="AQ65" s="61">
        <v>0.95660000000000001</v>
      </c>
      <c r="AR65" s="62">
        <v>1163.81</v>
      </c>
      <c r="AS65" s="62">
        <v>1768.41</v>
      </c>
      <c r="AT65" s="62">
        <v>5116.07</v>
      </c>
      <c r="AU65" s="61">
        <v>841.82</v>
      </c>
      <c r="AV65" s="61">
        <v>178.05</v>
      </c>
      <c r="AW65" s="62">
        <v>9068.17</v>
      </c>
      <c r="AX65" s="62">
        <v>4421.9399999999996</v>
      </c>
      <c r="AY65" s="61">
        <v>0.47860000000000003</v>
      </c>
      <c r="AZ65" s="62">
        <v>4262.0200000000004</v>
      </c>
      <c r="BA65" s="61">
        <v>0.46129999999999999</v>
      </c>
      <c r="BB65" s="61">
        <v>554.91999999999996</v>
      </c>
      <c r="BC65" s="61">
        <v>6.0100000000000001E-2</v>
      </c>
      <c r="BD65" s="62">
        <v>9238.8700000000008</v>
      </c>
      <c r="BE65" s="62">
        <v>3658.4</v>
      </c>
      <c r="BF65" s="61">
        <v>0.89190000000000003</v>
      </c>
      <c r="BG65" s="61">
        <v>0.57620000000000005</v>
      </c>
      <c r="BH65" s="61">
        <v>0.22209999999999999</v>
      </c>
      <c r="BI65" s="61">
        <v>0.14180000000000001</v>
      </c>
      <c r="BJ65" s="61">
        <v>3.4299999999999997E-2</v>
      </c>
      <c r="BK65" s="61">
        <v>2.5499999999999998E-2</v>
      </c>
    </row>
    <row r="66" spans="1:63" x14ac:dyDescent="0.25">
      <c r="A66" s="61" t="s">
        <v>99</v>
      </c>
      <c r="B66" s="61">
        <v>46177</v>
      </c>
      <c r="C66" s="61">
        <v>55.24</v>
      </c>
      <c r="D66" s="61">
        <v>15.68</v>
      </c>
      <c r="E66" s="61">
        <v>866.25</v>
      </c>
      <c r="F66" s="61">
        <v>840.08</v>
      </c>
      <c r="G66" s="61">
        <v>3.3E-3</v>
      </c>
      <c r="H66" s="61">
        <v>5.9999999999999995E-4</v>
      </c>
      <c r="I66" s="61">
        <v>1.2E-2</v>
      </c>
      <c r="J66" s="61">
        <v>1.5E-3</v>
      </c>
      <c r="K66" s="61">
        <v>1.77E-2</v>
      </c>
      <c r="L66" s="61">
        <v>0.94059999999999999</v>
      </c>
      <c r="M66" s="61">
        <v>2.4199999999999999E-2</v>
      </c>
      <c r="N66" s="61">
        <v>0.49330000000000002</v>
      </c>
      <c r="O66" s="61">
        <v>3.2000000000000002E-3</v>
      </c>
      <c r="P66" s="61">
        <v>0.14460000000000001</v>
      </c>
      <c r="Q66" s="61">
        <v>41.92</v>
      </c>
      <c r="R66" s="62">
        <v>46870.44</v>
      </c>
      <c r="S66" s="61">
        <v>0.28520000000000001</v>
      </c>
      <c r="T66" s="61">
        <v>0.17910000000000001</v>
      </c>
      <c r="U66" s="61">
        <v>0.53569999999999995</v>
      </c>
      <c r="V66" s="61">
        <v>16.670000000000002</v>
      </c>
      <c r="W66" s="61">
        <v>7.86</v>
      </c>
      <c r="X66" s="62">
        <v>61289.5</v>
      </c>
      <c r="Y66" s="61">
        <v>106.93</v>
      </c>
      <c r="Z66" s="62">
        <v>117324.98</v>
      </c>
      <c r="AA66" s="61">
        <v>0.81740000000000002</v>
      </c>
      <c r="AB66" s="61">
        <v>0.12839999999999999</v>
      </c>
      <c r="AC66" s="61">
        <v>5.4199999999999998E-2</v>
      </c>
      <c r="AD66" s="61">
        <v>0.18260000000000001</v>
      </c>
      <c r="AE66" s="61">
        <v>117.32</v>
      </c>
      <c r="AF66" s="62">
        <v>3145.17</v>
      </c>
      <c r="AG66" s="61">
        <v>432.34</v>
      </c>
      <c r="AH66" s="62">
        <v>113715.95</v>
      </c>
      <c r="AI66" s="61" t="s">
        <v>14</v>
      </c>
      <c r="AJ66" s="62">
        <v>29977</v>
      </c>
      <c r="AK66" s="62">
        <v>41223.21</v>
      </c>
      <c r="AL66" s="61">
        <v>44.62</v>
      </c>
      <c r="AM66" s="61">
        <v>25.35</v>
      </c>
      <c r="AN66" s="61">
        <v>29.62</v>
      </c>
      <c r="AO66" s="61">
        <v>4.18</v>
      </c>
      <c r="AP66" s="62">
        <v>1205.53</v>
      </c>
      <c r="AQ66" s="61">
        <v>1.0982000000000001</v>
      </c>
      <c r="AR66" s="62">
        <v>1274.2</v>
      </c>
      <c r="AS66" s="62">
        <v>1886.18</v>
      </c>
      <c r="AT66" s="62">
        <v>5134.59</v>
      </c>
      <c r="AU66" s="61">
        <v>866.15</v>
      </c>
      <c r="AV66" s="61">
        <v>264.60000000000002</v>
      </c>
      <c r="AW66" s="62">
        <v>9425.7199999999993</v>
      </c>
      <c r="AX66" s="62">
        <v>5119.0200000000004</v>
      </c>
      <c r="AY66" s="61">
        <v>0.51570000000000005</v>
      </c>
      <c r="AZ66" s="62">
        <v>3969.01</v>
      </c>
      <c r="BA66" s="61">
        <v>0.39989999999999998</v>
      </c>
      <c r="BB66" s="61">
        <v>838.2</v>
      </c>
      <c r="BC66" s="61">
        <v>8.4400000000000003E-2</v>
      </c>
      <c r="BD66" s="62">
        <v>9926.23</v>
      </c>
      <c r="BE66" s="62">
        <v>3962.73</v>
      </c>
      <c r="BF66" s="61">
        <v>1.2897000000000001</v>
      </c>
      <c r="BG66" s="61">
        <v>0.52639999999999998</v>
      </c>
      <c r="BH66" s="61">
        <v>0.2102</v>
      </c>
      <c r="BI66" s="61">
        <v>0.21329999999999999</v>
      </c>
      <c r="BJ66" s="61">
        <v>3.3000000000000002E-2</v>
      </c>
      <c r="BK66" s="61">
        <v>1.7000000000000001E-2</v>
      </c>
    </row>
    <row r="67" spans="1:63" x14ac:dyDescent="0.25">
      <c r="A67" s="61" t="s">
        <v>100</v>
      </c>
      <c r="B67" s="61">
        <v>43661</v>
      </c>
      <c r="C67" s="61">
        <v>43.95</v>
      </c>
      <c r="D67" s="61">
        <v>124.55</v>
      </c>
      <c r="E67" s="62">
        <v>5474.09</v>
      </c>
      <c r="F67" s="62">
        <v>5213.5200000000004</v>
      </c>
      <c r="G67" s="61">
        <v>1.44E-2</v>
      </c>
      <c r="H67" s="61">
        <v>4.0000000000000002E-4</v>
      </c>
      <c r="I67" s="61">
        <v>2.07E-2</v>
      </c>
      <c r="J67" s="61">
        <v>1.2999999999999999E-3</v>
      </c>
      <c r="K67" s="61">
        <v>2.5700000000000001E-2</v>
      </c>
      <c r="L67" s="61">
        <v>0.90529999999999999</v>
      </c>
      <c r="M67" s="61">
        <v>3.2300000000000002E-2</v>
      </c>
      <c r="N67" s="61">
        <v>0.24940000000000001</v>
      </c>
      <c r="O67" s="61">
        <v>9.1999999999999998E-3</v>
      </c>
      <c r="P67" s="61">
        <v>0.1191</v>
      </c>
      <c r="Q67" s="61">
        <v>219.9</v>
      </c>
      <c r="R67" s="62">
        <v>60062.45</v>
      </c>
      <c r="S67" s="61">
        <v>0.22919999999999999</v>
      </c>
      <c r="T67" s="61">
        <v>0.2155</v>
      </c>
      <c r="U67" s="61">
        <v>0.55520000000000003</v>
      </c>
      <c r="V67" s="61">
        <v>20.18</v>
      </c>
      <c r="W67" s="61">
        <v>26.91</v>
      </c>
      <c r="X67" s="62">
        <v>83304.44</v>
      </c>
      <c r="Y67" s="61">
        <v>199.85</v>
      </c>
      <c r="Z67" s="62">
        <v>145784.99</v>
      </c>
      <c r="AA67" s="61">
        <v>0.79769999999999996</v>
      </c>
      <c r="AB67" s="61">
        <v>0.17630000000000001</v>
      </c>
      <c r="AC67" s="61">
        <v>2.5999999999999999E-2</v>
      </c>
      <c r="AD67" s="61">
        <v>0.20230000000000001</v>
      </c>
      <c r="AE67" s="61">
        <v>145.78</v>
      </c>
      <c r="AF67" s="62">
        <v>5286.88</v>
      </c>
      <c r="AG67" s="61">
        <v>655.23</v>
      </c>
      <c r="AH67" s="62">
        <v>163712.74</v>
      </c>
      <c r="AI67" s="61" t="s">
        <v>14</v>
      </c>
      <c r="AJ67" s="62">
        <v>38635</v>
      </c>
      <c r="AK67" s="62">
        <v>56545.65</v>
      </c>
      <c r="AL67" s="61">
        <v>59.68</v>
      </c>
      <c r="AM67" s="61">
        <v>35.15</v>
      </c>
      <c r="AN67" s="61">
        <v>37.9</v>
      </c>
      <c r="AO67" s="61">
        <v>4.42</v>
      </c>
      <c r="AP67" s="62">
        <v>1100.6199999999999</v>
      </c>
      <c r="AQ67" s="61">
        <v>0.79600000000000004</v>
      </c>
      <c r="AR67" s="62">
        <v>1013.31</v>
      </c>
      <c r="AS67" s="62">
        <v>1732.25</v>
      </c>
      <c r="AT67" s="62">
        <v>5276.07</v>
      </c>
      <c r="AU67" s="61">
        <v>942.08</v>
      </c>
      <c r="AV67" s="61">
        <v>280.11</v>
      </c>
      <c r="AW67" s="62">
        <v>9243.82</v>
      </c>
      <c r="AX67" s="62">
        <v>3694.24</v>
      </c>
      <c r="AY67" s="61">
        <v>0.4042</v>
      </c>
      <c r="AZ67" s="62">
        <v>4972.1099999999997</v>
      </c>
      <c r="BA67" s="61">
        <v>0.54400000000000004</v>
      </c>
      <c r="BB67" s="61">
        <v>472.97</v>
      </c>
      <c r="BC67" s="61">
        <v>5.1799999999999999E-2</v>
      </c>
      <c r="BD67" s="62">
        <v>9139.32</v>
      </c>
      <c r="BE67" s="62">
        <v>2365.91</v>
      </c>
      <c r="BF67" s="61">
        <v>0.44240000000000002</v>
      </c>
      <c r="BG67" s="61">
        <v>0.60440000000000005</v>
      </c>
      <c r="BH67" s="61">
        <v>0.22090000000000001</v>
      </c>
      <c r="BI67" s="61">
        <v>0.1268</v>
      </c>
      <c r="BJ67" s="61">
        <v>3.1399999999999997E-2</v>
      </c>
      <c r="BK67" s="61">
        <v>1.66E-2</v>
      </c>
    </row>
    <row r="68" spans="1:63" x14ac:dyDescent="0.25">
      <c r="A68" s="61" t="s">
        <v>101</v>
      </c>
      <c r="B68" s="61">
        <v>43679</v>
      </c>
      <c r="C68" s="61">
        <v>72.86</v>
      </c>
      <c r="D68" s="61">
        <v>28.78</v>
      </c>
      <c r="E68" s="62">
        <v>2096.4699999999998</v>
      </c>
      <c r="F68" s="62">
        <v>2078.9499999999998</v>
      </c>
      <c r="G68" s="61">
        <v>7.7000000000000002E-3</v>
      </c>
      <c r="H68" s="61">
        <v>6.9999999999999999E-4</v>
      </c>
      <c r="I68" s="61">
        <v>1.84E-2</v>
      </c>
      <c r="J68" s="61">
        <v>1.4E-3</v>
      </c>
      <c r="K68" s="61">
        <v>2.58E-2</v>
      </c>
      <c r="L68" s="61">
        <v>0.91720000000000002</v>
      </c>
      <c r="M68" s="61">
        <v>2.8799999999999999E-2</v>
      </c>
      <c r="N68" s="61">
        <v>0.37890000000000001</v>
      </c>
      <c r="O68" s="61">
        <v>8.3999999999999995E-3</v>
      </c>
      <c r="P68" s="61">
        <v>0.1343</v>
      </c>
      <c r="Q68" s="61">
        <v>93.02</v>
      </c>
      <c r="R68" s="62">
        <v>52607.67</v>
      </c>
      <c r="S68" s="61">
        <v>0.24879999999999999</v>
      </c>
      <c r="T68" s="61">
        <v>0.1862</v>
      </c>
      <c r="U68" s="61">
        <v>0.56499999999999995</v>
      </c>
      <c r="V68" s="61">
        <v>18.86</v>
      </c>
      <c r="W68" s="61">
        <v>14.3</v>
      </c>
      <c r="X68" s="62">
        <v>68896.97</v>
      </c>
      <c r="Y68" s="61">
        <v>142.28</v>
      </c>
      <c r="Z68" s="62">
        <v>137661.97</v>
      </c>
      <c r="AA68" s="61">
        <v>0.74039999999999995</v>
      </c>
      <c r="AB68" s="61">
        <v>0.21879999999999999</v>
      </c>
      <c r="AC68" s="61">
        <v>4.0800000000000003E-2</v>
      </c>
      <c r="AD68" s="61">
        <v>0.2596</v>
      </c>
      <c r="AE68" s="61">
        <v>137.66</v>
      </c>
      <c r="AF68" s="62">
        <v>4163.47</v>
      </c>
      <c r="AG68" s="61">
        <v>474.17</v>
      </c>
      <c r="AH68" s="62">
        <v>144129.19</v>
      </c>
      <c r="AI68" s="61" t="s">
        <v>14</v>
      </c>
      <c r="AJ68" s="62">
        <v>31910</v>
      </c>
      <c r="AK68" s="62">
        <v>47573.72</v>
      </c>
      <c r="AL68" s="61">
        <v>46.91</v>
      </c>
      <c r="AM68" s="61">
        <v>27.96</v>
      </c>
      <c r="AN68" s="61">
        <v>32.25</v>
      </c>
      <c r="AO68" s="61">
        <v>4.49</v>
      </c>
      <c r="AP68" s="62">
        <v>1379.22</v>
      </c>
      <c r="AQ68" s="61">
        <v>0.93149999999999999</v>
      </c>
      <c r="AR68" s="62">
        <v>1101.99</v>
      </c>
      <c r="AS68" s="62">
        <v>1690.89</v>
      </c>
      <c r="AT68" s="62">
        <v>4984.4799999999996</v>
      </c>
      <c r="AU68" s="61">
        <v>890.85</v>
      </c>
      <c r="AV68" s="61">
        <v>222.85</v>
      </c>
      <c r="AW68" s="62">
        <v>8891.06</v>
      </c>
      <c r="AX68" s="62">
        <v>3949.46</v>
      </c>
      <c r="AY68" s="61">
        <v>0.441</v>
      </c>
      <c r="AZ68" s="62">
        <v>4296.58</v>
      </c>
      <c r="BA68" s="61">
        <v>0.4798</v>
      </c>
      <c r="BB68" s="61">
        <v>708.66</v>
      </c>
      <c r="BC68" s="61">
        <v>7.9100000000000004E-2</v>
      </c>
      <c r="BD68" s="62">
        <v>8954.7000000000007</v>
      </c>
      <c r="BE68" s="62">
        <v>2855.78</v>
      </c>
      <c r="BF68" s="61">
        <v>0.70779999999999998</v>
      </c>
      <c r="BG68" s="61">
        <v>0.56920000000000004</v>
      </c>
      <c r="BH68" s="61">
        <v>0.21709999999999999</v>
      </c>
      <c r="BI68" s="61">
        <v>0.15870000000000001</v>
      </c>
      <c r="BJ68" s="61">
        <v>3.4700000000000002E-2</v>
      </c>
      <c r="BK68" s="61">
        <v>2.0299999999999999E-2</v>
      </c>
    </row>
    <row r="69" spans="1:63" x14ac:dyDescent="0.25">
      <c r="A69" s="61" t="s">
        <v>102</v>
      </c>
      <c r="B69" s="61">
        <v>46508</v>
      </c>
      <c r="C69" s="61">
        <v>81.95</v>
      </c>
      <c r="D69" s="61">
        <v>9.42</v>
      </c>
      <c r="E69" s="61">
        <v>771.82</v>
      </c>
      <c r="F69" s="61">
        <v>771.34</v>
      </c>
      <c r="G69" s="61">
        <v>3.3E-3</v>
      </c>
      <c r="H69" s="61">
        <v>8.9999999999999998E-4</v>
      </c>
      <c r="I69" s="61">
        <v>6.4000000000000003E-3</v>
      </c>
      <c r="J69" s="61">
        <v>1.8E-3</v>
      </c>
      <c r="K69" s="61">
        <v>1.7100000000000001E-2</v>
      </c>
      <c r="L69" s="61">
        <v>0.95009999999999994</v>
      </c>
      <c r="M69" s="61">
        <v>2.0400000000000001E-2</v>
      </c>
      <c r="N69" s="61">
        <v>0.40539999999999998</v>
      </c>
      <c r="O69" s="61">
        <v>1E-3</v>
      </c>
      <c r="P69" s="61">
        <v>0.13539999999999999</v>
      </c>
      <c r="Q69" s="61">
        <v>39.270000000000003</v>
      </c>
      <c r="R69" s="62">
        <v>47474.78</v>
      </c>
      <c r="S69" s="61">
        <v>0.31369999999999998</v>
      </c>
      <c r="T69" s="61">
        <v>0.155</v>
      </c>
      <c r="U69" s="61">
        <v>0.53139999999999998</v>
      </c>
      <c r="V69" s="61">
        <v>16.53</v>
      </c>
      <c r="W69" s="61">
        <v>7.04</v>
      </c>
      <c r="X69" s="62">
        <v>59082.77</v>
      </c>
      <c r="Y69" s="61">
        <v>105.48</v>
      </c>
      <c r="Z69" s="62">
        <v>117736.51</v>
      </c>
      <c r="AA69" s="61">
        <v>0.85399999999999998</v>
      </c>
      <c r="AB69" s="61">
        <v>8.9899999999999994E-2</v>
      </c>
      <c r="AC69" s="61">
        <v>5.62E-2</v>
      </c>
      <c r="AD69" s="61">
        <v>0.14599999999999999</v>
      </c>
      <c r="AE69" s="61">
        <v>117.74</v>
      </c>
      <c r="AF69" s="62">
        <v>2984.06</v>
      </c>
      <c r="AG69" s="61">
        <v>423.21</v>
      </c>
      <c r="AH69" s="62">
        <v>108500.07</v>
      </c>
      <c r="AI69" s="61" t="s">
        <v>14</v>
      </c>
      <c r="AJ69" s="62">
        <v>31377</v>
      </c>
      <c r="AK69" s="62">
        <v>42669.85</v>
      </c>
      <c r="AL69" s="61">
        <v>42.03</v>
      </c>
      <c r="AM69" s="61">
        <v>24.04</v>
      </c>
      <c r="AN69" s="61">
        <v>27.49</v>
      </c>
      <c r="AO69" s="61">
        <v>4.41</v>
      </c>
      <c r="AP69" s="62">
        <v>1185.28</v>
      </c>
      <c r="AQ69" s="61">
        <v>1.1377999999999999</v>
      </c>
      <c r="AR69" s="62">
        <v>1224.3499999999999</v>
      </c>
      <c r="AS69" s="62">
        <v>1937.46</v>
      </c>
      <c r="AT69" s="62">
        <v>5032.92</v>
      </c>
      <c r="AU69" s="61">
        <v>893.63</v>
      </c>
      <c r="AV69" s="61">
        <v>192.86</v>
      </c>
      <c r="AW69" s="62">
        <v>9281.2199999999993</v>
      </c>
      <c r="AX69" s="62">
        <v>5021.74</v>
      </c>
      <c r="AY69" s="61">
        <v>0.51170000000000004</v>
      </c>
      <c r="AZ69" s="62">
        <v>4134.46</v>
      </c>
      <c r="BA69" s="61">
        <v>0.42130000000000001</v>
      </c>
      <c r="BB69" s="61">
        <v>656.79</v>
      </c>
      <c r="BC69" s="61">
        <v>6.6900000000000001E-2</v>
      </c>
      <c r="BD69" s="62">
        <v>9812.98</v>
      </c>
      <c r="BE69" s="62">
        <v>4228.1400000000003</v>
      </c>
      <c r="BF69" s="61">
        <v>1.3508</v>
      </c>
      <c r="BG69" s="61">
        <v>0.52080000000000004</v>
      </c>
      <c r="BH69" s="61">
        <v>0.20880000000000001</v>
      </c>
      <c r="BI69" s="61">
        <v>0.2041</v>
      </c>
      <c r="BJ69" s="61">
        <v>3.6700000000000003E-2</v>
      </c>
      <c r="BK69" s="61">
        <v>2.9700000000000001E-2</v>
      </c>
    </row>
    <row r="70" spans="1:63" x14ac:dyDescent="0.25">
      <c r="A70" s="61" t="s">
        <v>103</v>
      </c>
      <c r="B70" s="61">
        <v>45856</v>
      </c>
      <c r="C70" s="61">
        <v>85.33</v>
      </c>
      <c r="D70" s="61">
        <v>27.34</v>
      </c>
      <c r="E70" s="62">
        <v>2333.02</v>
      </c>
      <c r="F70" s="62">
        <v>2201.85</v>
      </c>
      <c r="G70" s="61">
        <v>6.7000000000000002E-3</v>
      </c>
      <c r="H70" s="61">
        <v>6.9999999999999999E-4</v>
      </c>
      <c r="I70" s="61">
        <v>3.3000000000000002E-2</v>
      </c>
      <c r="J70" s="61">
        <v>1.2999999999999999E-3</v>
      </c>
      <c r="K70" s="61">
        <v>1.83E-2</v>
      </c>
      <c r="L70" s="61">
        <v>0.89049999999999996</v>
      </c>
      <c r="M70" s="61">
        <v>4.9500000000000002E-2</v>
      </c>
      <c r="N70" s="61">
        <v>0.5645</v>
      </c>
      <c r="O70" s="61">
        <v>5.8999999999999999E-3</v>
      </c>
      <c r="P70" s="61">
        <v>0.15379999999999999</v>
      </c>
      <c r="Q70" s="61">
        <v>104.03</v>
      </c>
      <c r="R70" s="62">
        <v>53153.16</v>
      </c>
      <c r="S70" s="61">
        <v>0.23699999999999999</v>
      </c>
      <c r="T70" s="61">
        <v>0.1663</v>
      </c>
      <c r="U70" s="61">
        <v>0.59670000000000001</v>
      </c>
      <c r="V70" s="61">
        <v>17.82</v>
      </c>
      <c r="W70" s="61">
        <v>14.64</v>
      </c>
      <c r="X70" s="62">
        <v>72072.55</v>
      </c>
      <c r="Y70" s="61">
        <v>154.82</v>
      </c>
      <c r="Z70" s="62">
        <v>117682.17</v>
      </c>
      <c r="AA70" s="61">
        <v>0.69350000000000001</v>
      </c>
      <c r="AB70" s="61">
        <v>0.22639999999999999</v>
      </c>
      <c r="AC70" s="61">
        <v>8.0100000000000005E-2</v>
      </c>
      <c r="AD70" s="61">
        <v>0.30649999999999999</v>
      </c>
      <c r="AE70" s="61">
        <v>117.68</v>
      </c>
      <c r="AF70" s="62">
        <v>3458.15</v>
      </c>
      <c r="AG70" s="61">
        <v>403.16</v>
      </c>
      <c r="AH70" s="62">
        <v>118344.79</v>
      </c>
      <c r="AI70" s="61" t="s">
        <v>14</v>
      </c>
      <c r="AJ70" s="62">
        <v>27466</v>
      </c>
      <c r="AK70" s="62">
        <v>41429.360000000001</v>
      </c>
      <c r="AL70" s="61">
        <v>42.91</v>
      </c>
      <c r="AM70" s="61">
        <v>27.37</v>
      </c>
      <c r="AN70" s="61">
        <v>30.85</v>
      </c>
      <c r="AO70" s="61">
        <v>4.29</v>
      </c>
      <c r="AP70" s="61">
        <v>902.7</v>
      </c>
      <c r="AQ70" s="61">
        <v>0.98150000000000004</v>
      </c>
      <c r="AR70" s="62">
        <v>1101.3599999999999</v>
      </c>
      <c r="AS70" s="62">
        <v>1799.75</v>
      </c>
      <c r="AT70" s="62">
        <v>5379.82</v>
      </c>
      <c r="AU70" s="61">
        <v>879.37</v>
      </c>
      <c r="AV70" s="61">
        <v>311.77999999999997</v>
      </c>
      <c r="AW70" s="62">
        <v>9472.08</v>
      </c>
      <c r="AX70" s="62">
        <v>5129.95</v>
      </c>
      <c r="AY70" s="61">
        <v>0.51700000000000002</v>
      </c>
      <c r="AZ70" s="62">
        <v>3793.1</v>
      </c>
      <c r="BA70" s="61">
        <v>0.38229999999999997</v>
      </c>
      <c r="BB70" s="61">
        <v>999.07</v>
      </c>
      <c r="BC70" s="61">
        <v>0.1007</v>
      </c>
      <c r="BD70" s="62">
        <v>9922.1200000000008</v>
      </c>
      <c r="BE70" s="62">
        <v>3731.63</v>
      </c>
      <c r="BF70" s="61">
        <v>1.2101</v>
      </c>
      <c r="BG70" s="61">
        <v>0.55200000000000005</v>
      </c>
      <c r="BH70" s="61">
        <v>0.2165</v>
      </c>
      <c r="BI70" s="61">
        <v>0.1757</v>
      </c>
      <c r="BJ70" s="61">
        <v>3.1600000000000003E-2</v>
      </c>
      <c r="BK70" s="61">
        <v>2.4199999999999999E-2</v>
      </c>
    </row>
    <row r="71" spans="1:63" x14ac:dyDescent="0.25">
      <c r="A71" s="61" t="s">
        <v>104</v>
      </c>
      <c r="B71" s="61">
        <v>47787</v>
      </c>
      <c r="C71" s="61">
        <v>158.94999999999999</v>
      </c>
      <c r="D71" s="61">
        <v>13.56</v>
      </c>
      <c r="E71" s="62">
        <v>2155.62</v>
      </c>
      <c r="F71" s="62">
        <v>2063.3000000000002</v>
      </c>
      <c r="G71" s="61">
        <v>3.8999999999999998E-3</v>
      </c>
      <c r="H71" s="61">
        <v>4.0000000000000002E-4</v>
      </c>
      <c r="I71" s="61">
        <v>8.8000000000000005E-3</v>
      </c>
      <c r="J71" s="61">
        <v>1.1000000000000001E-3</v>
      </c>
      <c r="K71" s="61">
        <v>9.2999999999999992E-3</v>
      </c>
      <c r="L71" s="61">
        <v>0.95689999999999997</v>
      </c>
      <c r="M71" s="61">
        <v>1.9699999999999999E-2</v>
      </c>
      <c r="N71" s="61">
        <v>0.50349999999999995</v>
      </c>
      <c r="O71" s="61">
        <v>3.2000000000000002E-3</v>
      </c>
      <c r="P71" s="61">
        <v>0.14760000000000001</v>
      </c>
      <c r="Q71" s="61">
        <v>97.44</v>
      </c>
      <c r="R71" s="62">
        <v>50809.84</v>
      </c>
      <c r="S71" s="61">
        <v>0.2387</v>
      </c>
      <c r="T71" s="61">
        <v>0.15379999999999999</v>
      </c>
      <c r="U71" s="61">
        <v>0.60750000000000004</v>
      </c>
      <c r="V71" s="61">
        <v>17.579999999999998</v>
      </c>
      <c r="W71" s="61">
        <v>14.21</v>
      </c>
      <c r="X71" s="62">
        <v>68321.289999999994</v>
      </c>
      <c r="Y71" s="61">
        <v>147.4</v>
      </c>
      <c r="Z71" s="62">
        <v>162065.22</v>
      </c>
      <c r="AA71" s="61">
        <v>0.63229999999999997</v>
      </c>
      <c r="AB71" s="61">
        <v>0.1812</v>
      </c>
      <c r="AC71" s="61">
        <v>0.1865</v>
      </c>
      <c r="AD71" s="61">
        <v>0.36770000000000003</v>
      </c>
      <c r="AE71" s="61">
        <v>162.07</v>
      </c>
      <c r="AF71" s="62">
        <v>4735.0200000000004</v>
      </c>
      <c r="AG71" s="61">
        <v>459.48</v>
      </c>
      <c r="AH71" s="62">
        <v>154930.85999999999</v>
      </c>
      <c r="AI71" s="61" t="s">
        <v>14</v>
      </c>
      <c r="AJ71" s="62">
        <v>29430</v>
      </c>
      <c r="AK71" s="62">
        <v>43680.7</v>
      </c>
      <c r="AL71" s="61">
        <v>41.14</v>
      </c>
      <c r="AM71" s="61">
        <v>26.52</v>
      </c>
      <c r="AN71" s="61">
        <v>29.78</v>
      </c>
      <c r="AO71" s="61">
        <v>3.81</v>
      </c>
      <c r="AP71" s="61">
        <v>282.64999999999998</v>
      </c>
      <c r="AQ71" s="61">
        <v>0.92730000000000001</v>
      </c>
      <c r="AR71" s="62">
        <v>1272.74</v>
      </c>
      <c r="AS71" s="62">
        <v>2090.58</v>
      </c>
      <c r="AT71" s="62">
        <v>5301.87</v>
      </c>
      <c r="AU71" s="61">
        <v>868.32</v>
      </c>
      <c r="AV71" s="61">
        <v>285.91000000000003</v>
      </c>
      <c r="AW71" s="62">
        <v>9819.42</v>
      </c>
      <c r="AX71" s="62">
        <v>4651.3500000000004</v>
      </c>
      <c r="AY71" s="61">
        <v>0.4471</v>
      </c>
      <c r="AZ71" s="62">
        <v>4743.4399999999996</v>
      </c>
      <c r="BA71" s="61">
        <v>0.45600000000000002</v>
      </c>
      <c r="BB71" s="62">
        <v>1007.44</v>
      </c>
      <c r="BC71" s="61">
        <v>9.6799999999999997E-2</v>
      </c>
      <c r="BD71" s="62">
        <v>10402.23</v>
      </c>
      <c r="BE71" s="62">
        <v>3143.43</v>
      </c>
      <c r="BF71" s="61">
        <v>0.88700000000000001</v>
      </c>
      <c r="BG71" s="61">
        <v>0.54449999999999998</v>
      </c>
      <c r="BH71" s="61">
        <v>0.2263</v>
      </c>
      <c r="BI71" s="61">
        <v>0.16850000000000001</v>
      </c>
      <c r="BJ71" s="61">
        <v>3.7499999999999999E-2</v>
      </c>
      <c r="BK71" s="61">
        <v>2.3199999999999998E-2</v>
      </c>
    </row>
    <row r="72" spans="1:63" x14ac:dyDescent="0.25">
      <c r="A72" s="61" t="s">
        <v>105</v>
      </c>
      <c r="B72" s="61">
        <v>48470</v>
      </c>
      <c r="C72" s="61">
        <v>67.95</v>
      </c>
      <c r="D72" s="61">
        <v>30.72</v>
      </c>
      <c r="E72" s="62">
        <v>2087.69</v>
      </c>
      <c r="F72" s="62">
        <v>2053.66</v>
      </c>
      <c r="G72" s="61">
        <v>7.4000000000000003E-3</v>
      </c>
      <c r="H72" s="61">
        <v>2.9999999999999997E-4</v>
      </c>
      <c r="I72" s="61">
        <v>8.6E-3</v>
      </c>
      <c r="J72" s="61">
        <v>1.6999999999999999E-3</v>
      </c>
      <c r="K72" s="61">
        <v>1.46E-2</v>
      </c>
      <c r="L72" s="61">
        <v>0.94969999999999999</v>
      </c>
      <c r="M72" s="61">
        <v>1.78E-2</v>
      </c>
      <c r="N72" s="61">
        <v>0.26679999999999998</v>
      </c>
      <c r="O72" s="61">
        <v>4.8999999999999998E-3</v>
      </c>
      <c r="P72" s="61">
        <v>0.1133</v>
      </c>
      <c r="Q72" s="61">
        <v>94.61</v>
      </c>
      <c r="R72" s="62">
        <v>55037.01</v>
      </c>
      <c r="S72" s="61">
        <v>0.25750000000000001</v>
      </c>
      <c r="T72" s="61">
        <v>0.18240000000000001</v>
      </c>
      <c r="U72" s="61">
        <v>0.56010000000000004</v>
      </c>
      <c r="V72" s="61">
        <v>19.54</v>
      </c>
      <c r="W72" s="61">
        <v>13.48</v>
      </c>
      <c r="X72" s="62">
        <v>71892.009999999995</v>
      </c>
      <c r="Y72" s="61">
        <v>150.72</v>
      </c>
      <c r="Z72" s="62">
        <v>151876.5</v>
      </c>
      <c r="AA72" s="61">
        <v>0.81559999999999999</v>
      </c>
      <c r="AB72" s="61">
        <v>0.1328</v>
      </c>
      <c r="AC72" s="61">
        <v>5.16E-2</v>
      </c>
      <c r="AD72" s="61">
        <v>0.18440000000000001</v>
      </c>
      <c r="AE72" s="61">
        <v>151.88</v>
      </c>
      <c r="AF72" s="62">
        <v>4386.1499999999996</v>
      </c>
      <c r="AG72" s="61">
        <v>544.33000000000004</v>
      </c>
      <c r="AH72" s="62">
        <v>157164.70000000001</v>
      </c>
      <c r="AI72" s="61" t="s">
        <v>14</v>
      </c>
      <c r="AJ72" s="62">
        <v>37426</v>
      </c>
      <c r="AK72" s="62">
        <v>54864.29</v>
      </c>
      <c r="AL72" s="61">
        <v>47.74</v>
      </c>
      <c r="AM72" s="61">
        <v>27.77</v>
      </c>
      <c r="AN72" s="61">
        <v>29.7</v>
      </c>
      <c r="AO72" s="61">
        <v>4.7300000000000004</v>
      </c>
      <c r="AP72" s="61">
        <v>960.51</v>
      </c>
      <c r="AQ72" s="61">
        <v>0.90880000000000005</v>
      </c>
      <c r="AR72" s="62">
        <v>1099.21</v>
      </c>
      <c r="AS72" s="62">
        <v>1731.9</v>
      </c>
      <c r="AT72" s="62">
        <v>4988.42</v>
      </c>
      <c r="AU72" s="61">
        <v>864.17</v>
      </c>
      <c r="AV72" s="61">
        <v>165.08</v>
      </c>
      <c r="AW72" s="62">
        <v>8848.7900000000009</v>
      </c>
      <c r="AX72" s="62">
        <v>3871.64</v>
      </c>
      <c r="AY72" s="61">
        <v>0.43469999999999998</v>
      </c>
      <c r="AZ72" s="62">
        <v>4561.78</v>
      </c>
      <c r="BA72" s="61">
        <v>0.51219999999999999</v>
      </c>
      <c r="BB72" s="61">
        <v>473.31</v>
      </c>
      <c r="BC72" s="61">
        <v>5.3100000000000001E-2</v>
      </c>
      <c r="BD72" s="62">
        <v>8906.74</v>
      </c>
      <c r="BE72" s="62">
        <v>2921.62</v>
      </c>
      <c r="BF72" s="61">
        <v>0.61409999999999998</v>
      </c>
      <c r="BG72" s="61">
        <v>0.57689999999999997</v>
      </c>
      <c r="BH72" s="61">
        <v>0.21870000000000001</v>
      </c>
      <c r="BI72" s="61">
        <v>0.14399999999999999</v>
      </c>
      <c r="BJ72" s="61">
        <v>3.3700000000000001E-2</v>
      </c>
      <c r="BK72" s="61">
        <v>2.6800000000000001E-2</v>
      </c>
    </row>
    <row r="73" spans="1:63" x14ac:dyDescent="0.25">
      <c r="A73" s="61" t="s">
        <v>106</v>
      </c>
      <c r="B73" s="61">
        <v>46755</v>
      </c>
      <c r="C73" s="61">
        <v>76.38</v>
      </c>
      <c r="D73" s="61">
        <v>28.16</v>
      </c>
      <c r="E73" s="62">
        <v>2151.25</v>
      </c>
      <c r="F73" s="62">
        <v>2089.0500000000002</v>
      </c>
      <c r="G73" s="61">
        <v>7.7999999999999996E-3</v>
      </c>
      <c r="H73" s="61">
        <v>2.9999999999999997E-4</v>
      </c>
      <c r="I73" s="61">
        <v>1.01E-2</v>
      </c>
      <c r="J73" s="61">
        <v>1.5E-3</v>
      </c>
      <c r="K73" s="61">
        <v>2.12E-2</v>
      </c>
      <c r="L73" s="61">
        <v>0.93669999999999998</v>
      </c>
      <c r="M73" s="61">
        <v>2.24E-2</v>
      </c>
      <c r="N73" s="61">
        <v>0.24909999999999999</v>
      </c>
      <c r="O73" s="61">
        <v>3.7000000000000002E-3</v>
      </c>
      <c r="P73" s="61">
        <v>0.1099</v>
      </c>
      <c r="Q73" s="61">
        <v>94.39</v>
      </c>
      <c r="R73" s="62">
        <v>54378.55</v>
      </c>
      <c r="S73" s="61">
        <v>0.27139999999999997</v>
      </c>
      <c r="T73" s="61">
        <v>0.20050000000000001</v>
      </c>
      <c r="U73" s="61">
        <v>0.5282</v>
      </c>
      <c r="V73" s="61">
        <v>19.52</v>
      </c>
      <c r="W73" s="61">
        <v>13.28</v>
      </c>
      <c r="X73" s="62">
        <v>73243.72</v>
      </c>
      <c r="Y73" s="61">
        <v>157.85</v>
      </c>
      <c r="Z73" s="62">
        <v>153589.15</v>
      </c>
      <c r="AA73" s="61">
        <v>0.8921</v>
      </c>
      <c r="AB73" s="61">
        <v>7.3200000000000001E-2</v>
      </c>
      <c r="AC73" s="61">
        <v>3.4700000000000002E-2</v>
      </c>
      <c r="AD73" s="61">
        <v>0.1079</v>
      </c>
      <c r="AE73" s="61">
        <v>153.59</v>
      </c>
      <c r="AF73" s="62">
        <v>4681.7</v>
      </c>
      <c r="AG73" s="61">
        <v>631.53</v>
      </c>
      <c r="AH73" s="62">
        <v>158379.46</v>
      </c>
      <c r="AI73" s="61" t="s">
        <v>14</v>
      </c>
      <c r="AJ73" s="62">
        <v>36953</v>
      </c>
      <c r="AK73" s="62">
        <v>60070.16</v>
      </c>
      <c r="AL73" s="61">
        <v>46.82</v>
      </c>
      <c r="AM73" s="61">
        <v>28.54</v>
      </c>
      <c r="AN73" s="61">
        <v>30.65</v>
      </c>
      <c r="AO73" s="61">
        <v>4.4800000000000004</v>
      </c>
      <c r="AP73" s="62">
        <v>1366.64</v>
      </c>
      <c r="AQ73" s="61">
        <v>0.89080000000000004</v>
      </c>
      <c r="AR73" s="62">
        <v>1039</v>
      </c>
      <c r="AS73" s="62">
        <v>1841.52</v>
      </c>
      <c r="AT73" s="62">
        <v>5003.74</v>
      </c>
      <c r="AU73" s="61">
        <v>856.07</v>
      </c>
      <c r="AV73" s="61">
        <v>201.5</v>
      </c>
      <c r="AW73" s="62">
        <v>8941.82</v>
      </c>
      <c r="AX73" s="62">
        <v>3922.3</v>
      </c>
      <c r="AY73" s="61">
        <v>0.42670000000000002</v>
      </c>
      <c r="AZ73" s="62">
        <v>4826.8500000000004</v>
      </c>
      <c r="BA73" s="61">
        <v>0.5252</v>
      </c>
      <c r="BB73" s="61">
        <v>442.17</v>
      </c>
      <c r="BC73" s="61">
        <v>4.8099999999999997E-2</v>
      </c>
      <c r="BD73" s="62">
        <v>9191.31</v>
      </c>
      <c r="BE73" s="62">
        <v>2963.56</v>
      </c>
      <c r="BF73" s="61">
        <v>0.52139999999999997</v>
      </c>
      <c r="BG73" s="61">
        <v>0.57789999999999997</v>
      </c>
      <c r="BH73" s="61">
        <v>0.22140000000000001</v>
      </c>
      <c r="BI73" s="61">
        <v>0.14249999999999999</v>
      </c>
      <c r="BJ73" s="61">
        <v>3.4200000000000001E-2</v>
      </c>
      <c r="BK73" s="61">
        <v>2.4E-2</v>
      </c>
    </row>
    <row r="74" spans="1:63" x14ac:dyDescent="0.25">
      <c r="A74" s="61" t="s">
        <v>107</v>
      </c>
      <c r="B74" s="61">
        <v>43687</v>
      </c>
      <c r="C74" s="61">
        <v>39.14</v>
      </c>
      <c r="D74" s="61">
        <v>51.01</v>
      </c>
      <c r="E74" s="62">
        <v>1996.77</v>
      </c>
      <c r="F74" s="62">
        <v>1917.59</v>
      </c>
      <c r="G74" s="61">
        <v>3.8999999999999998E-3</v>
      </c>
      <c r="H74" s="61">
        <v>4.0000000000000002E-4</v>
      </c>
      <c r="I74" s="61">
        <v>3.3500000000000002E-2</v>
      </c>
      <c r="J74" s="61">
        <v>1.2999999999999999E-3</v>
      </c>
      <c r="K74" s="61">
        <v>1.0999999999999999E-2</v>
      </c>
      <c r="L74" s="61">
        <v>0.90759999999999996</v>
      </c>
      <c r="M74" s="61">
        <v>4.2200000000000001E-2</v>
      </c>
      <c r="N74" s="61">
        <v>0.59870000000000001</v>
      </c>
      <c r="O74" s="61">
        <v>2E-3</v>
      </c>
      <c r="P74" s="61">
        <v>0.16450000000000001</v>
      </c>
      <c r="Q74" s="61">
        <v>87.43</v>
      </c>
      <c r="R74" s="62">
        <v>49324.06</v>
      </c>
      <c r="S74" s="61">
        <v>0.25</v>
      </c>
      <c r="T74" s="61">
        <v>0.15340000000000001</v>
      </c>
      <c r="U74" s="61">
        <v>0.59660000000000002</v>
      </c>
      <c r="V74" s="61">
        <v>17.64</v>
      </c>
      <c r="W74" s="61">
        <v>13.42</v>
      </c>
      <c r="X74" s="62">
        <v>67740.94</v>
      </c>
      <c r="Y74" s="61">
        <v>144.66999999999999</v>
      </c>
      <c r="Z74" s="62">
        <v>88421.15</v>
      </c>
      <c r="AA74" s="61">
        <v>0.74319999999999997</v>
      </c>
      <c r="AB74" s="61">
        <v>0.2034</v>
      </c>
      <c r="AC74" s="61">
        <v>5.3400000000000003E-2</v>
      </c>
      <c r="AD74" s="61">
        <v>0.25679999999999997</v>
      </c>
      <c r="AE74" s="61">
        <v>88.42</v>
      </c>
      <c r="AF74" s="62">
        <v>2525.1</v>
      </c>
      <c r="AG74" s="61">
        <v>368.89</v>
      </c>
      <c r="AH74" s="62">
        <v>85973.94</v>
      </c>
      <c r="AI74" s="61" t="s">
        <v>14</v>
      </c>
      <c r="AJ74" s="62">
        <v>24992</v>
      </c>
      <c r="AK74" s="62">
        <v>37124.620000000003</v>
      </c>
      <c r="AL74" s="61">
        <v>41.46</v>
      </c>
      <c r="AM74" s="61">
        <v>26.43</v>
      </c>
      <c r="AN74" s="61">
        <v>30.08</v>
      </c>
      <c r="AO74" s="61">
        <v>4.25</v>
      </c>
      <c r="AP74" s="61">
        <v>776.79</v>
      </c>
      <c r="AQ74" s="61">
        <v>0.89410000000000001</v>
      </c>
      <c r="AR74" s="62">
        <v>1124.42</v>
      </c>
      <c r="AS74" s="62">
        <v>1807.66</v>
      </c>
      <c r="AT74" s="62">
        <v>5227.4799999999996</v>
      </c>
      <c r="AU74" s="61">
        <v>947.76</v>
      </c>
      <c r="AV74" s="61">
        <v>280.22000000000003</v>
      </c>
      <c r="AW74" s="62">
        <v>9387.5499999999993</v>
      </c>
      <c r="AX74" s="62">
        <v>5828.37</v>
      </c>
      <c r="AY74" s="61">
        <v>0.59330000000000005</v>
      </c>
      <c r="AZ74" s="62">
        <v>2826.87</v>
      </c>
      <c r="BA74" s="61">
        <v>0.2878</v>
      </c>
      <c r="BB74" s="62">
        <v>1167.5999999999999</v>
      </c>
      <c r="BC74" s="61">
        <v>0.11890000000000001</v>
      </c>
      <c r="BD74" s="62">
        <v>9822.84</v>
      </c>
      <c r="BE74" s="62">
        <v>4908.34</v>
      </c>
      <c r="BF74" s="61">
        <v>2.0110999999999999</v>
      </c>
      <c r="BG74" s="61">
        <v>0.5514</v>
      </c>
      <c r="BH74" s="61">
        <v>0.2306</v>
      </c>
      <c r="BI74" s="61">
        <v>0.16309999999999999</v>
      </c>
      <c r="BJ74" s="61">
        <v>3.2800000000000003E-2</v>
      </c>
      <c r="BK74" s="61">
        <v>2.2100000000000002E-2</v>
      </c>
    </row>
    <row r="75" spans="1:63" x14ac:dyDescent="0.25">
      <c r="A75" s="61" t="s">
        <v>108</v>
      </c>
      <c r="B75" s="61">
        <v>45252</v>
      </c>
      <c r="C75" s="61">
        <v>88.62</v>
      </c>
      <c r="D75" s="61">
        <v>11</v>
      </c>
      <c r="E75" s="61">
        <v>974.86</v>
      </c>
      <c r="F75" s="62">
        <v>1145.31</v>
      </c>
      <c r="G75" s="61">
        <v>1.4E-3</v>
      </c>
      <c r="H75" s="61">
        <v>0</v>
      </c>
      <c r="I75" s="61">
        <v>2.5000000000000001E-3</v>
      </c>
      <c r="J75" s="61">
        <v>6.9999999999999999E-4</v>
      </c>
      <c r="K75" s="61">
        <v>3.5000000000000001E-3</v>
      </c>
      <c r="L75" s="61">
        <v>0.98250000000000004</v>
      </c>
      <c r="M75" s="61">
        <v>9.4000000000000004E-3</v>
      </c>
      <c r="N75" s="61">
        <v>0.45090000000000002</v>
      </c>
      <c r="O75" s="61">
        <v>2.5000000000000001E-3</v>
      </c>
      <c r="P75" s="61">
        <v>0.13039999999999999</v>
      </c>
      <c r="Q75" s="61">
        <v>47.78</v>
      </c>
      <c r="R75" s="62">
        <v>49915.23</v>
      </c>
      <c r="S75" s="61">
        <v>0.19450000000000001</v>
      </c>
      <c r="T75" s="61">
        <v>0.16950000000000001</v>
      </c>
      <c r="U75" s="61">
        <v>0.63600000000000001</v>
      </c>
      <c r="V75" s="61">
        <v>17.489999999999998</v>
      </c>
      <c r="W75" s="61">
        <v>8.09</v>
      </c>
      <c r="X75" s="62">
        <v>63867.22</v>
      </c>
      <c r="Y75" s="61">
        <v>115.45</v>
      </c>
      <c r="Z75" s="62">
        <v>129437.01</v>
      </c>
      <c r="AA75" s="61">
        <v>0.72570000000000001</v>
      </c>
      <c r="AB75" s="61">
        <v>0.13120000000000001</v>
      </c>
      <c r="AC75" s="61">
        <v>0.14299999999999999</v>
      </c>
      <c r="AD75" s="61">
        <v>0.27429999999999999</v>
      </c>
      <c r="AE75" s="61">
        <v>129.44</v>
      </c>
      <c r="AF75" s="62">
        <v>3712.54</v>
      </c>
      <c r="AG75" s="61">
        <v>399.06</v>
      </c>
      <c r="AH75" s="62">
        <v>122999.75</v>
      </c>
      <c r="AI75" s="61" t="s">
        <v>14</v>
      </c>
      <c r="AJ75" s="62">
        <v>29787</v>
      </c>
      <c r="AK75" s="62">
        <v>41464.04</v>
      </c>
      <c r="AL75" s="61">
        <v>38.549999999999997</v>
      </c>
      <c r="AM75" s="61">
        <v>26.29</v>
      </c>
      <c r="AN75" s="61">
        <v>28.86</v>
      </c>
      <c r="AO75" s="61">
        <v>4.21</v>
      </c>
      <c r="AP75" s="61">
        <v>859.75</v>
      </c>
      <c r="AQ75" s="61">
        <v>1.0228999999999999</v>
      </c>
      <c r="AR75" s="62">
        <v>1093.42</v>
      </c>
      <c r="AS75" s="62">
        <v>1733.42</v>
      </c>
      <c r="AT75" s="62">
        <v>4593.47</v>
      </c>
      <c r="AU75" s="61">
        <v>754.73</v>
      </c>
      <c r="AV75" s="61">
        <v>231.76</v>
      </c>
      <c r="AW75" s="62">
        <v>8406.7999999999993</v>
      </c>
      <c r="AX75" s="62">
        <v>4148.93</v>
      </c>
      <c r="AY75" s="61">
        <v>0.48399999999999999</v>
      </c>
      <c r="AZ75" s="62">
        <v>3610.93</v>
      </c>
      <c r="BA75" s="61">
        <v>0.42120000000000002</v>
      </c>
      <c r="BB75" s="61">
        <v>812.33</v>
      </c>
      <c r="BC75" s="61">
        <v>9.4799999999999995E-2</v>
      </c>
      <c r="BD75" s="62">
        <v>8572.19</v>
      </c>
      <c r="BE75" s="62">
        <v>4331.82</v>
      </c>
      <c r="BF75" s="61">
        <v>1.4117</v>
      </c>
      <c r="BG75" s="61">
        <v>0.53820000000000001</v>
      </c>
      <c r="BH75" s="61">
        <v>0.2303</v>
      </c>
      <c r="BI75" s="61">
        <v>0.17119999999999999</v>
      </c>
      <c r="BJ75" s="61">
        <v>3.7900000000000003E-2</v>
      </c>
      <c r="BK75" s="61">
        <v>2.23E-2</v>
      </c>
    </row>
    <row r="76" spans="1:63" x14ac:dyDescent="0.25">
      <c r="A76" s="61" t="s">
        <v>109</v>
      </c>
      <c r="B76" s="61">
        <v>43695</v>
      </c>
      <c r="C76" s="61">
        <v>45.71</v>
      </c>
      <c r="D76" s="61">
        <v>54.11</v>
      </c>
      <c r="E76" s="62">
        <v>2473.37</v>
      </c>
      <c r="F76" s="62">
        <v>2331.59</v>
      </c>
      <c r="G76" s="61">
        <v>7.1999999999999998E-3</v>
      </c>
      <c r="H76" s="61">
        <v>5.0000000000000001E-4</v>
      </c>
      <c r="I76" s="61">
        <v>4.2599999999999999E-2</v>
      </c>
      <c r="J76" s="61">
        <v>1.4E-3</v>
      </c>
      <c r="K76" s="61">
        <v>1.9E-2</v>
      </c>
      <c r="L76" s="61">
        <v>0.87470000000000003</v>
      </c>
      <c r="M76" s="61">
        <v>5.4699999999999999E-2</v>
      </c>
      <c r="N76" s="61">
        <v>0.58509999999999995</v>
      </c>
      <c r="O76" s="61">
        <v>5.8999999999999999E-3</v>
      </c>
      <c r="P76" s="61">
        <v>0.15429999999999999</v>
      </c>
      <c r="Q76" s="61">
        <v>108.1</v>
      </c>
      <c r="R76" s="62">
        <v>52639.41</v>
      </c>
      <c r="S76" s="61">
        <v>0.2515</v>
      </c>
      <c r="T76" s="61">
        <v>0.16109999999999999</v>
      </c>
      <c r="U76" s="61">
        <v>0.58750000000000002</v>
      </c>
      <c r="V76" s="61">
        <v>17.920000000000002</v>
      </c>
      <c r="W76" s="61">
        <v>15.62</v>
      </c>
      <c r="X76" s="62">
        <v>74390.13</v>
      </c>
      <c r="Y76" s="61">
        <v>154.27000000000001</v>
      </c>
      <c r="Z76" s="62">
        <v>101576.63</v>
      </c>
      <c r="AA76" s="61">
        <v>0.71179999999999999</v>
      </c>
      <c r="AB76" s="61">
        <v>0.2392</v>
      </c>
      <c r="AC76" s="61">
        <v>4.9000000000000002E-2</v>
      </c>
      <c r="AD76" s="61">
        <v>0.28820000000000001</v>
      </c>
      <c r="AE76" s="61">
        <v>101.58</v>
      </c>
      <c r="AF76" s="62">
        <v>3091.03</v>
      </c>
      <c r="AG76" s="61">
        <v>393.97</v>
      </c>
      <c r="AH76" s="62">
        <v>103440.01</v>
      </c>
      <c r="AI76" s="61" t="s">
        <v>14</v>
      </c>
      <c r="AJ76" s="62">
        <v>26402</v>
      </c>
      <c r="AK76" s="62">
        <v>39567.21</v>
      </c>
      <c r="AL76" s="61">
        <v>47</v>
      </c>
      <c r="AM76" s="61">
        <v>28.28</v>
      </c>
      <c r="AN76" s="61">
        <v>32.090000000000003</v>
      </c>
      <c r="AO76" s="61">
        <v>4.09</v>
      </c>
      <c r="AP76" s="62">
        <v>1017.18</v>
      </c>
      <c r="AQ76" s="61">
        <v>0.99209999999999998</v>
      </c>
      <c r="AR76" s="62">
        <v>1134.76</v>
      </c>
      <c r="AS76" s="62">
        <v>1727.46</v>
      </c>
      <c r="AT76" s="62">
        <v>5378.99</v>
      </c>
      <c r="AU76" s="61">
        <v>882.98</v>
      </c>
      <c r="AV76" s="61">
        <v>295.42</v>
      </c>
      <c r="AW76" s="62">
        <v>9419.61</v>
      </c>
      <c r="AX76" s="62">
        <v>5377.8</v>
      </c>
      <c r="AY76" s="61">
        <v>0.5494</v>
      </c>
      <c r="AZ76" s="62">
        <v>3352.64</v>
      </c>
      <c r="BA76" s="61">
        <v>0.34250000000000003</v>
      </c>
      <c r="BB76" s="62">
        <v>1058.54</v>
      </c>
      <c r="BC76" s="61">
        <v>0.1081</v>
      </c>
      <c r="BD76" s="62">
        <v>9788.98</v>
      </c>
      <c r="BE76" s="62">
        <v>4024.36</v>
      </c>
      <c r="BF76" s="61">
        <v>1.4343999999999999</v>
      </c>
      <c r="BG76" s="61">
        <v>0.56430000000000002</v>
      </c>
      <c r="BH76" s="61">
        <v>0.22009999999999999</v>
      </c>
      <c r="BI76" s="61">
        <v>0.16500000000000001</v>
      </c>
      <c r="BJ76" s="61">
        <v>2.86E-2</v>
      </c>
      <c r="BK76" s="61">
        <v>2.1999999999999999E-2</v>
      </c>
    </row>
    <row r="77" spans="1:63" x14ac:dyDescent="0.25">
      <c r="A77" s="61" t="s">
        <v>110</v>
      </c>
      <c r="B77" s="61">
        <v>43703</v>
      </c>
      <c r="C77" s="61">
        <v>16.670000000000002</v>
      </c>
      <c r="D77" s="61">
        <v>142.94</v>
      </c>
      <c r="E77" s="62">
        <v>2382.41</v>
      </c>
      <c r="F77" s="62">
        <v>2149.2800000000002</v>
      </c>
      <c r="G77" s="61">
        <v>3.7000000000000002E-3</v>
      </c>
      <c r="H77" s="61">
        <v>2.0000000000000001E-4</v>
      </c>
      <c r="I77" s="61">
        <v>0.30270000000000002</v>
      </c>
      <c r="J77" s="61">
        <v>1.6000000000000001E-3</v>
      </c>
      <c r="K77" s="61">
        <v>8.2500000000000004E-2</v>
      </c>
      <c r="L77" s="61">
        <v>0.53249999999999997</v>
      </c>
      <c r="M77" s="61">
        <v>7.6799999999999993E-2</v>
      </c>
      <c r="N77" s="61">
        <v>0.72540000000000004</v>
      </c>
      <c r="O77" s="61">
        <v>2.6599999999999999E-2</v>
      </c>
      <c r="P77" s="61">
        <v>0.15670000000000001</v>
      </c>
      <c r="Q77" s="61">
        <v>101.58</v>
      </c>
      <c r="R77" s="62">
        <v>52896.2</v>
      </c>
      <c r="S77" s="61">
        <v>0.26819999999999999</v>
      </c>
      <c r="T77" s="61">
        <v>0.1671</v>
      </c>
      <c r="U77" s="61">
        <v>0.56469999999999998</v>
      </c>
      <c r="V77" s="61">
        <v>17.73</v>
      </c>
      <c r="W77" s="61">
        <v>16.66</v>
      </c>
      <c r="X77" s="62">
        <v>69892.5</v>
      </c>
      <c r="Y77" s="61">
        <v>140.4</v>
      </c>
      <c r="Z77" s="62">
        <v>74165.64</v>
      </c>
      <c r="AA77" s="61">
        <v>0.74619999999999997</v>
      </c>
      <c r="AB77" s="61">
        <v>0.2102</v>
      </c>
      <c r="AC77" s="61">
        <v>4.3700000000000003E-2</v>
      </c>
      <c r="AD77" s="61">
        <v>0.25380000000000003</v>
      </c>
      <c r="AE77" s="61">
        <v>74.17</v>
      </c>
      <c r="AF77" s="62">
        <v>2511.63</v>
      </c>
      <c r="AG77" s="61">
        <v>375.64</v>
      </c>
      <c r="AH77" s="62">
        <v>73956.98</v>
      </c>
      <c r="AI77" s="61" t="s">
        <v>14</v>
      </c>
      <c r="AJ77" s="62">
        <v>24554</v>
      </c>
      <c r="AK77" s="62">
        <v>35779.620000000003</v>
      </c>
      <c r="AL77" s="61">
        <v>49.43</v>
      </c>
      <c r="AM77" s="61">
        <v>30.79</v>
      </c>
      <c r="AN77" s="61">
        <v>35.74</v>
      </c>
      <c r="AO77" s="61">
        <v>4.5</v>
      </c>
      <c r="AP77" s="61">
        <v>395.06</v>
      </c>
      <c r="AQ77" s="61">
        <v>1.0406</v>
      </c>
      <c r="AR77" s="62">
        <v>1344.74</v>
      </c>
      <c r="AS77" s="62">
        <v>2066.4899999999998</v>
      </c>
      <c r="AT77" s="62">
        <v>5806.97</v>
      </c>
      <c r="AU77" s="62">
        <v>1047.98</v>
      </c>
      <c r="AV77" s="61">
        <v>490.9</v>
      </c>
      <c r="AW77" s="62">
        <v>10757.08</v>
      </c>
      <c r="AX77" s="62">
        <v>6827.4</v>
      </c>
      <c r="AY77" s="61">
        <v>0.60360000000000003</v>
      </c>
      <c r="AZ77" s="62">
        <v>2955.1</v>
      </c>
      <c r="BA77" s="61">
        <v>0.26129999999999998</v>
      </c>
      <c r="BB77" s="62">
        <v>1528.51</v>
      </c>
      <c r="BC77" s="61">
        <v>0.1351</v>
      </c>
      <c r="BD77" s="62">
        <v>11311.01</v>
      </c>
      <c r="BE77" s="62">
        <v>5365.84</v>
      </c>
      <c r="BF77" s="61">
        <v>2.5362</v>
      </c>
      <c r="BG77" s="61">
        <v>0.52329999999999999</v>
      </c>
      <c r="BH77" s="61">
        <v>0.2074</v>
      </c>
      <c r="BI77" s="61">
        <v>0.22520000000000001</v>
      </c>
      <c r="BJ77" s="61">
        <v>2.7799999999999998E-2</v>
      </c>
      <c r="BK77" s="61">
        <v>1.6299999999999999E-2</v>
      </c>
    </row>
    <row r="78" spans="1:63" x14ac:dyDescent="0.25">
      <c r="A78" s="61" t="s">
        <v>111</v>
      </c>
      <c r="B78" s="61">
        <v>46946</v>
      </c>
      <c r="C78" s="61">
        <v>39.43</v>
      </c>
      <c r="D78" s="61">
        <v>97.42</v>
      </c>
      <c r="E78" s="62">
        <v>3841.05</v>
      </c>
      <c r="F78" s="62">
        <v>3626.77</v>
      </c>
      <c r="G78" s="61">
        <v>1.9300000000000001E-2</v>
      </c>
      <c r="H78" s="61">
        <v>5.9999999999999995E-4</v>
      </c>
      <c r="I78" s="61">
        <v>9.06E-2</v>
      </c>
      <c r="J78" s="61">
        <v>1.9E-3</v>
      </c>
      <c r="K78" s="61">
        <v>3.15E-2</v>
      </c>
      <c r="L78" s="61">
        <v>0.80720000000000003</v>
      </c>
      <c r="M78" s="61">
        <v>4.8899999999999999E-2</v>
      </c>
      <c r="N78" s="61">
        <v>0.29070000000000001</v>
      </c>
      <c r="O78" s="61">
        <v>1.6400000000000001E-2</v>
      </c>
      <c r="P78" s="61">
        <v>0.1178</v>
      </c>
      <c r="Q78" s="61">
        <v>153.83000000000001</v>
      </c>
      <c r="R78" s="62">
        <v>58345.91</v>
      </c>
      <c r="S78" s="61">
        <v>0.27029999999999998</v>
      </c>
      <c r="T78" s="61">
        <v>0.20930000000000001</v>
      </c>
      <c r="U78" s="61">
        <v>0.52049999999999996</v>
      </c>
      <c r="V78" s="61">
        <v>19.62</v>
      </c>
      <c r="W78" s="61">
        <v>21.37</v>
      </c>
      <c r="X78" s="62">
        <v>80683.600000000006</v>
      </c>
      <c r="Y78" s="61">
        <v>175.87</v>
      </c>
      <c r="Z78" s="62">
        <v>155007.16</v>
      </c>
      <c r="AA78" s="61">
        <v>0.79910000000000003</v>
      </c>
      <c r="AB78" s="61">
        <v>0.1759</v>
      </c>
      <c r="AC78" s="61">
        <v>2.5100000000000001E-2</v>
      </c>
      <c r="AD78" s="61">
        <v>0.2009</v>
      </c>
      <c r="AE78" s="61">
        <v>155.01</v>
      </c>
      <c r="AF78" s="62">
        <v>5690.13</v>
      </c>
      <c r="AG78" s="61">
        <v>700.47</v>
      </c>
      <c r="AH78" s="62">
        <v>178194.5</v>
      </c>
      <c r="AI78" s="61" t="s">
        <v>14</v>
      </c>
      <c r="AJ78" s="62">
        <v>37455</v>
      </c>
      <c r="AK78" s="62">
        <v>58495.5</v>
      </c>
      <c r="AL78" s="61">
        <v>59.42</v>
      </c>
      <c r="AM78" s="61">
        <v>36.97</v>
      </c>
      <c r="AN78" s="61">
        <v>39.18</v>
      </c>
      <c r="AO78" s="61">
        <v>5.15</v>
      </c>
      <c r="AP78" s="62">
        <v>1418.75</v>
      </c>
      <c r="AQ78" s="61">
        <v>0.90880000000000005</v>
      </c>
      <c r="AR78" s="62">
        <v>1077.6199999999999</v>
      </c>
      <c r="AS78" s="62">
        <v>1819.28</v>
      </c>
      <c r="AT78" s="62">
        <v>5471.03</v>
      </c>
      <c r="AU78" s="61">
        <v>939.92</v>
      </c>
      <c r="AV78" s="61">
        <v>222.41</v>
      </c>
      <c r="AW78" s="62">
        <v>9530.26</v>
      </c>
      <c r="AX78" s="62">
        <v>3488.93</v>
      </c>
      <c r="AY78" s="61">
        <v>0.36699999999999999</v>
      </c>
      <c r="AZ78" s="62">
        <v>5508.61</v>
      </c>
      <c r="BA78" s="61">
        <v>0.57950000000000002</v>
      </c>
      <c r="BB78" s="61">
        <v>508.73</v>
      </c>
      <c r="BC78" s="61">
        <v>5.3499999999999999E-2</v>
      </c>
      <c r="BD78" s="62">
        <v>9506.27</v>
      </c>
      <c r="BE78" s="62">
        <v>1845.91</v>
      </c>
      <c r="BF78" s="61">
        <v>0.33169999999999999</v>
      </c>
      <c r="BG78" s="61">
        <v>0.58979999999999999</v>
      </c>
      <c r="BH78" s="61">
        <v>0.222</v>
      </c>
      <c r="BI78" s="61">
        <v>0.1371</v>
      </c>
      <c r="BJ78" s="61">
        <v>3.0499999999999999E-2</v>
      </c>
      <c r="BK78" s="61">
        <v>2.06E-2</v>
      </c>
    </row>
    <row r="79" spans="1:63" x14ac:dyDescent="0.25">
      <c r="A79" s="61" t="s">
        <v>112</v>
      </c>
      <c r="B79" s="61">
        <v>48314</v>
      </c>
      <c r="C79" s="61">
        <v>38.1</v>
      </c>
      <c r="D79" s="61">
        <v>90.01</v>
      </c>
      <c r="E79" s="62">
        <v>3428.97</v>
      </c>
      <c r="F79" s="62">
        <v>3319.92</v>
      </c>
      <c r="G79" s="61">
        <v>1.9800000000000002E-2</v>
      </c>
      <c r="H79" s="61">
        <v>4.0000000000000002E-4</v>
      </c>
      <c r="I79" s="61">
        <v>1.6500000000000001E-2</v>
      </c>
      <c r="J79" s="61">
        <v>1.1000000000000001E-3</v>
      </c>
      <c r="K79" s="61">
        <v>2.01E-2</v>
      </c>
      <c r="L79" s="61">
        <v>0.92149999999999999</v>
      </c>
      <c r="M79" s="61">
        <v>2.06E-2</v>
      </c>
      <c r="N79" s="61">
        <v>0.14530000000000001</v>
      </c>
      <c r="O79" s="61">
        <v>9.4000000000000004E-3</v>
      </c>
      <c r="P79" s="61">
        <v>0.1003</v>
      </c>
      <c r="Q79" s="61">
        <v>149.63</v>
      </c>
      <c r="R79" s="62">
        <v>62819.49</v>
      </c>
      <c r="S79" s="61">
        <v>0.2021</v>
      </c>
      <c r="T79" s="61">
        <v>0.20630000000000001</v>
      </c>
      <c r="U79" s="61">
        <v>0.59160000000000001</v>
      </c>
      <c r="V79" s="61">
        <v>19.53</v>
      </c>
      <c r="W79" s="61">
        <v>15.5</v>
      </c>
      <c r="X79" s="62">
        <v>86174.1</v>
      </c>
      <c r="Y79" s="61">
        <v>218.1</v>
      </c>
      <c r="Z79" s="62">
        <v>187700.38</v>
      </c>
      <c r="AA79" s="61">
        <v>0.83599999999999997</v>
      </c>
      <c r="AB79" s="61">
        <v>0.1406</v>
      </c>
      <c r="AC79" s="61">
        <v>2.35E-2</v>
      </c>
      <c r="AD79" s="61">
        <v>0.16400000000000001</v>
      </c>
      <c r="AE79" s="61">
        <v>187.7</v>
      </c>
      <c r="AF79" s="62">
        <v>6872.04</v>
      </c>
      <c r="AG79" s="61">
        <v>857.04</v>
      </c>
      <c r="AH79" s="62">
        <v>210427.18</v>
      </c>
      <c r="AI79" s="61" t="s">
        <v>14</v>
      </c>
      <c r="AJ79" s="62">
        <v>44656</v>
      </c>
      <c r="AK79" s="62">
        <v>76408.13</v>
      </c>
      <c r="AL79" s="61">
        <v>66.39</v>
      </c>
      <c r="AM79" s="61">
        <v>35.909999999999997</v>
      </c>
      <c r="AN79" s="61">
        <v>39.29</v>
      </c>
      <c r="AO79" s="61">
        <v>4.4800000000000004</v>
      </c>
      <c r="AP79" s="62">
        <v>1321.69</v>
      </c>
      <c r="AQ79" s="61">
        <v>0.74590000000000001</v>
      </c>
      <c r="AR79" s="62">
        <v>1071.22</v>
      </c>
      <c r="AS79" s="62">
        <v>1803.46</v>
      </c>
      <c r="AT79" s="62">
        <v>5669.91</v>
      </c>
      <c r="AU79" s="62">
        <v>1047.2</v>
      </c>
      <c r="AV79" s="61">
        <v>230.01</v>
      </c>
      <c r="AW79" s="62">
        <v>9821.7999999999993</v>
      </c>
      <c r="AX79" s="62">
        <v>3149.6</v>
      </c>
      <c r="AY79" s="61">
        <v>0.3226</v>
      </c>
      <c r="AZ79" s="62">
        <v>6236.76</v>
      </c>
      <c r="BA79" s="61">
        <v>0.63880000000000003</v>
      </c>
      <c r="BB79" s="61">
        <v>376.96</v>
      </c>
      <c r="BC79" s="61">
        <v>3.8600000000000002E-2</v>
      </c>
      <c r="BD79" s="62">
        <v>9763.33</v>
      </c>
      <c r="BE79" s="62">
        <v>1595.68</v>
      </c>
      <c r="BF79" s="61">
        <v>0.19550000000000001</v>
      </c>
      <c r="BG79" s="61">
        <v>0.61509999999999998</v>
      </c>
      <c r="BH79" s="61">
        <v>0.21779999999999999</v>
      </c>
      <c r="BI79" s="61">
        <v>0.11609999999999999</v>
      </c>
      <c r="BJ79" s="61">
        <v>0.03</v>
      </c>
      <c r="BK79" s="61">
        <v>2.1000000000000001E-2</v>
      </c>
    </row>
    <row r="80" spans="1:63" x14ac:dyDescent="0.25">
      <c r="A80" s="61" t="s">
        <v>113</v>
      </c>
      <c r="B80" s="61">
        <v>43711</v>
      </c>
      <c r="C80" s="61">
        <v>22.05</v>
      </c>
      <c r="D80" s="61">
        <v>437.13</v>
      </c>
      <c r="E80" s="62">
        <v>9637.69</v>
      </c>
      <c r="F80" s="62">
        <v>7390.76</v>
      </c>
      <c r="G80" s="61">
        <v>9.4000000000000004E-3</v>
      </c>
      <c r="H80" s="61">
        <v>5.0000000000000001E-4</v>
      </c>
      <c r="I80" s="61">
        <v>0.40379999999999999</v>
      </c>
      <c r="J80" s="61">
        <v>1.1999999999999999E-3</v>
      </c>
      <c r="K80" s="61">
        <v>6.8400000000000002E-2</v>
      </c>
      <c r="L80" s="61">
        <v>0.43609999999999999</v>
      </c>
      <c r="M80" s="61">
        <v>8.0600000000000005E-2</v>
      </c>
      <c r="N80" s="61">
        <v>0.79120000000000001</v>
      </c>
      <c r="O80" s="61">
        <v>2.8899999999999999E-2</v>
      </c>
      <c r="P80" s="61">
        <v>0.1555</v>
      </c>
      <c r="Q80" s="61">
        <v>350.36</v>
      </c>
      <c r="R80" s="62">
        <v>56097.279999999999</v>
      </c>
      <c r="S80" s="61">
        <v>0.2041</v>
      </c>
      <c r="T80" s="61">
        <v>0.1799</v>
      </c>
      <c r="U80" s="61">
        <v>0.61599999999999999</v>
      </c>
      <c r="V80" s="61">
        <v>18.11</v>
      </c>
      <c r="W80" s="61">
        <v>53.68</v>
      </c>
      <c r="X80" s="62">
        <v>76327.320000000007</v>
      </c>
      <c r="Y80" s="61">
        <v>178.52</v>
      </c>
      <c r="Z80" s="62">
        <v>80722.69</v>
      </c>
      <c r="AA80" s="61">
        <v>0.69259999999999999</v>
      </c>
      <c r="AB80" s="61">
        <v>0.26769999999999999</v>
      </c>
      <c r="AC80" s="61">
        <v>3.9600000000000003E-2</v>
      </c>
      <c r="AD80" s="61">
        <v>0.30740000000000001</v>
      </c>
      <c r="AE80" s="61">
        <v>80.72</v>
      </c>
      <c r="AF80" s="62">
        <v>3243.88</v>
      </c>
      <c r="AG80" s="61">
        <v>417.28</v>
      </c>
      <c r="AH80" s="62">
        <v>85560.69</v>
      </c>
      <c r="AI80" s="61" t="s">
        <v>14</v>
      </c>
      <c r="AJ80" s="62">
        <v>24324</v>
      </c>
      <c r="AK80" s="62">
        <v>34738.67</v>
      </c>
      <c r="AL80" s="61">
        <v>60.21</v>
      </c>
      <c r="AM80" s="61">
        <v>36.15</v>
      </c>
      <c r="AN80" s="61">
        <v>45.44</v>
      </c>
      <c r="AO80" s="61">
        <v>4.25</v>
      </c>
      <c r="AP80" s="62">
        <v>1089.19</v>
      </c>
      <c r="AQ80" s="61">
        <v>1.2739</v>
      </c>
      <c r="AR80" s="62">
        <v>1511.34</v>
      </c>
      <c r="AS80" s="62">
        <v>2340.21</v>
      </c>
      <c r="AT80" s="62">
        <v>6512.82</v>
      </c>
      <c r="AU80" s="62">
        <v>1226.67</v>
      </c>
      <c r="AV80" s="61">
        <v>677.99</v>
      </c>
      <c r="AW80" s="62">
        <v>12269.03</v>
      </c>
      <c r="AX80" s="62">
        <v>7107.7</v>
      </c>
      <c r="AY80" s="61">
        <v>0.55510000000000004</v>
      </c>
      <c r="AZ80" s="62">
        <v>3980.8</v>
      </c>
      <c r="BA80" s="61">
        <v>0.31090000000000001</v>
      </c>
      <c r="BB80" s="62">
        <v>1716.26</v>
      </c>
      <c r="BC80" s="61">
        <v>0.13400000000000001</v>
      </c>
      <c r="BD80" s="62">
        <v>12804.76</v>
      </c>
      <c r="BE80" s="62">
        <v>4220.12</v>
      </c>
      <c r="BF80" s="61">
        <v>2.0488</v>
      </c>
      <c r="BG80" s="61">
        <v>0.50260000000000005</v>
      </c>
      <c r="BH80" s="61">
        <v>0.20499999999999999</v>
      </c>
      <c r="BI80" s="61">
        <v>0.25419999999999998</v>
      </c>
      <c r="BJ80" s="61">
        <v>2.4899999999999999E-2</v>
      </c>
      <c r="BK80" s="61">
        <v>1.3299999999999999E-2</v>
      </c>
    </row>
    <row r="81" spans="1:63" x14ac:dyDescent="0.25">
      <c r="A81" s="61" t="s">
        <v>114</v>
      </c>
      <c r="B81" s="61">
        <v>49833</v>
      </c>
      <c r="C81" s="61">
        <v>58.48</v>
      </c>
      <c r="D81" s="61">
        <v>43.59</v>
      </c>
      <c r="E81" s="62">
        <v>2549.1</v>
      </c>
      <c r="F81" s="62">
        <v>2407.2600000000002</v>
      </c>
      <c r="G81" s="61">
        <v>8.9999999999999993E-3</v>
      </c>
      <c r="H81" s="61">
        <v>5.0000000000000001E-4</v>
      </c>
      <c r="I81" s="61">
        <v>4.1599999999999998E-2</v>
      </c>
      <c r="J81" s="61">
        <v>1.6000000000000001E-3</v>
      </c>
      <c r="K81" s="61">
        <v>2.7400000000000001E-2</v>
      </c>
      <c r="L81" s="61">
        <v>0.85899999999999999</v>
      </c>
      <c r="M81" s="61">
        <v>6.0900000000000003E-2</v>
      </c>
      <c r="N81" s="61">
        <v>0.53920000000000001</v>
      </c>
      <c r="O81" s="61">
        <v>7.4000000000000003E-3</v>
      </c>
      <c r="P81" s="61">
        <v>0.14549999999999999</v>
      </c>
      <c r="Q81" s="61">
        <v>111.18</v>
      </c>
      <c r="R81" s="62">
        <v>54138.21</v>
      </c>
      <c r="S81" s="61">
        <v>0.25740000000000002</v>
      </c>
      <c r="T81" s="61">
        <v>0.161</v>
      </c>
      <c r="U81" s="61">
        <v>0.58160000000000001</v>
      </c>
      <c r="V81" s="61">
        <v>17.95</v>
      </c>
      <c r="W81" s="61">
        <v>15.66</v>
      </c>
      <c r="X81" s="62">
        <v>76129.05</v>
      </c>
      <c r="Y81" s="61">
        <v>157.86000000000001</v>
      </c>
      <c r="Z81" s="62">
        <v>132008.79999999999</v>
      </c>
      <c r="AA81" s="61">
        <v>0.6915</v>
      </c>
      <c r="AB81" s="61">
        <v>0.25600000000000001</v>
      </c>
      <c r="AC81" s="61">
        <v>5.2499999999999998E-2</v>
      </c>
      <c r="AD81" s="61">
        <v>0.3085</v>
      </c>
      <c r="AE81" s="61">
        <v>132.01</v>
      </c>
      <c r="AF81" s="62">
        <v>4155.93</v>
      </c>
      <c r="AG81" s="61">
        <v>480.33</v>
      </c>
      <c r="AH81" s="62">
        <v>140603.57</v>
      </c>
      <c r="AI81" s="61" t="s">
        <v>14</v>
      </c>
      <c r="AJ81" s="62">
        <v>28067</v>
      </c>
      <c r="AK81" s="62">
        <v>43670.18</v>
      </c>
      <c r="AL81" s="61">
        <v>48.52</v>
      </c>
      <c r="AM81" s="61">
        <v>29.39</v>
      </c>
      <c r="AN81" s="61">
        <v>33.42</v>
      </c>
      <c r="AO81" s="61">
        <v>4.1900000000000004</v>
      </c>
      <c r="AP81" s="62">
        <v>1268.3900000000001</v>
      </c>
      <c r="AQ81" s="61">
        <v>1.0371999999999999</v>
      </c>
      <c r="AR81" s="62">
        <v>1108.92</v>
      </c>
      <c r="AS81" s="62">
        <v>1795.83</v>
      </c>
      <c r="AT81" s="62">
        <v>5520.81</v>
      </c>
      <c r="AU81" s="61">
        <v>891.06</v>
      </c>
      <c r="AV81" s="61">
        <v>276.47000000000003</v>
      </c>
      <c r="AW81" s="62">
        <v>9593.1</v>
      </c>
      <c r="AX81" s="62">
        <v>4560.7</v>
      </c>
      <c r="AY81" s="61">
        <v>0.46179999999999999</v>
      </c>
      <c r="AZ81" s="62">
        <v>4386.97</v>
      </c>
      <c r="BA81" s="61">
        <v>0.44419999999999998</v>
      </c>
      <c r="BB81" s="61">
        <v>927.62</v>
      </c>
      <c r="BC81" s="61">
        <v>9.3899999999999997E-2</v>
      </c>
      <c r="BD81" s="62">
        <v>9875.2900000000009</v>
      </c>
      <c r="BE81" s="62">
        <v>2966.57</v>
      </c>
      <c r="BF81" s="61">
        <v>0.82709999999999995</v>
      </c>
      <c r="BG81" s="61">
        <v>0.5585</v>
      </c>
      <c r="BH81" s="61">
        <v>0.21640000000000001</v>
      </c>
      <c r="BI81" s="61">
        <v>0.1734</v>
      </c>
      <c r="BJ81" s="61">
        <v>2.9700000000000001E-2</v>
      </c>
      <c r="BK81" s="61">
        <v>2.1999999999999999E-2</v>
      </c>
    </row>
    <row r="82" spans="1:63" x14ac:dyDescent="0.25">
      <c r="A82" s="61" t="s">
        <v>115</v>
      </c>
      <c r="B82" s="61">
        <v>47175</v>
      </c>
      <c r="C82" s="61">
        <v>121.14</v>
      </c>
      <c r="D82" s="61">
        <v>14.03</v>
      </c>
      <c r="E82" s="62">
        <v>1699.27</v>
      </c>
      <c r="F82" s="62">
        <v>1652.35</v>
      </c>
      <c r="G82" s="61">
        <v>3.3999999999999998E-3</v>
      </c>
      <c r="H82" s="61">
        <v>2.9999999999999997E-4</v>
      </c>
      <c r="I82" s="61">
        <v>5.8999999999999999E-3</v>
      </c>
      <c r="J82" s="61">
        <v>1.2999999999999999E-3</v>
      </c>
      <c r="K82" s="61">
        <v>8.5000000000000006E-3</v>
      </c>
      <c r="L82" s="61">
        <v>0.9667</v>
      </c>
      <c r="M82" s="61">
        <v>1.3899999999999999E-2</v>
      </c>
      <c r="N82" s="61">
        <v>0.44479999999999997</v>
      </c>
      <c r="O82" s="61">
        <v>2.8799999999999999E-2</v>
      </c>
      <c r="P82" s="61">
        <v>0.13850000000000001</v>
      </c>
      <c r="Q82" s="61">
        <v>80.33</v>
      </c>
      <c r="R82" s="62">
        <v>51364.93</v>
      </c>
      <c r="S82" s="61">
        <v>0.23230000000000001</v>
      </c>
      <c r="T82" s="61">
        <v>0.1784</v>
      </c>
      <c r="U82" s="61">
        <v>0.58930000000000005</v>
      </c>
      <c r="V82" s="61">
        <v>17.79</v>
      </c>
      <c r="W82" s="61">
        <v>11.81</v>
      </c>
      <c r="X82" s="62">
        <v>66956.320000000007</v>
      </c>
      <c r="Y82" s="61">
        <v>139.96</v>
      </c>
      <c r="Z82" s="62">
        <v>160514.84</v>
      </c>
      <c r="AA82" s="61">
        <v>0.72570000000000001</v>
      </c>
      <c r="AB82" s="61">
        <v>0.15310000000000001</v>
      </c>
      <c r="AC82" s="61">
        <v>0.1212</v>
      </c>
      <c r="AD82" s="61">
        <v>0.27429999999999999</v>
      </c>
      <c r="AE82" s="61">
        <v>160.51</v>
      </c>
      <c r="AF82" s="62">
        <v>4521.3100000000004</v>
      </c>
      <c r="AG82" s="61">
        <v>470.35</v>
      </c>
      <c r="AH82" s="62">
        <v>152104.51999999999</v>
      </c>
      <c r="AI82" s="61" t="s">
        <v>14</v>
      </c>
      <c r="AJ82" s="62">
        <v>29935</v>
      </c>
      <c r="AK82" s="62">
        <v>44009.77</v>
      </c>
      <c r="AL82" s="61">
        <v>40.79</v>
      </c>
      <c r="AM82" s="61">
        <v>25.86</v>
      </c>
      <c r="AN82" s="61">
        <v>28.33</v>
      </c>
      <c r="AO82" s="61">
        <v>4.1100000000000003</v>
      </c>
      <c r="AP82" s="61">
        <v>791.02</v>
      </c>
      <c r="AQ82" s="61">
        <v>1.0713999999999999</v>
      </c>
      <c r="AR82" s="62">
        <v>1250.53</v>
      </c>
      <c r="AS82" s="62">
        <v>1968.21</v>
      </c>
      <c r="AT82" s="62">
        <v>5257.56</v>
      </c>
      <c r="AU82" s="61">
        <v>850.4</v>
      </c>
      <c r="AV82" s="61">
        <v>254.05</v>
      </c>
      <c r="AW82" s="62">
        <v>9580.75</v>
      </c>
      <c r="AX82" s="62">
        <v>4304.03</v>
      </c>
      <c r="AY82" s="61">
        <v>0.43219999999999997</v>
      </c>
      <c r="AZ82" s="62">
        <v>4741.7299999999996</v>
      </c>
      <c r="BA82" s="61">
        <v>0.47620000000000001</v>
      </c>
      <c r="BB82" s="61">
        <v>912.15</v>
      </c>
      <c r="BC82" s="61">
        <v>9.1600000000000001E-2</v>
      </c>
      <c r="BD82" s="62">
        <v>9957.91</v>
      </c>
      <c r="BE82" s="62">
        <v>3200.6</v>
      </c>
      <c r="BF82" s="61">
        <v>0.86029999999999995</v>
      </c>
      <c r="BG82" s="61">
        <v>0.54559999999999997</v>
      </c>
      <c r="BH82" s="61">
        <v>0.22259999999999999</v>
      </c>
      <c r="BI82" s="61">
        <v>0.1706</v>
      </c>
      <c r="BJ82" s="61">
        <v>3.5200000000000002E-2</v>
      </c>
      <c r="BK82" s="61">
        <v>2.5999999999999999E-2</v>
      </c>
    </row>
    <row r="83" spans="1:63" x14ac:dyDescent="0.25">
      <c r="A83" s="61" t="s">
        <v>116</v>
      </c>
      <c r="B83" s="61">
        <v>48793</v>
      </c>
      <c r="C83" s="61">
        <v>92.48</v>
      </c>
      <c r="D83" s="61">
        <v>13.78</v>
      </c>
      <c r="E83" s="62">
        <v>1274.1099999999999</v>
      </c>
      <c r="F83" s="62">
        <v>1276.92</v>
      </c>
      <c r="G83" s="61">
        <v>2.5000000000000001E-3</v>
      </c>
      <c r="H83" s="61">
        <v>2.9999999999999997E-4</v>
      </c>
      <c r="I83" s="61">
        <v>4.8999999999999998E-3</v>
      </c>
      <c r="J83" s="61">
        <v>8.0000000000000004E-4</v>
      </c>
      <c r="K83" s="61">
        <v>9.7000000000000003E-3</v>
      </c>
      <c r="L83" s="61">
        <v>0.96699999999999997</v>
      </c>
      <c r="M83" s="61">
        <v>1.49E-2</v>
      </c>
      <c r="N83" s="61">
        <v>0.41970000000000002</v>
      </c>
      <c r="O83" s="61">
        <v>4.0000000000000002E-4</v>
      </c>
      <c r="P83" s="61">
        <v>0.13159999999999999</v>
      </c>
      <c r="Q83" s="61">
        <v>58.19</v>
      </c>
      <c r="R83" s="62">
        <v>51145.81</v>
      </c>
      <c r="S83" s="61">
        <v>0.2389</v>
      </c>
      <c r="T83" s="61">
        <v>0.16930000000000001</v>
      </c>
      <c r="U83" s="61">
        <v>0.59189999999999998</v>
      </c>
      <c r="V83" s="61">
        <v>18.23</v>
      </c>
      <c r="W83" s="61">
        <v>10.37</v>
      </c>
      <c r="X83" s="62">
        <v>61185.14</v>
      </c>
      <c r="Y83" s="61">
        <v>118.73</v>
      </c>
      <c r="Z83" s="62">
        <v>109092.2</v>
      </c>
      <c r="AA83" s="61">
        <v>0.88970000000000005</v>
      </c>
      <c r="AB83" s="61">
        <v>6.0999999999999999E-2</v>
      </c>
      <c r="AC83" s="61">
        <v>4.9299999999999997E-2</v>
      </c>
      <c r="AD83" s="61">
        <v>0.1103</v>
      </c>
      <c r="AE83" s="61">
        <v>109.09</v>
      </c>
      <c r="AF83" s="62">
        <v>2692.25</v>
      </c>
      <c r="AG83" s="61">
        <v>384.5</v>
      </c>
      <c r="AH83" s="62">
        <v>105847.35</v>
      </c>
      <c r="AI83" s="61" t="s">
        <v>14</v>
      </c>
      <c r="AJ83" s="62">
        <v>31925</v>
      </c>
      <c r="AK83" s="62">
        <v>43371</v>
      </c>
      <c r="AL83" s="61">
        <v>38.090000000000003</v>
      </c>
      <c r="AM83" s="61">
        <v>23.63</v>
      </c>
      <c r="AN83" s="61">
        <v>26.12</v>
      </c>
      <c r="AO83" s="61">
        <v>4.1100000000000003</v>
      </c>
      <c r="AP83" s="61">
        <v>918.06</v>
      </c>
      <c r="AQ83" s="61">
        <v>1.0661</v>
      </c>
      <c r="AR83" s="62">
        <v>1047.3599999999999</v>
      </c>
      <c r="AS83" s="62">
        <v>1925.13</v>
      </c>
      <c r="AT83" s="62">
        <v>4962.7700000000004</v>
      </c>
      <c r="AU83" s="61">
        <v>804.18</v>
      </c>
      <c r="AV83" s="61">
        <v>260.18</v>
      </c>
      <c r="AW83" s="62">
        <v>8999.61</v>
      </c>
      <c r="AX83" s="62">
        <v>5133.18</v>
      </c>
      <c r="AY83" s="61">
        <v>0.56420000000000003</v>
      </c>
      <c r="AZ83" s="62">
        <v>3271.63</v>
      </c>
      <c r="BA83" s="61">
        <v>0.35959999999999998</v>
      </c>
      <c r="BB83" s="61">
        <v>693.28</v>
      </c>
      <c r="BC83" s="61">
        <v>7.6200000000000004E-2</v>
      </c>
      <c r="BD83" s="62">
        <v>9098.1</v>
      </c>
      <c r="BE83" s="62">
        <v>4743.1099999999997</v>
      </c>
      <c r="BF83" s="61">
        <v>1.6464000000000001</v>
      </c>
      <c r="BG83" s="61">
        <v>0.54620000000000002</v>
      </c>
      <c r="BH83" s="61">
        <v>0.22620000000000001</v>
      </c>
      <c r="BI83" s="61">
        <v>0.17349999999999999</v>
      </c>
      <c r="BJ83" s="61">
        <v>3.49E-2</v>
      </c>
      <c r="BK83" s="61">
        <v>1.9099999999999999E-2</v>
      </c>
    </row>
    <row r="84" spans="1:63" x14ac:dyDescent="0.25">
      <c r="A84" s="61" t="s">
        <v>117</v>
      </c>
      <c r="B84" s="61">
        <v>45260</v>
      </c>
      <c r="C84" s="61">
        <v>74.48</v>
      </c>
      <c r="D84" s="61">
        <v>12.16</v>
      </c>
      <c r="E84" s="61">
        <v>905.8</v>
      </c>
      <c r="F84" s="61">
        <v>919</v>
      </c>
      <c r="G84" s="61">
        <v>3.5000000000000001E-3</v>
      </c>
      <c r="H84" s="61">
        <v>2.0000000000000001E-4</v>
      </c>
      <c r="I84" s="61">
        <v>7.3000000000000001E-3</v>
      </c>
      <c r="J84" s="61">
        <v>1.6999999999999999E-3</v>
      </c>
      <c r="K84" s="61">
        <v>2.3699999999999999E-2</v>
      </c>
      <c r="L84" s="61">
        <v>0.9415</v>
      </c>
      <c r="M84" s="61">
        <v>2.2200000000000001E-2</v>
      </c>
      <c r="N84" s="61">
        <v>0.4204</v>
      </c>
      <c r="O84" s="61">
        <v>1.1999999999999999E-3</v>
      </c>
      <c r="P84" s="61">
        <v>0.14149999999999999</v>
      </c>
      <c r="Q84" s="61">
        <v>44.5</v>
      </c>
      <c r="R84" s="62">
        <v>49393.07</v>
      </c>
      <c r="S84" s="61">
        <v>0.29720000000000002</v>
      </c>
      <c r="T84" s="61">
        <v>0.17219999999999999</v>
      </c>
      <c r="U84" s="61">
        <v>0.53059999999999996</v>
      </c>
      <c r="V84" s="61">
        <v>17.149999999999999</v>
      </c>
      <c r="W84" s="61">
        <v>8.1300000000000008</v>
      </c>
      <c r="X84" s="62">
        <v>58382.63</v>
      </c>
      <c r="Y84" s="61">
        <v>107.63</v>
      </c>
      <c r="Z84" s="62">
        <v>105855.84</v>
      </c>
      <c r="AA84" s="61">
        <v>0.84630000000000005</v>
      </c>
      <c r="AB84" s="61">
        <v>9.64E-2</v>
      </c>
      <c r="AC84" s="61">
        <v>5.7299999999999997E-2</v>
      </c>
      <c r="AD84" s="61">
        <v>0.1537</v>
      </c>
      <c r="AE84" s="61">
        <v>105.86</v>
      </c>
      <c r="AF84" s="62">
        <v>2688.29</v>
      </c>
      <c r="AG84" s="61">
        <v>384.63</v>
      </c>
      <c r="AH84" s="62">
        <v>99185.34</v>
      </c>
      <c r="AI84" s="61" t="s">
        <v>14</v>
      </c>
      <c r="AJ84" s="62">
        <v>31231</v>
      </c>
      <c r="AK84" s="62">
        <v>41888.980000000003</v>
      </c>
      <c r="AL84" s="61">
        <v>41.19</v>
      </c>
      <c r="AM84" s="61">
        <v>24.09</v>
      </c>
      <c r="AN84" s="61">
        <v>28.06</v>
      </c>
      <c r="AO84" s="61">
        <v>4.28</v>
      </c>
      <c r="AP84" s="62">
        <v>1107.5899999999999</v>
      </c>
      <c r="AQ84" s="61">
        <v>1.1246</v>
      </c>
      <c r="AR84" s="62">
        <v>1074.8699999999999</v>
      </c>
      <c r="AS84" s="62">
        <v>1919.41</v>
      </c>
      <c r="AT84" s="62">
        <v>5015.34</v>
      </c>
      <c r="AU84" s="61">
        <v>888.61</v>
      </c>
      <c r="AV84" s="61">
        <v>226.27</v>
      </c>
      <c r="AW84" s="62">
        <v>9124.5</v>
      </c>
      <c r="AX84" s="62">
        <v>5161.3999999999996</v>
      </c>
      <c r="AY84" s="61">
        <v>0.54169999999999996</v>
      </c>
      <c r="AZ84" s="62">
        <v>3695.93</v>
      </c>
      <c r="BA84" s="61">
        <v>0.38790000000000002</v>
      </c>
      <c r="BB84" s="61">
        <v>670.4</v>
      </c>
      <c r="BC84" s="61">
        <v>7.0400000000000004E-2</v>
      </c>
      <c r="BD84" s="62">
        <v>9527.73</v>
      </c>
      <c r="BE84" s="62">
        <v>4564.6000000000004</v>
      </c>
      <c r="BF84" s="61">
        <v>1.5931</v>
      </c>
      <c r="BG84" s="61">
        <v>0.53510000000000002</v>
      </c>
      <c r="BH84" s="61">
        <v>0.2077</v>
      </c>
      <c r="BI84" s="61">
        <v>0.19739999999999999</v>
      </c>
      <c r="BJ84" s="61">
        <v>3.6200000000000003E-2</v>
      </c>
      <c r="BK84" s="61">
        <v>2.3599999999999999E-2</v>
      </c>
    </row>
    <row r="85" spans="1:63" x14ac:dyDescent="0.25">
      <c r="A85" s="61" t="s">
        <v>118</v>
      </c>
      <c r="B85" s="61">
        <v>50419</v>
      </c>
      <c r="C85" s="61">
        <v>73.290000000000006</v>
      </c>
      <c r="D85" s="61">
        <v>27.31</v>
      </c>
      <c r="E85" s="62">
        <v>2001.24</v>
      </c>
      <c r="F85" s="62">
        <v>1968.49</v>
      </c>
      <c r="G85" s="61">
        <v>6.0000000000000001E-3</v>
      </c>
      <c r="H85" s="61">
        <v>6.9999999999999999E-4</v>
      </c>
      <c r="I85" s="61">
        <v>1.26E-2</v>
      </c>
      <c r="J85" s="61">
        <v>1.1000000000000001E-3</v>
      </c>
      <c r="K85" s="61">
        <v>1.5299999999999999E-2</v>
      </c>
      <c r="L85" s="61">
        <v>0.94299999999999995</v>
      </c>
      <c r="M85" s="61">
        <v>2.1299999999999999E-2</v>
      </c>
      <c r="N85" s="61">
        <v>0.3755</v>
      </c>
      <c r="O85" s="61">
        <v>4.4999999999999997E-3</v>
      </c>
      <c r="P85" s="61">
        <v>0.13439999999999999</v>
      </c>
      <c r="Q85" s="61">
        <v>89.1</v>
      </c>
      <c r="R85" s="62">
        <v>53568.88</v>
      </c>
      <c r="S85" s="61">
        <v>0.2359</v>
      </c>
      <c r="T85" s="61">
        <v>0.19289999999999999</v>
      </c>
      <c r="U85" s="61">
        <v>0.57120000000000004</v>
      </c>
      <c r="V85" s="61">
        <v>18.62</v>
      </c>
      <c r="W85" s="61">
        <v>13.29</v>
      </c>
      <c r="X85" s="62">
        <v>70477.429999999993</v>
      </c>
      <c r="Y85" s="61">
        <v>146.30000000000001</v>
      </c>
      <c r="Z85" s="62">
        <v>128029.12</v>
      </c>
      <c r="AA85" s="61">
        <v>0.8115</v>
      </c>
      <c r="AB85" s="61">
        <v>0.15210000000000001</v>
      </c>
      <c r="AC85" s="61">
        <v>3.6400000000000002E-2</v>
      </c>
      <c r="AD85" s="61">
        <v>0.1885</v>
      </c>
      <c r="AE85" s="61">
        <v>128.03</v>
      </c>
      <c r="AF85" s="62">
        <v>3737.19</v>
      </c>
      <c r="AG85" s="61">
        <v>500.26</v>
      </c>
      <c r="AH85" s="62">
        <v>131421.98000000001</v>
      </c>
      <c r="AI85" s="61" t="s">
        <v>14</v>
      </c>
      <c r="AJ85" s="62">
        <v>31681</v>
      </c>
      <c r="AK85" s="62">
        <v>45966.57</v>
      </c>
      <c r="AL85" s="61">
        <v>44.89</v>
      </c>
      <c r="AM85" s="61">
        <v>27.62</v>
      </c>
      <c r="AN85" s="61">
        <v>32.159999999999997</v>
      </c>
      <c r="AO85" s="61">
        <v>4.78</v>
      </c>
      <c r="AP85" s="62">
        <v>1029.67</v>
      </c>
      <c r="AQ85" s="61">
        <v>1.0303</v>
      </c>
      <c r="AR85" s="62">
        <v>1068.3599999999999</v>
      </c>
      <c r="AS85" s="62">
        <v>1795.56</v>
      </c>
      <c r="AT85" s="62">
        <v>5078.4799999999996</v>
      </c>
      <c r="AU85" s="61">
        <v>940.44</v>
      </c>
      <c r="AV85" s="61">
        <v>239.27</v>
      </c>
      <c r="AW85" s="62">
        <v>9122.1</v>
      </c>
      <c r="AX85" s="62">
        <v>4402.13</v>
      </c>
      <c r="AY85" s="61">
        <v>0.47920000000000001</v>
      </c>
      <c r="AZ85" s="62">
        <v>4112.8900000000003</v>
      </c>
      <c r="BA85" s="61">
        <v>0.44779999999999998</v>
      </c>
      <c r="BB85" s="61">
        <v>670.57</v>
      </c>
      <c r="BC85" s="61">
        <v>7.2999999999999995E-2</v>
      </c>
      <c r="BD85" s="62">
        <v>9185.59</v>
      </c>
      <c r="BE85" s="62">
        <v>3419.48</v>
      </c>
      <c r="BF85" s="61">
        <v>0.92269999999999996</v>
      </c>
      <c r="BG85" s="61">
        <v>0.5605</v>
      </c>
      <c r="BH85" s="61">
        <v>0.22459999999999999</v>
      </c>
      <c r="BI85" s="61">
        <v>0.15679999999999999</v>
      </c>
      <c r="BJ85" s="61">
        <v>3.5000000000000003E-2</v>
      </c>
      <c r="BK85" s="61">
        <v>2.3E-2</v>
      </c>
    </row>
    <row r="86" spans="1:63" x14ac:dyDescent="0.25">
      <c r="A86" s="61" t="s">
        <v>119</v>
      </c>
      <c r="B86" s="61">
        <v>45278</v>
      </c>
      <c r="C86" s="61">
        <v>141.19</v>
      </c>
      <c r="D86" s="61">
        <v>13.64</v>
      </c>
      <c r="E86" s="62">
        <v>1925.59</v>
      </c>
      <c r="F86" s="62">
        <v>2040.36</v>
      </c>
      <c r="G86" s="61">
        <v>2.3999999999999998E-3</v>
      </c>
      <c r="H86" s="61">
        <v>2.0000000000000001E-4</v>
      </c>
      <c r="I86" s="61">
        <v>4.3E-3</v>
      </c>
      <c r="J86" s="61">
        <v>8.9999999999999998E-4</v>
      </c>
      <c r="K86" s="61">
        <v>6.1999999999999998E-3</v>
      </c>
      <c r="L86" s="61">
        <v>0.97399999999999998</v>
      </c>
      <c r="M86" s="61">
        <v>1.21E-2</v>
      </c>
      <c r="N86" s="61">
        <v>0.46929999999999999</v>
      </c>
      <c r="O86" s="61">
        <v>5.7999999999999996E-3</v>
      </c>
      <c r="P86" s="61">
        <v>0.1421</v>
      </c>
      <c r="Q86" s="61">
        <v>87.74</v>
      </c>
      <c r="R86" s="62">
        <v>51106.49</v>
      </c>
      <c r="S86" s="61">
        <v>0.2102</v>
      </c>
      <c r="T86" s="61">
        <v>0.1797</v>
      </c>
      <c r="U86" s="61">
        <v>0.61009999999999998</v>
      </c>
      <c r="V86" s="61">
        <v>18.09</v>
      </c>
      <c r="W86" s="61">
        <v>12.88</v>
      </c>
      <c r="X86" s="62">
        <v>66757.179999999993</v>
      </c>
      <c r="Y86" s="61">
        <v>144.25</v>
      </c>
      <c r="Z86" s="62">
        <v>113586.68</v>
      </c>
      <c r="AA86" s="61">
        <v>0.79220000000000002</v>
      </c>
      <c r="AB86" s="61">
        <v>0.13089999999999999</v>
      </c>
      <c r="AC86" s="61">
        <v>7.6899999999999996E-2</v>
      </c>
      <c r="AD86" s="61">
        <v>0.20780000000000001</v>
      </c>
      <c r="AE86" s="61">
        <v>113.59</v>
      </c>
      <c r="AF86" s="62">
        <v>2988.47</v>
      </c>
      <c r="AG86" s="61">
        <v>375.91</v>
      </c>
      <c r="AH86" s="62">
        <v>106466.5</v>
      </c>
      <c r="AI86" s="61" t="s">
        <v>14</v>
      </c>
      <c r="AJ86" s="62">
        <v>29162</v>
      </c>
      <c r="AK86" s="62">
        <v>42179.33</v>
      </c>
      <c r="AL86" s="61">
        <v>35.979999999999997</v>
      </c>
      <c r="AM86" s="61">
        <v>25.14</v>
      </c>
      <c r="AN86" s="61">
        <v>26.9</v>
      </c>
      <c r="AO86" s="61">
        <v>4.28</v>
      </c>
      <c r="AP86" s="61">
        <v>781.49</v>
      </c>
      <c r="AQ86" s="61">
        <v>0.89480000000000004</v>
      </c>
      <c r="AR86" s="61">
        <v>986.43</v>
      </c>
      <c r="AS86" s="62">
        <v>1860.17</v>
      </c>
      <c r="AT86" s="62">
        <v>4668.2</v>
      </c>
      <c r="AU86" s="61">
        <v>756.81</v>
      </c>
      <c r="AV86" s="61">
        <v>187.78</v>
      </c>
      <c r="AW86" s="62">
        <v>8459.3799999999992</v>
      </c>
      <c r="AX86" s="62">
        <v>4885.63</v>
      </c>
      <c r="AY86" s="61">
        <v>0.56699999999999995</v>
      </c>
      <c r="AZ86" s="62">
        <v>2930.72</v>
      </c>
      <c r="BA86" s="61">
        <v>0.34010000000000001</v>
      </c>
      <c r="BB86" s="61">
        <v>800.21</v>
      </c>
      <c r="BC86" s="61">
        <v>9.2899999999999996E-2</v>
      </c>
      <c r="BD86" s="62">
        <v>8616.57</v>
      </c>
      <c r="BE86" s="62">
        <v>4571.45</v>
      </c>
      <c r="BF86" s="61">
        <v>1.5386</v>
      </c>
      <c r="BG86" s="61">
        <v>0.54620000000000002</v>
      </c>
      <c r="BH86" s="61">
        <v>0.2349</v>
      </c>
      <c r="BI86" s="61">
        <v>0.15379999999999999</v>
      </c>
      <c r="BJ86" s="61">
        <v>3.6400000000000002E-2</v>
      </c>
      <c r="BK86" s="61">
        <v>2.87E-2</v>
      </c>
    </row>
    <row r="87" spans="1:63" x14ac:dyDescent="0.25">
      <c r="A87" s="61" t="s">
        <v>120</v>
      </c>
      <c r="B87" s="61">
        <v>47258</v>
      </c>
      <c r="C87" s="61">
        <v>66</v>
      </c>
      <c r="D87" s="61">
        <v>12.83</v>
      </c>
      <c r="E87" s="61">
        <v>847.02</v>
      </c>
      <c r="F87" s="61">
        <v>887.71</v>
      </c>
      <c r="G87" s="61">
        <v>7.4000000000000003E-3</v>
      </c>
      <c r="H87" s="61">
        <v>1E-4</v>
      </c>
      <c r="I87" s="61">
        <v>7.9000000000000008E-3</v>
      </c>
      <c r="J87" s="61">
        <v>5.0000000000000001E-4</v>
      </c>
      <c r="K87" s="61">
        <v>3.9199999999999999E-2</v>
      </c>
      <c r="L87" s="61">
        <v>0.91959999999999997</v>
      </c>
      <c r="M87" s="61">
        <v>2.53E-2</v>
      </c>
      <c r="N87" s="61">
        <v>0.2555</v>
      </c>
      <c r="O87" s="61">
        <v>3.3999999999999998E-3</v>
      </c>
      <c r="P87" s="61">
        <v>0.1137</v>
      </c>
      <c r="Q87" s="61">
        <v>43.91</v>
      </c>
      <c r="R87" s="62">
        <v>52867.41</v>
      </c>
      <c r="S87" s="61">
        <v>0.29270000000000002</v>
      </c>
      <c r="T87" s="61">
        <v>0.14080000000000001</v>
      </c>
      <c r="U87" s="61">
        <v>0.5665</v>
      </c>
      <c r="V87" s="61">
        <v>17.829999999999998</v>
      </c>
      <c r="W87" s="61">
        <v>6.4</v>
      </c>
      <c r="X87" s="62">
        <v>66846.5</v>
      </c>
      <c r="Y87" s="61">
        <v>128.37</v>
      </c>
      <c r="Z87" s="62">
        <v>136444.84</v>
      </c>
      <c r="AA87" s="61">
        <v>0.86099999999999999</v>
      </c>
      <c r="AB87" s="61">
        <v>9.2600000000000002E-2</v>
      </c>
      <c r="AC87" s="61">
        <v>4.6399999999999997E-2</v>
      </c>
      <c r="AD87" s="61">
        <v>0.13900000000000001</v>
      </c>
      <c r="AE87" s="61">
        <v>136.44</v>
      </c>
      <c r="AF87" s="62">
        <v>3565.49</v>
      </c>
      <c r="AG87" s="61">
        <v>474.86</v>
      </c>
      <c r="AH87" s="62">
        <v>121801.72</v>
      </c>
      <c r="AI87" s="61" t="s">
        <v>14</v>
      </c>
      <c r="AJ87" s="62">
        <v>34344</v>
      </c>
      <c r="AK87" s="62">
        <v>49219.74</v>
      </c>
      <c r="AL87" s="61">
        <v>41.38</v>
      </c>
      <c r="AM87" s="61">
        <v>24.74</v>
      </c>
      <c r="AN87" s="61">
        <v>29.21</v>
      </c>
      <c r="AO87" s="61">
        <v>4.58</v>
      </c>
      <c r="AP87" s="62">
        <v>1280.8800000000001</v>
      </c>
      <c r="AQ87" s="61">
        <v>1.125</v>
      </c>
      <c r="AR87" s="62">
        <v>1145.05</v>
      </c>
      <c r="AS87" s="62">
        <v>1743.59</v>
      </c>
      <c r="AT87" s="62">
        <v>5190.4799999999996</v>
      </c>
      <c r="AU87" s="61">
        <v>871.3</v>
      </c>
      <c r="AV87" s="61">
        <v>143.58000000000001</v>
      </c>
      <c r="AW87" s="62">
        <v>9093.99</v>
      </c>
      <c r="AX87" s="62">
        <v>4295.83</v>
      </c>
      <c r="AY87" s="61">
        <v>0.45279999999999998</v>
      </c>
      <c r="AZ87" s="62">
        <v>4720.88</v>
      </c>
      <c r="BA87" s="61">
        <v>0.49759999999999999</v>
      </c>
      <c r="BB87" s="61">
        <v>470.61</v>
      </c>
      <c r="BC87" s="61">
        <v>4.9599999999999998E-2</v>
      </c>
      <c r="BD87" s="62">
        <v>9487.32</v>
      </c>
      <c r="BE87" s="62">
        <v>3818.55</v>
      </c>
      <c r="BF87" s="61">
        <v>0.98399999999999999</v>
      </c>
      <c r="BG87" s="61">
        <v>0.56969999999999998</v>
      </c>
      <c r="BH87" s="61">
        <v>0.20949999999999999</v>
      </c>
      <c r="BI87" s="61">
        <v>0.1595</v>
      </c>
      <c r="BJ87" s="61">
        <v>3.5400000000000001E-2</v>
      </c>
      <c r="BK87" s="61">
        <v>2.5899999999999999E-2</v>
      </c>
    </row>
    <row r="88" spans="1:63" x14ac:dyDescent="0.25">
      <c r="A88" s="61" t="s">
        <v>121</v>
      </c>
      <c r="B88" s="61">
        <v>43729</v>
      </c>
      <c r="C88" s="61">
        <v>101</v>
      </c>
      <c r="D88" s="61">
        <v>22.75</v>
      </c>
      <c r="E88" s="62">
        <v>2298.1</v>
      </c>
      <c r="F88" s="62">
        <v>2262.58</v>
      </c>
      <c r="G88" s="61">
        <v>5.1000000000000004E-3</v>
      </c>
      <c r="H88" s="61">
        <v>4.0000000000000002E-4</v>
      </c>
      <c r="I88" s="61">
        <v>1.11E-2</v>
      </c>
      <c r="J88" s="61">
        <v>1E-3</v>
      </c>
      <c r="K88" s="61">
        <v>1.9400000000000001E-2</v>
      </c>
      <c r="L88" s="61">
        <v>0.9385</v>
      </c>
      <c r="M88" s="61">
        <v>2.4500000000000001E-2</v>
      </c>
      <c r="N88" s="61">
        <v>0.42599999999999999</v>
      </c>
      <c r="O88" s="61">
        <v>3.5000000000000001E-3</v>
      </c>
      <c r="P88" s="61">
        <v>0.13639999999999999</v>
      </c>
      <c r="Q88" s="61">
        <v>102.53</v>
      </c>
      <c r="R88" s="62">
        <v>53715.03</v>
      </c>
      <c r="S88" s="61">
        <v>0.21410000000000001</v>
      </c>
      <c r="T88" s="61">
        <v>0.17080000000000001</v>
      </c>
      <c r="U88" s="61">
        <v>0.61519999999999997</v>
      </c>
      <c r="V88" s="61">
        <v>18.579999999999998</v>
      </c>
      <c r="W88" s="61">
        <v>14.71</v>
      </c>
      <c r="X88" s="62">
        <v>70262.7</v>
      </c>
      <c r="Y88" s="61">
        <v>152.16999999999999</v>
      </c>
      <c r="Z88" s="62">
        <v>115921.19</v>
      </c>
      <c r="AA88" s="61">
        <v>0.80869999999999997</v>
      </c>
      <c r="AB88" s="61">
        <v>0.152</v>
      </c>
      <c r="AC88" s="61">
        <v>3.9300000000000002E-2</v>
      </c>
      <c r="AD88" s="61">
        <v>0.1913</v>
      </c>
      <c r="AE88" s="61">
        <v>115.92</v>
      </c>
      <c r="AF88" s="62">
        <v>3149.96</v>
      </c>
      <c r="AG88" s="61">
        <v>430.43</v>
      </c>
      <c r="AH88" s="62">
        <v>117386.12</v>
      </c>
      <c r="AI88" s="61" t="s">
        <v>14</v>
      </c>
      <c r="AJ88" s="62">
        <v>30799</v>
      </c>
      <c r="AK88" s="62">
        <v>43504.75</v>
      </c>
      <c r="AL88" s="61">
        <v>42.37</v>
      </c>
      <c r="AM88" s="61">
        <v>25.85</v>
      </c>
      <c r="AN88" s="61">
        <v>30.6</v>
      </c>
      <c r="AO88" s="61">
        <v>4.1900000000000004</v>
      </c>
      <c r="AP88" s="61">
        <v>888.84</v>
      </c>
      <c r="AQ88" s="61">
        <v>1.0771999999999999</v>
      </c>
      <c r="AR88" s="62">
        <v>1053.07</v>
      </c>
      <c r="AS88" s="62">
        <v>1836.13</v>
      </c>
      <c r="AT88" s="62">
        <v>5135.22</v>
      </c>
      <c r="AU88" s="61">
        <v>901.93</v>
      </c>
      <c r="AV88" s="61">
        <v>223.09</v>
      </c>
      <c r="AW88" s="62">
        <v>9149.44</v>
      </c>
      <c r="AX88" s="62">
        <v>4809.3999999999996</v>
      </c>
      <c r="AY88" s="61">
        <v>0.52080000000000004</v>
      </c>
      <c r="AZ88" s="62">
        <v>3720.92</v>
      </c>
      <c r="BA88" s="61">
        <v>0.40289999999999998</v>
      </c>
      <c r="BB88" s="61">
        <v>704.64</v>
      </c>
      <c r="BC88" s="61">
        <v>7.6300000000000007E-2</v>
      </c>
      <c r="BD88" s="62">
        <v>9234.9599999999991</v>
      </c>
      <c r="BE88" s="62">
        <v>3943.45</v>
      </c>
      <c r="BF88" s="61">
        <v>1.2426999999999999</v>
      </c>
      <c r="BG88" s="61">
        <v>0.55779999999999996</v>
      </c>
      <c r="BH88" s="61">
        <v>0.2288</v>
      </c>
      <c r="BI88" s="61">
        <v>0.1542</v>
      </c>
      <c r="BJ88" s="61">
        <v>3.4299999999999997E-2</v>
      </c>
      <c r="BK88" s="61">
        <v>2.4899999999999999E-2</v>
      </c>
    </row>
    <row r="89" spans="1:63" x14ac:dyDescent="0.25">
      <c r="A89" s="61" t="s">
        <v>122</v>
      </c>
      <c r="B89" s="61">
        <v>47829</v>
      </c>
      <c r="C89" s="61">
        <v>93.52</v>
      </c>
      <c r="D89" s="61">
        <v>12.57</v>
      </c>
      <c r="E89" s="62">
        <v>1175.21</v>
      </c>
      <c r="F89" s="62">
        <v>1156.31</v>
      </c>
      <c r="G89" s="61">
        <v>3.5999999999999999E-3</v>
      </c>
      <c r="H89" s="61">
        <v>2.0000000000000001E-4</v>
      </c>
      <c r="I89" s="61">
        <v>5.1999999999999998E-3</v>
      </c>
      <c r="J89" s="61">
        <v>5.0000000000000001E-4</v>
      </c>
      <c r="K89" s="61">
        <v>1.01E-2</v>
      </c>
      <c r="L89" s="61">
        <v>0.96579999999999999</v>
      </c>
      <c r="M89" s="61">
        <v>1.47E-2</v>
      </c>
      <c r="N89" s="61">
        <v>0.32700000000000001</v>
      </c>
      <c r="O89" s="61">
        <v>1.1999999999999999E-3</v>
      </c>
      <c r="P89" s="61">
        <v>0.11849999999999999</v>
      </c>
      <c r="Q89" s="61">
        <v>54.61</v>
      </c>
      <c r="R89" s="62">
        <v>50479</v>
      </c>
      <c r="S89" s="61">
        <v>0.2732</v>
      </c>
      <c r="T89" s="61">
        <v>0.17130000000000001</v>
      </c>
      <c r="U89" s="61">
        <v>0.55559999999999998</v>
      </c>
      <c r="V89" s="61">
        <v>18.079999999999998</v>
      </c>
      <c r="W89" s="61">
        <v>9.23</v>
      </c>
      <c r="X89" s="62">
        <v>63107.41</v>
      </c>
      <c r="Y89" s="61">
        <v>124.08</v>
      </c>
      <c r="Z89" s="62">
        <v>118001.87</v>
      </c>
      <c r="AA89" s="61">
        <v>0.90280000000000005</v>
      </c>
      <c r="AB89" s="61">
        <v>4.8300000000000003E-2</v>
      </c>
      <c r="AC89" s="61">
        <v>4.8899999999999999E-2</v>
      </c>
      <c r="AD89" s="61">
        <v>9.7199999999999995E-2</v>
      </c>
      <c r="AE89" s="61">
        <v>118</v>
      </c>
      <c r="AF89" s="62">
        <v>2892.28</v>
      </c>
      <c r="AG89" s="61">
        <v>421.87</v>
      </c>
      <c r="AH89" s="62">
        <v>113726.63</v>
      </c>
      <c r="AI89" s="61" t="s">
        <v>14</v>
      </c>
      <c r="AJ89" s="62">
        <v>34093</v>
      </c>
      <c r="AK89" s="62">
        <v>47260.21</v>
      </c>
      <c r="AL89" s="61">
        <v>36.81</v>
      </c>
      <c r="AM89" s="61">
        <v>23.47</v>
      </c>
      <c r="AN89" s="61">
        <v>25.44</v>
      </c>
      <c r="AO89" s="61">
        <v>4.5599999999999996</v>
      </c>
      <c r="AP89" s="62">
        <v>1262.8499999999999</v>
      </c>
      <c r="AQ89" s="61">
        <v>1.1043000000000001</v>
      </c>
      <c r="AR89" s="62">
        <v>1092.3499999999999</v>
      </c>
      <c r="AS89" s="62">
        <v>1958.9</v>
      </c>
      <c r="AT89" s="62">
        <v>5016.75</v>
      </c>
      <c r="AU89" s="61">
        <v>853.07</v>
      </c>
      <c r="AV89" s="61">
        <v>210</v>
      </c>
      <c r="AW89" s="62">
        <v>9131.06</v>
      </c>
      <c r="AX89" s="62">
        <v>4846.68</v>
      </c>
      <c r="AY89" s="61">
        <v>0.51749999999999996</v>
      </c>
      <c r="AZ89" s="62">
        <v>3928.17</v>
      </c>
      <c r="BA89" s="61">
        <v>0.41949999999999998</v>
      </c>
      <c r="BB89" s="61">
        <v>589.99</v>
      </c>
      <c r="BC89" s="61">
        <v>6.3E-2</v>
      </c>
      <c r="BD89" s="62">
        <v>9364.84</v>
      </c>
      <c r="BE89" s="62">
        <v>4191.33</v>
      </c>
      <c r="BF89" s="61">
        <v>1.2539</v>
      </c>
      <c r="BG89" s="61">
        <v>0.54090000000000005</v>
      </c>
      <c r="BH89" s="61">
        <v>0.21010000000000001</v>
      </c>
      <c r="BI89" s="61">
        <v>0.18870000000000001</v>
      </c>
      <c r="BJ89" s="61">
        <v>3.4500000000000003E-2</v>
      </c>
      <c r="BK89" s="61">
        <v>2.5899999999999999E-2</v>
      </c>
    </row>
    <row r="90" spans="1:63" x14ac:dyDescent="0.25">
      <c r="A90" s="61" t="s">
        <v>123</v>
      </c>
      <c r="B90" s="61">
        <v>43737</v>
      </c>
      <c r="C90" s="61">
        <v>31.52</v>
      </c>
      <c r="D90" s="61">
        <v>246.32</v>
      </c>
      <c r="E90" s="62">
        <v>7764.88</v>
      </c>
      <c r="F90" s="62">
        <v>7437.18</v>
      </c>
      <c r="G90" s="61">
        <v>6.5600000000000006E-2</v>
      </c>
      <c r="H90" s="61">
        <v>4.0000000000000002E-4</v>
      </c>
      <c r="I90" s="61">
        <v>5.7599999999999998E-2</v>
      </c>
      <c r="J90" s="61">
        <v>1.1999999999999999E-3</v>
      </c>
      <c r="K90" s="61">
        <v>3.2500000000000001E-2</v>
      </c>
      <c r="L90" s="61">
        <v>0.8024</v>
      </c>
      <c r="M90" s="61">
        <v>4.0399999999999998E-2</v>
      </c>
      <c r="N90" s="61">
        <v>0.17199999999999999</v>
      </c>
      <c r="O90" s="61">
        <v>3.6999999999999998E-2</v>
      </c>
      <c r="P90" s="61">
        <v>0.1037</v>
      </c>
      <c r="Q90" s="61">
        <v>339.43</v>
      </c>
      <c r="R90" s="62">
        <v>66264.69</v>
      </c>
      <c r="S90" s="61">
        <v>0.2424</v>
      </c>
      <c r="T90" s="61">
        <v>0.19350000000000001</v>
      </c>
      <c r="U90" s="61">
        <v>0.56399999999999995</v>
      </c>
      <c r="V90" s="61">
        <v>19.100000000000001</v>
      </c>
      <c r="W90" s="61">
        <v>36.01</v>
      </c>
      <c r="X90" s="62">
        <v>88747.08</v>
      </c>
      <c r="Y90" s="61">
        <v>212.98</v>
      </c>
      <c r="Z90" s="62">
        <v>178360.13</v>
      </c>
      <c r="AA90" s="61">
        <v>0.76429999999999998</v>
      </c>
      <c r="AB90" s="61">
        <v>0.21479999999999999</v>
      </c>
      <c r="AC90" s="61">
        <v>2.0799999999999999E-2</v>
      </c>
      <c r="AD90" s="61">
        <v>0.23569999999999999</v>
      </c>
      <c r="AE90" s="61">
        <v>178.36</v>
      </c>
      <c r="AF90" s="62">
        <v>7444.38</v>
      </c>
      <c r="AG90" s="61">
        <v>831.23</v>
      </c>
      <c r="AH90" s="62">
        <v>212098.96</v>
      </c>
      <c r="AI90" s="61" t="s">
        <v>14</v>
      </c>
      <c r="AJ90" s="62">
        <v>46831</v>
      </c>
      <c r="AK90" s="62">
        <v>77271.45</v>
      </c>
      <c r="AL90" s="61">
        <v>69.540000000000006</v>
      </c>
      <c r="AM90" s="61">
        <v>39.31</v>
      </c>
      <c r="AN90" s="61">
        <v>43.48</v>
      </c>
      <c r="AO90" s="61">
        <v>4.8499999999999996</v>
      </c>
      <c r="AP90" s="62">
        <v>1096.5</v>
      </c>
      <c r="AQ90" s="61">
        <v>0.69159999999999999</v>
      </c>
      <c r="AR90" s="62">
        <v>1061.99</v>
      </c>
      <c r="AS90" s="62">
        <v>1821.83</v>
      </c>
      <c r="AT90" s="62">
        <v>6272.58</v>
      </c>
      <c r="AU90" s="62">
        <v>1159.6500000000001</v>
      </c>
      <c r="AV90" s="61">
        <v>384.13</v>
      </c>
      <c r="AW90" s="62">
        <v>10700.17</v>
      </c>
      <c r="AX90" s="62">
        <v>3312.42</v>
      </c>
      <c r="AY90" s="61">
        <v>0.309</v>
      </c>
      <c r="AZ90" s="62">
        <v>7005.66</v>
      </c>
      <c r="BA90" s="61">
        <v>0.65359999999999996</v>
      </c>
      <c r="BB90" s="61">
        <v>400.36</v>
      </c>
      <c r="BC90" s="61">
        <v>3.7400000000000003E-2</v>
      </c>
      <c r="BD90" s="62">
        <v>10718.44</v>
      </c>
      <c r="BE90" s="62">
        <v>1516.09</v>
      </c>
      <c r="BF90" s="61">
        <v>0.19489999999999999</v>
      </c>
      <c r="BG90" s="61">
        <v>0.624</v>
      </c>
      <c r="BH90" s="61">
        <v>0.22969999999999999</v>
      </c>
      <c r="BI90" s="61">
        <v>9.8699999999999996E-2</v>
      </c>
      <c r="BJ90" s="61">
        <v>2.7799999999999998E-2</v>
      </c>
      <c r="BK90" s="61">
        <v>1.9699999999999999E-2</v>
      </c>
    </row>
    <row r="91" spans="1:63" x14ac:dyDescent="0.25">
      <c r="A91" s="61" t="s">
        <v>124</v>
      </c>
      <c r="B91" s="61">
        <v>46714</v>
      </c>
      <c r="C91" s="61">
        <v>109.1</v>
      </c>
      <c r="D91" s="61">
        <v>9.81</v>
      </c>
      <c r="E91" s="62">
        <v>1070.58</v>
      </c>
      <c r="F91" s="62">
        <v>1079.27</v>
      </c>
      <c r="G91" s="61">
        <v>3.0999999999999999E-3</v>
      </c>
      <c r="H91" s="61">
        <v>1E-4</v>
      </c>
      <c r="I91" s="61">
        <v>5.7000000000000002E-3</v>
      </c>
      <c r="J91" s="61">
        <v>8.0000000000000004E-4</v>
      </c>
      <c r="K91" s="61">
        <v>1.8800000000000001E-2</v>
      </c>
      <c r="L91" s="61">
        <v>0.95069999999999999</v>
      </c>
      <c r="M91" s="61">
        <v>2.0799999999999999E-2</v>
      </c>
      <c r="N91" s="61">
        <v>0.39069999999999999</v>
      </c>
      <c r="O91" s="61">
        <v>8.0000000000000004E-4</v>
      </c>
      <c r="P91" s="61">
        <v>0.13270000000000001</v>
      </c>
      <c r="Q91" s="61">
        <v>51.62</v>
      </c>
      <c r="R91" s="62">
        <v>50415.78</v>
      </c>
      <c r="S91" s="61">
        <v>0.30480000000000002</v>
      </c>
      <c r="T91" s="61">
        <v>0.15390000000000001</v>
      </c>
      <c r="U91" s="61">
        <v>0.5413</v>
      </c>
      <c r="V91" s="61">
        <v>17.78</v>
      </c>
      <c r="W91" s="61">
        <v>8.2200000000000006</v>
      </c>
      <c r="X91" s="62">
        <v>64805.26</v>
      </c>
      <c r="Y91" s="61">
        <v>126.27</v>
      </c>
      <c r="Z91" s="62">
        <v>105218.34</v>
      </c>
      <c r="AA91" s="61">
        <v>0.90749999999999997</v>
      </c>
      <c r="AB91" s="61">
        <v>4.7699999999999999E-2</v>
      </c>
      <c r="AC91" s="61">
        <v>4.48E-2</v>
      </c>
      <c r="AD91" s="61">
        <v>9.2499999999999999E-2</v>
      </c>
      <c r="AE91" s="61">
        <v>105.22</v>
      </c>
      <c r="AF91" s="62">
        <v>2579.5100000000002</v>
      </c>
      <c r="AG91" s="61">
        <v>378.39</v>
      </c>
      <c r="AH91" s="62">
        <v>95822.09</v>
      </c>
      <c r="AI91" s="61" t="s">
        <v>14</v>
      </c>
      <c r="AJ91" s="62">
        <v>32684</v>
      </c>
      <c r="AK91" s="62">
        <v>44201.79</v>
      </c>
      <c r="AL91" s="61">
        <v>35.799999999999997</v>
      </c>
      <c r="AM91" s="61">
        <v>23.73</v>
      </c>
      <c r="AN91" s="61">
        <v>26.73</v>
      </c>
      <c r="AO91" s="61">
        <v>4.47</v>
      </c>
      <c r="AP91" s="62">
        <v>1246.7</v>
      </c>
      <c r="AQ91" s="61">
        <v>1.1748000000000001</v>
      </c>
      <c r="AR91" s="62">
        <v>1098.73</v>
      </c>
      <c r="AS91" s="62">
        <v>1995.38</v>
      </c>
      <c r="AT91" s="62">
        <v>5165.2700000000004</v>
      </c>
      <c r="AU91" s="61">
        <v>790.2</v>
      </c>
      <c r="AV91" s="61">
        <v>196.26</v>
      </c>
      <c r="AW91" s="62">
        <v>9245.84</v>
      </c>
      <c r="AX91" s="62">
        <v>5386.53</v>
      </c>
      <c r="AY91" s="61">
        <v>0.55859999999999999</v>
      </c>
      <c r="AZ91" s="62">
        <v>3594.46</v>
      </c>
      <c r="BA91" s="61">
        <v>0.37280000000000002</v>
      </c>
      <c r="BB91" s="61">
        <v>661.29</v>
      </c>
      <c r="BC91" s="61">
        <v>6.8599999999999994E-2</v>
      </c>
      <c r="BD91" s="62">
        <v>9642.2800000000007</v>
      </c>
      <c r="BE91" s="62">
        <v>4843.59</v>
      </c>
      <c r="BF91" s="61">
        <v>1.7214</v>
      </c>
      <c r="BG91" s="61">
        <v>0.54769999999999996</v>
      </c>
      <c r="BH91" s="61">
        <v>0.20830000000000001</v>
      </c>
      <c r="BI91" s="61">
        <v>0.18310000000000001</v>
      </c>
      <c r="BJ91" s="61">
        <v>3.5900000000000001E-2</v>
      </c>
      <c r="BK91" s="61">
        <v>2.5000000000000001E-2</v>
      </c>
    </row>
    <row r="92" spans="1:63" x14ac:dyDescent="0.25">
      <c r="A92" s="61" t="s">
        <v>125</v>
      </c>
      <c r="B92" s="61">
        <v>45286</v>
      </c>
      <c r="C92" s="61">
        <v>26.43</v>
      </c>
      <c r="D92" s="61">
        <v>116.6</v>
      </c>
      <c r="E92" s="62">
        <v>3081.51</v>
      </c>
      <c r="F92" s="62">
        <v>2985.79</v>
      </c>
      <c r="G92" s="61">
        <v>3.27E-2</v>
      </c>
      <c r="H92" s="61">
        <v>4.0000000000000002E-4</v>
      </c>
      <c r="I92" s="61">
        <v>1.8800000000000001E-2</v>
      </c>
      <c r="J92" s="61">
        <v>8.0000000000000004E-4</v>
      </c>
      <c r="K92" s="61">
        <v>1.5900000000000001E-2</v>
      </c>
      <c r="L92" s="61">
        <v>0.90800000000000003</v>
      </c>
      <c r="M92" s="61">
        <v>2.35E-2</v>
      </c>
      <c r="N92" s="61">
        <v>7.9699999999999993E-2</v>
      </c>
      <c r="O92" s="61">
        <v>9.4000000000000004E-3</v>
      </c>
      <c r="P92" s="61">
        <v>0.10249999999999999</v>
      </c>
      <c r="Q92" s="61">
        <v>142.24</v>
      </c>
      <c r="R92" s="62">
        <v>67345.919999999998</v>
      </c>
      <c r="S92" s="61">
        <v>0.1855</v>
      </c>
      <c r="T92" s="61">
        <v>0.20660000000000001</v>
      </c>
      <c r="U92" s="61">
        <v>0.6079</v>
      </c>
      <c r="V92" s="61">
        <v>18.39</v>
      </c>
      <c r="W92" s="61">
        <v>15.85</v>
      </c>
      <c r="X92" s="62">
        <v>90445.7</v>
      </c>
      <c r="Y92" s="61">
        <v>192.74</v>
      </c>
      <c r="Z92" s="62">
        <v>220600.7</v>
      </c>
      <c r="AA92" s="61">
        <v>0.87629999999999997</v>
      </c>
      <c r="AB92" s="61">
        <v>0.1013</v>
      </c>
      <c r="AC92" s="61">
        <v>2.24E-2</v>
      </c>
      <c r="AD92" s="61">
        <v>0.1237</v>
      </c>
      <c r="AE92" s="61">
        <v>220.6</v>
      </c>
      <c r="AF92" s="62">
        <v>8765.9599999999991</v>
      </c>
      <c r="AG92" s="62">
        <v>1102.55</v>
      </c>
      <c r="AH92" s="62">
        <v>263034.03999999998</v>
      </c>
      <c r="AI92" s="61" t="s">
        <v>14</v>
      </c>
      <c r="AJ92" s="62">
        <v>53394</v>
      </c>
      <c r="AK92" s="62">
        <v>114039.43</v>
      </c>
      <c r="AL92" s="61">
        <v>77.33</v>
      </c>
      <c r="AM92" s="61">
        <v>39.700000000000003</v>
      </c>
      <c r="AN92" s="61">
        <v>45.67</v>
      </c>
      <c r="AO92" s="61">
        <v>4.8899999999999997</v>
      </c>
      <c r="AP92" s="61">
        <v>0</v>
      </c>
      <c r="AQ92" s="61">
        <v>0.63980000000000004</v>
      </c>
      <c r="AR92" s="62">
        <v>1232.8699999999999</v>
      </c>
      <c r="AS92" s="62">
        <v>2016.31</v>
      </c>
      <c r="AT92" s="62">
        <v>6483.31</v>
      </c>
      <c r="AU92" s="62">
        <v>1300.27</v>
      </c>
      <c r="AV92" s="61">
        <v>345.53</v>
      </c>
      <c r="AW92" s="62">
        <v>11378.29</v>
      </c>
      <c r="AX92" s="62">
        <v>2949.58</v>
      </c>
      <c r="AY92" s="61">
        <v>0.26569999999999999</v>
      </c>
      <c r="AZ92" s="62">
        <v>7824.94</v>
      </c>
      <c r="BA92" s="61">
        <v>0.70479999999999998</v>
      </c>
      <c r="BB92" s="61">
        <v>327.58</v>
      </c>
      <c r="BC92" s="61">
        <v>2.9499999999999998E-2</v>
      </c>
      <c r="BD92" s="62">
        <v>11102.11</v>
      </c>
      <c r="BE92" s="62">
        <v>1204.42</v>
      </c>
      <c r="BF92" s="61">
        <v>9.5699999999999993E-2</v>
      </c>
      <c r="BG92" s="61">
        <v>0.62060000000000004</v>
      </c>
      <c r="BH92" s="61">
        <v>0.2122</v>
      </c>
      <c r="BI92" s="61">
        <v>0.115</v>
      </c>
      <c r="BJ92" s="61">
        <v>3.1E-2</v>
      </c>
      <c r="BK92" s="61">
        <v>2.12E-2</v>
      </c>
    </row>
    <row r="93" spans="1:63" x14ac:dyDescent="0.25">
      <c r="A93" s="61" t="s">
        <v>126</v>
      </c>
      <c r="B93" s="61">
        <v>50138</v>
      </c>
      <c r="C93" s="61">
        <v>79.14</v>
      </c>
      <c r="D93" s="61">
        <v>19.68</v>
      </c>
      <c r="E93" s="62">
        <v>1557.66</v>
      </c>
      <c r="F93" s="62">
        <v>1557.12</v>
      </c>
      <c r="G93" s="61">
        <v>3.0999999999999999E-3</v>
      </c>
      <c r="H93" s="61">
        <v>2.0000000000000001E-4</v>
      </c>
      <c r="I93" s="61">
        <v>4.5999999999999999E-3</v>
      </c>
      <c r="J93" s="61">
        <v>8.0000000000000004E-4</v>
      </c>
      <c r="K93" s="61">
        <v>6.8999999999999999E-3</v>
      </c>
      <c r="L93" s="61">
        <v>0.97240000000000004</v>
      </c>
      <c r="M93" s="61">
        <v>1.21E-2</v>
      </c>
      <c r="N93" s="61">
        <v>0.3427</v>
      </c>
      <c r="O93" s="61">
        <v>6.9999999999999999E-4</v>
      </c>
      <c r="P93" s="61">
        <v>0.1258</v>
      </c>
      <c r="Q93" s="61">
        <v>69.58</v>
      </c>
      <c r="R93" s="62">
        <v>52975.76</v>
      </c>
      <c r="S93" s="61">
        <v>0.24149999999999999</v>
      </c>
      <c r="T93" s="61">
        <v>0.1741</v>
      </c>
      <c r="U93" s="61">
        <v>0.58440000000000003</v>
      </c>
      <c r="V93" s="61">
        <v>19.3</v>
      </c>
      <c r="W93" s="61">
        <v>11.24</v>
      </c>
      <c r="X93" s="62">
        <v>68696.56</v>
      </c>
      <c r="Y93" s="61">
        <v>134.1</v>
      </c>
      <c r="Z93" s="62">
        <v>119310.99</v>
      </c>
      <c r="AA93" s="61">
        <v>0.8831</v>
      </c>
      <c r="AB93" s="61">
        <v>7.0999999999999994E-2</v>
      </c>
      <c r="AC93" s="61">
        <v>4.5900000000000003E-2</v>
      </c>
      <c r="AD93" s="61">
        <v>0.1169</v>
      </c>
      <c r="AE93" s="61">
        <v>119.31</v>
      </c>
      <c r="AF93" s="62">
        <v>3153.32</v>
      </c>
      <c r="AG93" s="61">
        <v>444.96</v>
      </c>
      <c r="AH93" s="62">
        <v>118678.63</v>
      </c>
      <c r="AI93" s="61" t="s">
        <v>14</v>
      </c>
      <c r="AJ93" s="62">
        <v>33456</v>
      </c>
      <c r="AK93" s="62">
        <v>46535.44</v>
      </c>
      <c r="AL93" s="61">
        <v>44.15</v>
      </c>
      <c r="AM93" s="61">
        <v>25.53</v>
      </c>
      <c r="AN93" s="61">
        <v>28.13</v>
      </c>
      <c r="AO93" s="61">
        <v>4.9400000000000004</v>
      </c>
      <c r="AP93" s="62">
        <v>1028.48</v>
      </c>
      <c r="AQ93" s="61">
        <v>0.97070000000000001</v>
      </c>
      <c r="AR93" s="62">
        <v>1078.04</v>
      </c>
      <c r="AS93" s="62">
        <v>1831.67</v>
      </c>
      <c r="AT93" s="62">
        <v>4911.41</v>
      </c>
      <c r="AU93" s="61">
        <v>867.92</v>
      </c>
      <c r="AV93" s="61">
        <v>198.39</v>
      </c>
      <c r="AW93" s="62">
        <v>8887.43</v>
      </c>
      <c r="AX93" s="62">
        <v>4905.3500000000004</v>
      </c>
      <c r="AY93" s="61">
        <v>0.54210000000000003</v>
      </c>
      <c r="AZ93" s="62">
        <v>3523.44</v>
      </c>
      <c r="BA93" s="61">
        <v>0.38940000000000002</v>
      </c>
      <c r="BB93" s="61">
        <v>620.66999999999996</v>
      </c>
      <c r="BC93" s="61">
        <v>6.8599999999999994E-2</v>
      </c>
      <c r="BD93" s="62">
        <v>9049.4599999999991</v>
      </c>
      <c r="BE93" s="62">
        <v>4410.7</v>
      </c>
      <c r="BF93" s="61">
        <v>1.2675000000000001</v>
      </c>
      <c r="BG93" s="61">
        <v>0.56689999999999996</v>
      </c>
      <c r="BH93" s="61">
        <v>0.22389999999999999</v>
      </c>
      <c r="BI93" s="61">
        <v>0.1547</v>
      </c>
      <c r="BJ93" s="61">
        <v>3.5799999999999998E-2</v>
      </c>
      <c r="BK93" s="61">
        <v>1.8700000000000001E-2</v>
      </c>
    </row>
    <row r="94" spans="1:63" x14ac:dyDescent="0.25">
      <c r="A94" s="61" t="s">
        <v>127</v>
      </c>
      <c r="B94" s="61">
        <v>47183</v>
      </c>
      <c r="C94" s="61">
        <v>54.43</v>
      </c>
      <c r="D94" s="61">
        <v>58.69</v>
      </c>
      <c r="E94" s="62">
        <v>3194.61</v>
      </c>
      <c r="F94" s="62">
        <v>3078.06</v>
      </c>
      <c r="G94" s="61">
        <v>1.4E-2</v>
      </c>
      <c r="H94" s="61">
        <v>2.9999999999999997E-4</v>
      </c>
      <c r="I94" s="61">
        <v>1.2699999999999999E-2</v>
      </c>
      <c r="J94" s="61">
        <v>1.4E-3</v>
      </c>
      <c r="K94" s="61">
        <v>1.5299999999999999E-2</v>
      </c>
      <c r="L94" s="61">
        <v>0.93659999999999999</v>
      </c>
      <c r="M94" s="61">
        <v>1.9599999999999999E-2</v>
      </c>
      <c r="N94" s="61">
        <v>0.1913</v>
      </c>
      <c r="O94" s="61">
        <v>6.8999999999999999E-3</v>
      </c>
      <c r="P94" s="61">
        <v>0.1086</v>
      </c>
      <c r="Q94" s="61">
        <v>139.16</v>
      </c>
      <c r="R94" s="62">
        <v>59318.52</v>
      </c>
      <c r="S94" s="61">
        <v>0.21859999999999999</v>
      </c>
      <c r="T94" s="61">
        <v>0.20660000000000001</v>
      </c>
      <c r="U94" s="61">
        <v>0.57489999999999997</v>
      </c>
      <c r="V94" s="61">
        <v>19.64</v>
      </c>
      <c r="W94" s="61">
        <v>15.28</v>
      </c>
      <c r="X94" s="62">
        <v>81437.210000000006</v>
      </c>
      <c r="Y94" s="61">
        <v>205.64</v>
      </c>
      <c r="Z94" s="62">
        <v>167092.32999999999</v>
      </c>
      <c r="AA94" s="61">
        <v>0.81859999999999999</v>
      </c>
      <c r="AB94" s="61">
        <v>0.14530000000000001</v>
      </c>
      <c r="AC94" s="61">
        <v>3.61E-2</v>
      </c>
      <c r="AD94" s="61">
        <v>0.18140000000000001</v>
      </c>
      <c r="AE94" s="61">
        <v>167.09</v>
      </c>
      <c r="AF94" s="62">
        <v>5684.01</v>
      </c>
      <c r="AG94" s="61">
        <v>714.27</v>
      </c>
      <c r="AH94" s="62">
        <v>183064.8</v>
      </c>
      <c r="AI94" s="61" t="s">
        <v>14</v>
      </c>
      <c r="AJ94" s="62">
        <v>39523</v>
      </c>
      <c r="AK94" s="62">
        <v>65494.65</v>
      </c>
      <c r="AL94" s="61">
        <v>54.94</v>
      </c>
      <c r="AM94" s="61">
        <v>32.22</v>
      </c>
      <c r="AN94" s="61">
        <v>33.85</v>
      </c>
      <c r="AO94" s="61">
        <v>4.17</v>
      </c>
      <c r="AP94" s="62">
        <v>1225.42</v>
      </c>
      <c r="AQ94" s="61">
        <v>0.82440000000000002</v>
      </c>
      <c r="AR94" s="62">
        <v>1087.19</v>
      </c>
      <c r="AS94" s="62">
        <v>1721.67</v>
      </c>
      <c r="AT94" s="62">
        <v>5346.19</v>
      </c>
      <c r="AU94" s="61">
        <v>982.51</v>
      </c>
      <c r="AV94" s="61">
        <v>219.23</v>
      </c>
      <c r="AW94" s="62">
        <v>9356.7900000000009</v>
      </c>
      <c r="AX94" s="62">
        <v>3507.28</v>
      </c>
      <c r="AY94" s="61">
        <v>0.37630000000000002</v>
      </c>
      <c r="AZ94" s="62">
        <v>5400.09</v>
      </c>
      <c r="BA94" s="61">
        <v>0.57940000000000003</v>
      </c>
      <c r="BB94" s="61">
        <v>413.47</v>
      </c>
      <c r="BC94" s="61">
        <v>4.4400000000000002E-2</v>
      </c>
      <c r="BD94" s="62">
        <v>9320.84</v>
      </c>
      <c r="BE94" s="62">
        <v>2144.12</v>
      </c>
      <c r="BF94" s="61">
        <v>0.33229999999999998</v>
      </c>
      <c r="BG94" s="61">
        <v>0.60540000000000005</v>
      </c>
      <c r="BH94" s="61">
        <v>0.22620000000000001</v>
      </c>
      <c r="BI94" s="61">
        <v>0.1167</v>
      </c>
      <c r="BJ94" s="61">
        <v>3.0499999999999999E-2</v>
      </c>
      <c r="BK94" s="61">
        <v>2.12E-2</v>
      </c>
    </row>
    <row r="95" spans="1:63" x14ac:dyDescent="0.25">
      <c r="A95" s="61" t="s">
        <v>128</v>
      </c>
      <c r="B95" s="61">
        <v>45294</v>
      </c>
      <c r="C95" s="61">
        <v>79.14</v>
      </c>
      <c r="D95" s="61">
        <v>18.52</v>
      </c>
      <c r="E95" s="62">
        <v>1466</v>
      </c>
      <c r="F95" s="62">
        <v>1443.99</v>
      </c>
      <c r="G95" s="61">
        <v>2.5000000000000001E-3</v>
      </c>
      <c r="H95" s="61">
        <v>2.0000000000000001E-4</v>
      </c>
      <c r="I95" s="61">
        <v>6.4000000000000003E-3</v>
      </c>
      <c r="J95" s="61">
        <v>1.1999999999999999E-3</v>
      </c>
      <c r="K95" s="61">
        <v>8.6999999999999994E-3</v>
      </c>
      <c r="L95" s="61">
        <v>0.9627</v>
      </c>
      <c r="M95" s="61">
        <v>1.83E-2</v>
      </c>
      <c r="N95" s="61">
        <v>0.46239999999999998</v>
      </c>
      <c r="O95" s="61">
        <v>8.0000000000000004E-4</v>
      </c>
      <c r="P95" s="61">
        <v>0.13550000000000001</v>
      </c>
      <c r="Q95" s="61">
        <v>64.290000000000006</v>
      </c>
      <c r="R95" s="62">
        <v>50643.46</v>
      </c>
      <c r="S95" s="61">
        <v>0.2349</v>
      </c>
      <c r="T95" s="61">
        <v>0.16120000000000001</v>
      </c>
      <c r="U95" s="61">
        <v>0.60389999999999999</v>
      </c>
      <c r="V95" s="61">
        <v>18.54</v>
      </c>
      <c r="W95" s="61">
        <v>11.03</v>
      </c>
      <c r="X95" s="62">
        <v>62421.61</v>
      </c>
      <c r="Y95" s="61">
        <v>128.05000000000001</v>
      </c>
      <c r="Z95" s="62">
        <v>107653.87</v>
      </c>
      <c r="AA95" s="61">
        <v>0.87590000000000001</v>
      </c>
      <c r="AB95" s="61">
        <v>7.6999999999999999E-2</v>
      </c>
      <c r="AC95" s="61">
        <v>4.7100000000000003E-2</v>
      </c>
      <c r="AD95" s="61">
        <v>0.1241</v>
      </c>
      <c r="AE95" s="61">
        <v>107.65</v>
      </c>
      <c r="AF95" s="62">
        <v>2619.52</v>
      </c>
      <c r="AG95" s="61">
        <v>377.42</v>
      </c>
      <c r="AH95" s="62">
        <v>105037.29</v>
      </c>
      <c r="AI95" s="61" t="s">
        <v>14</v>
      </c>
      <c r="AJ95" s="62">
        <v>30481</v>
      </c>
      <c r="AK95" s="62">
        <v>42619.28</v>
      </c>
      <c r="AL95" s="61">
        <v>38.07</v>
      </c>
      <c r="AM95" s="61">
        <v>23.69</v>
      </c>
      <c r="AN95" s="61">
        <v>26.01</v>
      </c>
      <c r="AO95" s="61">
        <v>4.0199999999999996</v>
      </c>
      <c r="AP95" s="61">
        <v>791.18</v>
      </c>
      <c r="AQ95" s="61">
        <v>1.0117</v>
      </c>
      <c r="AR95" s="62">
        <v>1103.42</v>
      </c>
      <c r="AS95" s="62">
        <v>1918.04</v>
      </c>
      <c r="AT95" s="62">
        <v>4802.4399999999996</v>
      </c>
      <c r="AU95" s="61">
        <v>760.87</v>
      </c>
      <c r="AV95" s="61">
        <v>280.99</v>
      </c>
      <c r="AW95" s="62">
        <v>8865.75</v>
      </c>
      <c r="AX95" s="62">
        <v>5105.41</v>
      </c>
      <c r="AY95" s="61">
        <v>0.57509999999999994</v>
      </c>
      <c r="AZ95" s="62">
        <v>3001.47</v>
      </c>
      <c r="BA95" s="61">
        <v>0.33810000000000001</v>
      </c>
      <c r="BB95" s="61">
        <v>769.96</v>
      </c>
      <c r="BC95" s="61">
        <v>8.6699999999999999E-2</v>
      </c>
      <c r="BD95" s="62">
        <v>8876.85</v>
      </c>
      <c r="BE95" s="62">
        <v>4562.79</v>
      </c>
      <c r="BF95" s="61">
        <v>1.6185</v>
      </c>
      <c r="BG95" s="61">
        <v>0.54430000000000001</v>
      </c>
      <c r="BH95" s="61">
        <v>0.2225</v>
      </c>
      <c r="BI95" s="61">
        <v>0.17469999999999999</v>
      </c>
      <c r="BJ95" s="61">
        <v>3.7699999999999997E-2</v>
      </c>
      <c r="BK95" s="61">
        <v>2.0799999999999999E-2</v>
      </c>
    </row>
    <row r="96" spans="1:63" x14ac:dyDescent="0.25">
      <c r="A96" s="61" t="s">
        <v>129</v>
      </c>
      <c r="B96" s="61">
        <v>43745</v>
      </c>
      <c r="C96" s="61">
        <v>46.71</v>
      </c>
      <c r="D96" s="61">
        <v>77.58</v>
      </c>
      <c r="E96" s="62">
        <v>3624.05</v>
      </c>
      <c r="F96" s="62">
        <v>3220.18</v>
      </c>
      <c r="G96" s="61">
        <v>0.01</v>
      </c>
      <c r="H96" s="61">
        <v>6.9999999999999999E-4</v>
      </c>
      <c r="I96" s="61">
        <v>0.1023</v>
      </c>
      <c r="J96" s="61">
        <v>1.8E-3</v>
      </c>
      <c r="K96" s="61">
        <v>4.1799999999999997E-2</v>
      </c>
      <c r="L96" s="61">
        <v>0.77</v>
      </c>
      <c r="M96" s="61">
        <v>7.3400000000000007E-2</v>
      </c>
      <c r="N96" s="61">
        <v>0.58950000000000002</v>
      </c>
      <c r="O96" s="61">
        <v>1.5299999999999999E-2</v>
      </c>
      <c r="P96" s="61">
        <v>0.14530000000000001</v>
      </c>
      <c r="Q96" s="61">
        <v>141.51</v>
      </c>
      <c r="R96" s="62">
        <v>54458.75</v>
      </c>
      <c r="S96" s="61">
        <v>0.24079999999999999</v>
      </c>
      <c r="T96" s="61">
        <v>0.1729</v>
      </c>
      <c r="U96" s="61">
        <v>0.58640000000000003</v>
      </c>
      <c r="V96" s="61">
        <v>18.59</v>
      </c>
      <c r="W96" s="61">
        <v>21.41</v>
      </c>
      <c r="X96" s="62">
        <v>78381.509999999995</v>
      </c>
      <c r="Y96" s="61">
        <v>165.09</v>
      </c>
      <c r="Z96" s="62">
        <v>112666.38</v>
      </c>
      <c r="AA96" s="61">
        <v>0.68100000000000005</v>
      </c>
      <c r="AB96" s="61">
        <v>0.2747</v>
      </c>
      <c r="AC96" s="61">
        <v>4.4299999999999999E-2</v>
      </c>
      <c r="AD96" s="61">
        <v>0.31900000000000001</v>
      </c>
      <c r="AE96" s="61">
        <v>112.67</v>
      </c>
      <c r="AF96" s="62">
        <v>3693.38</v>
      </c>
      <c r="AG96" s="61">
        <v>432.26</v>
      </c>
      <c r="AH96" s="62">
        <v>120890.18</v>
      </c>
      <c r="AI96" s="61" t="s">
        <v>14</v>
      </c>
      <c r="AJ96" s="62">
        <v>27466</v>
      </c>
      <c r="AK96" s="62">
        <v>40758.71</v>
      </c>
      <c r="AL96" s="61">
        <v>50.64</v>
      </c>
      <c r="AM96" s="61">
        <v>30.26</v>
      </c>
      <c r="AN96" s="61">
        <v>34.299999999999997</v>
      </c>
      <c r="AO96" s="61">
        <v>4.25</v>
      </c>
      <c r="AP96" s="61">
        <v>911.63</v>
      </c>
      <c r="AQ96" s="61">
        <v>1.0359</v>
      </c>
      <c r="AR96" s="62">
        <v>1132.3699999999999</v>
      </c>
      <c r="AS96" s="62">
        <v>1883.39</v>
      </c>
      <c r="AT96" s="62">
        <v>5561.37</v>
      </c>
      <c r="AU96" s="61">
        <v>957.04</v>
      </c>
      <c r="AV96" s="61">
        <v>378.8</v>
      </c>
      <c r="AW96" s="62">
        <v>9912.9699999999993</v>
      </c>
      <c r="AX96" s="62">
        <v>4948.99</v>
      </c>
      <c r="AY96" s="61">
        <v>0.48680000000000001</v>
      </c>
      <c r="AZ96" s="62">
        <v>4156.3500000000004</v>
      </c>
      <c r="BA96" s="61">
        <v>0.40889999999999999</v>
      </c>
      <c r="BB96" s="62">
        <v>1060.6099999999999</v>
      </c>
      <c r="BC96" s="61">
        <v>0.1043</v>
      </c>
      <c r="BD96" s="62">
        <v>10165.94</v>
      </c>
      <c r="BE96" s="62">
        <v>3077.58</v>
      </c>
      <c r="BF96" s="61">
        <v>1.0164</v>
      </c>
      <c r="BG96" s="61">
        <v>0.54549999999999998</v>
      </c>
      <c r="BH96" s="61">
        <v>0.21529999999999999</v>
      </c>
      <c r="BI96" s="61">
        <v>0.191</v>
      </c>
      <c r="BJ96" s="61">
        <v>2.6700000000000002E-2</v>
      </c>
      <c r="BK96" s="61">
        <v>2.1600000000000001E-2</v>
      </c>
    </row>
    <row r="97" spans="1:63" x14ac:dyDescent="0.25">
      <c r="A97" s="61" t="s">
        <v>130</v>
      </c>
      <c r="B97" s="61">
        <v>50534</v>
      </c>
      <c r="C97" s="61">
        <v>65.95</v>
      </c>
      <c r="D97" s="61">
        <v>23.44</v>
      </c>
      <c r="E97" s="62">
        <v>1546.22</v>
      </c>
      <c r="F97" s="62">
        <v>1526.02</v>
      </c>
      <c r="G97" s="61">
        <v>5.3E-3</v>
      </c>
      <c r="H97" s="61">
        <v>2.0000000000000001E-4</v>
      </c>
      <c r="I97" s="61">
        <v>6.4000000000000003E-3</v>
      </c>
      <c r="J97" s="61">
        <v>1.2999999999999999E-3</v>
      </c>
      <c r="K97" s="61">
        <v>1.5800000000000002E-2</v>
      </c>
      <c r="L97" s="61">
        <v>0.9516</v>
      </c>
      <c r="M97" s="61">
        <v>1.95E-2</v>
      </c>
      <c r="N97" s="61">
        <v>0.30740000000000001</v>
      </c>
      <c r="O97" s="61">
        <v>3.0999999999999999E-3</v>
      </c>
      <c r="P97" s="61">
        <v>0.1129</v>
      </c>
      <c r="Q97" s="61">
        <v>69.099999999999994</v>
      </c>
      <c r="R97" s="62">
        <v>53830.52</v>
      </c>
      <c r="S97" s="61">
        <v>0.24909999999999999</v>
      </c>
      <c r="T97" s="61">
        <v>0.17560000000000001</v>
      </c>
      <c r="U97" s="61">
        <v>0.57530000000000003</v>
      </c>
      <c r="V97" s="61">
        <v>19.37</v>
      </c>
      <c r="W97" s="61">
        <v>10.86</v>
      </c>
      <c r="X97" s="62">
        <v>73379.460000000006</v>
      </c>
      <c r="Y97" s="61">
        <v>137.71</v>
      </c>
      <c r="Z97" s="62">
        <v>134463.43</v>
      </c>
      <c r="AA97" s="61">
        <v>0.8468</v>
      </c>
      <c r="AB97" s="61">
        <v>0.10249999999999999</v>
      </c>
      <c r="AC97" s="61">
        <v>5.0700000000000002E-2</v>
      </c>
      <c r="AD97" s="61">
        <v>0.1532</v>
      </c>
      <c r="AE97" s="61">
        <v>134.46</v>
      </c>
      <c r="AF97" s="62">
        <v>3806.21</v>
      </c>
      <c r="AG97" s="61">
        <v>487.17</v>
      </c>
      <c r="AH97" s="62">
        <v>137131.87</v>
      </c>
      <c r="AI97" s="61" t="s">
        <v>14</v>
      </c>
      <c r="AJ97" s="62">
        <v>34728</v>
      </c>
      <c r="AK97" s="62">
        <v>49363.8</v>
      </c>
      <c r="AL97" s="61">
        <v>45.63</v>
      </c>
      <c r="AM97" s="61">
        <v>27</v>
      </c>
      <c r="AN97" s="61">
        <v>30.81</v>
      </c>
      <c r="AO97" s="61">
        <v>4.8099999999999996</v>
      </c>
      <c r="AP97" s="61">
        <v>948.79</v>
      </c>
      <c r="AQ97" s="61">
        <v>0.95069999999999999</v>
      </c>
      <c r="AR97" s="62">
        <v>1141.05</v>
      </c>
      <c r="AS97" s="62">
        <v>1769.22</v>
      </c>
      <c r="AT97" s="62">
        <v>4976.6499999999996</v>
      </c>
      <c r="AU97" s="61">
        <v>838.5</v>
      </c>
      <c r="AV97" s="61">
        <v>191.63</v>
      </c>
      <c r="AW97" s="62">
        <v>8917.06</v>
      </c>
      <c r="AX97" s="62">
        <v>4372.88</v>
      </c>
      <c r="AY97" s="61">
        <v>0.48670000000000002</v>
      </c>
      <c r="AZ97" s="62">
        <v>4072.24</v>
      </c>
      <c r="BA97" s="61">
        <v>0.45319999999999999</v>
      </c>
      <c r="BB97" s="61">
        <v>540.22</v>
      </c>
      <c r="BC97" s="61">
        <v>6.0100000000000001E-2</v>
      </c>
      <c r="BD97" s="62">
        <v>8985.34</v>
      </c>
      <c r="BE97" s="62">
        <v>3686.97</v>
      </c>
      <c r="BF97" s="61">
        <v>0.92349999999999999</v>
      </c>
      <c r="BG97" s="61">
        <v>0.57889999999999997</v>
      </c>
      <c r="BH97" s="61">
        <v>0.21729999999999999</v>
      </c>
      <c r="BI97" s="61">
        <v>0.14580000000000001</v>
      </c>
      <c r="BJ97" s="61">
        <v>3.6700000000000003E-2</v>
      </c>
      <c r="BK97" s="61">
        <v>2.12E-2</v>
      </c>
    </row>
    <row r="98" spans="1:63" x14ac:dyDescent="0.25">
      <c r="A98" s="61" t="s">
        <v>131</v>
      </c>
      <c r="B98" s="61">
        <v>43752</v>
      </c>
      <c r="C98" s="61">
        <v>70.290000000000006</v>
      </c>
      <c r="D98" s="61">
        <v>519.04</v>
      </c>
      <c r="E98" s="62">
        <v>36481.279999999999</v>
      </c>
      <c r="F98" s="62">
        <v>26052.880000000001</v>
      </c>
      <c r="G98" s="61">
        <v>1.4800000000000001E-2</v>
      </c>
      <c r="H98" s="61">
        <v>2.9999999999999997E-4</v>
      </c>
      <c r="I98" s="61">
        <v>0.59279999999999999</v>
      </c>
      <c r="J98" s="61">
        <v>1.4E-3</v>
      </c>
      <c r="K98" s="61">
        <v>7.1099999999999997E-2</v>
      </c>
      <c r="L98" s="61">
        <v>0.26769999999999999</v>
      </c>
      <c r="M98" s="61">
        <v>5.1799999999999999E-2</v>
      </c>
      <c r="N98" s="61">
        <v>0.85399999999999998</v>
      </c>
      <c r="O98" s="61">
        <v>6.2300000000000001E-2</v>
      </c>
      <c r="P98" s="61">
        <v>0.15690000000000001</v>
      </c>
      <c r="Q98" s="62">
        <v>1210.53</v>
      </c>
      <c r="R98" s="62">
        <v>63757.58</v>
      </c>
      <c r="S98" s="61">
        <v>0.12379999999999999</v>
      </c>
      <c r="T98" s="61">
        <v>0.14630000000000001</v>
      </c>
      <c r="U98" s="61">
        <v>0.72989999999999999</v>
      </c>
      <c r="V98" s="61">
        <v>19.16</v>
      </c>
      <c r="W98" s="61">
        <v>209.97</v>
      </c>
      <c r="X98" s="62">
        <v>80275.460000000006</v>
      </c>
      <c r="Y98" s="61">
        <v>173.72</v>
      </c>
      <c r="Z98" s="62">
        <v>110759.55</v>
      </c>
      <c r="AA98" s="61">
        <v>0.58809999999999996</v>
      </c>
      <c r="AB98" s="61">
        <v>0.37480000000000002</v>
      </c>
      <c r="AC98" s="61">
        <v>3.7100000000000001E-2</v>
      </c>
      <c r="AD98" s="61">
        <v>0.41189999999999999</v>
      </c>
      <c r="AE98" s="61">
        <v>110.76</v>
      </c>
      <c r="AF98" s="62">
        <v>4657.9399999999996</v>
      </c>
      <c r="AG98" s="61">
        <v>451.07</v>
      </c>
      <c r="AH98" s="62">
        <v>110941.82</v>
      </c>
      <c r="AI98" s="61" t="s">
        <v>14</v>
      </c>
      <c r="AJ98" s="62">
        <v>24558</v>
      </c>
      <c r="AK98" s="62">
        <v>39207.08</v>
      </c>
      <c r="AL98" s="61">
        <v>67.59</v>
      </c>
      <c r="AM98" s="61">
        <v>37.54</v>
      </c>
      <c r="AN98" s="61">
        <v>52.17</v>
      </c>
      <c r="AO98" s="61">
        <v>4.2300000000000004</v>
      </c>
      <c r="AP98" s="61">
        <v>0</v>
      </c>
      <c r="AQ98" s="61">
        <v>1.1634</v>
      </c>
      <c r="AR98" s="62">
        <v>1619.66</v>
      </c>
      <c r="AS98" s="62">
        <v>2839</v>
      </c>
      <c r="AT98" s="62">
        <v>7298.53</v>
      </c>
      <c r="AU98" s="62">
        <v>1501.19</v>
      </c>
      <c r="AV98" s="61">
        <v>899.81</v>
      </c>
      <c r="AW98" s="62">
        <v>14158.19</v>
      </c>
      <c r="AX98" s="62">
        <v>6512.86</v>
      </c>
      <c r="AY98" s="61">
        <v>0.44009999999999999</v>
      </c>
      <c r="AZ98" s="62">
        <v>6249.32</v>
      </c>
      <c r="BA98" s="61">
        <v>0.42230000000000001</v>
      </c>
      <c r="BB98" s="62">
        <v>2037.62</v>
      </c>
      <c r="BC98" s="61">
        <v>0.13769999999999999</v>
      </c>
      <c r="BD98" s="62">
        <v>14799.8</v>
      </c>
      <c r="BE98" s="62">
        <v>3254.98</v>
      </c>
      <c r="BF98" s="61">
        <v>1.091</v>
      </c>
      <c r="BG98" s="61">
        <v>0.47739999999999999</v>
      </c>
      <c r="BH98" s="61">
        <v>0.19939999999999999</v>
      </c>
      <c r="BI98" s="61">
        <v>0.28839999999999999</v>
      </c>
      <c r="BJ98" s="61">
        <v>2.1100000000000001E-2</v>
      </c>
      <c r="BK98" s="61">
        <v>1.37E-2</v>
      </c>
    </row>
    <row r="99" spans="1:63" x14ac:dyDescent="0.25">
      <c r="A99" s="61" t="s">
        <v>132</v>
      </c>
      <c r="B99" s="61">
        <v>43760</v>
      </c>
      <c r="C99" s="61">
        <v>76.67</v>
      </c>
      <c r="D99" s="61">
        <v>30.44</v>
      </c>
      <c r="E99" s="62">
        <v>2333.9</v>
      </c>
      <c r="F99" s="62">
        <v>2216.4299999999998</v>
      </c>
      <c r="G99" s="61">
        <v>5.4000000000000003E-3</v>
      </c>
      <c r="H99" s="61">
        <v>2.9999999999999997E-4</v>
      </c>
      <c r="I99" s="61">
        <v>1.8800000000000001E-2</v>
      </c>
      <c r="J99" s="61">
        <v>1.1999999999999999E-3</v>
      </c>
      <c r="K99" s="61">
        <v>2.1700000000000001E-2</v>
      </c>
      <c r="L99" s="61">
        <v>0.91890000000000005</v>
      </c>
      <c r="M99" s="61">
        <v>3.3599999999999998E-2</v>
      </c>
      <c r="N99" s="61">
        <v>0.52969999999999995</v>
      </c>
      <c r="O99" s="61">
        <v>6.1999999999999998E-3</v>
      </c>
      <c r="P99" s="61">
        <v>0.15090000000000001</v>
      </c>
      <c r="Q99" s="61">
        <v>100.5</v>
      </c>
      <c r="R99" s="62">
        <v>52155.15</v>
      </c>
      <c r="S99" s="61">
        <v>0.2114</v>
      </c>
      <c r="T99" s="61">
        <v>0.1527</v>
      </c>
      <c r="U99" s="61">
        <v>0.63590000000000002</v>
      </c>
      <c r="V99" s="61">
        <v>17.920000000000002</v>
      </c>
      <c r="W99" s="61">
        <v>15.48</v>
      </c>
      <c r="X99" s="62">
        <v>69569.03</v>
      </c>
      <c r="Y99" s="61">
        <v>146.54</v>
      </c>
      <c r="Z99" s="62">
        <v>117815.25</v>
      </c>
      <c r="AA99" s="61">
        <v>0.74860000000000004</v>
      </c>
      <c r="AB99" s="61">
        <v>0.2082</v>
      </c>
      <c r="AC99" s="61">
        <v>4.3200000000000002E-2</v>
      </c>
      <c r="AD99" s="61">
        <v>0.25140000000000001</v>
      </c>
      <c r="AE99" s="61">
        <v>117.82</v>
      </c>
      <c r="AF99" s="62">
        <v>3424.46</v>
      </c>
      <c r="AG99" s="61">
        <v>446.05</v>
      </c>
      <c r="AH99" s="62">
        <v>118900.52</v>
      </c>
      <c r="AI99" s="61" t="s">
        <v>14</v>
      </c>
      <c r="AJ99" s="62">
        <v>27493</v>
      </c>
      <c r="AK99" s="62">
        <v>41733.83</v>
      </c>
      <c r="AL99" s="61">
        <v>43.24</v>
      </c>
      <c r="AM99" s="61">
        <v>27.47</v>
      </c>
      <c r="AN99" s="61">
        <v>32.08</v>
      </c>
      <c r="AO99" s="61">
        <v>4.13</v>
      </c>
      <c r="AP99" s="61">
        <v>701.1</v>
      </c>
      <c r="AQ99" s="61">
        <v>1.0623</v>
      </c>
      <c r="AR99" s="62">
        <v>1078.1199999999999</v>
      </c>
      <c r="AS99" s="62">
        <v>1688.09</v>
      </c>
      <c r="AT99" s="62">
        <v>5230.8999999999996</v>
      </c>
      <c r="AU99" s="61">
        <v>881.98</v>
      </c>
      <c r="AV99" s="61">
        <v>298.83999999999997</v>
      </c>
      <c r="AW99" s="62">
        <v>9177.92</v>
      </c>
      <c r="AX99" s="62">
        <v>4847.68</v>
      </c>
      <c r="AY99" s="61">
        <v>0.503</v>
      </c>
      <c r="AZ99" s="62">
        <v>3816.73</v>
      </c>
      <c r="BA99" s="61">
        <v>0.39600000000000002</v>
      </c>
      <c r="BB99" s="61">
        <v>972.91</v>
      </c>
      <c r="BC99" s="61">
        <v>0.10100000000000001</v>
      </c>
      <c r="BD99" s="62">
        <v>9637.33</v>
      </c>
      <c r="BE99" s="62">
        <v>3630.24</v>
      </c>
      <c r="BF99" s="61">
        <v>1.1324000000000001</v>
      </c>
      <c r="BG99" s="61">
        <v>0.55400000000000005</v>
      </c>
      <c r="BH99" s="61">
        <v>0.217</v>
      </c>
      <c r="BI99" s="61">
        <v>0.17150000000000001</v>
      </c>
      <c r="BJ99" s="61">
        <v>3.4000000000000002E-2</v>
      </c>
      <c r="BK99" s="61">
        <v>2.3599999999999999E-2</v>
      </c>
    </row>
    <row r="100" spans="1:63" x14ac:dyDescent="0.25">
      <c r="A100" s="61" t="s">
        <v>133</v>
      </c>
      <c r="B100" s="61">
        <v>46284</v>
      </c>
      <c r="C100" s="61">
        <v>56.76</v>
      </c>
      <c r="D100" s="61">
        <v>38.36</v>
      </c>
      <c r="E100" s="62">
        <v>2177.25</v>
      </c>
      <c r="F100" s="62">
        <v>2145.7600000000002</v>
      </c>
      <c r="G100" s="61">
        <v>1.52E-2</v>
      </c>
      <c r="H100" s="61">
        <v>5.9999999999999995E-4</v>
      </c>
      <c r="I100" s="61">
        <v>3.3099999999999997E-2</v>
      </c>
      <c r="J100" s="61">
        <v>1.6999999999999999E-3</v>
      </c>
      <c r="K100" s="61">
        <v>3.09E-2</v>
      </c>
      <c r="L100" s="61">
        <v>0.878</v>
      </c>
      <c r="M100" s="61">
        <v>4.0399999999999998E-2</v>
      </c>
      <c r="N100" s="61">
        <v>0.35610000000000003</v>
      </c>
      <c r="O100" s="61">
        <v>8.8999999999999999E-3</v>
      </c>
      <c r="P100" s="61">
        <v>0.1241</v>
      </c>
      <c r="Q100" s="61">
        <v>104.72</v>
      </c>
      <c r="R100" s="62">
        <v>57480.67</v>
      </c>
      <c r="S100" s="61">
        <v>0.28460000000000002</v>
      </c>
      <c r="T100" s="61">
        <v>0.18379999999999999</v>
      </c>
      <c r="U100" s="61">
        <v>0.53149999999999997</v>
      </c>
      <c r="V100" s="61">
        <v>17.91</v>
      </c>
      <c r="W100" s="61">
        <v>15.28</v>
      </c>
      <c r="X100" s="62">
        <v>75614.37</v>
      </c>
      <c r="Y100" s="61">
        <v>137.80000000000001</v>
      </c>
      <c r="Z100" s="62">
        <v>184283.22</v>
      </c>
      <c r="AA100" s="61">
        <v>0.6663</v>
      </c>
      <c r="AB100" s="61">
        <v>0.27989999999999998</v>
      </c>
      <c r="AC100" s="61">
        <v>5.3800000000000001E-2</v>
      </c>
      <c r="AD100" s="61">
        <v>0.3337</v>
      </c>
      <c r="AE100" s="61">
        <v>184.28</v>
      </c>
      <c r="AF100" s="62">
        <v>5686.59</v>
      </c>
      <c r="AG100" s="61">
        <v>595.70000000000005</v>
      </c>
      <c r="AH100" s="62">
        <v>194297.68</v>
      </c>
      <c r="AI100" s="61" t="s">
        <v>14</v>
      </c>
      <c r="AJ100" s="62">
        <v>33803</v>
      </c>
      <c r="AK100" s="62">
        <v>51917.52</v>
      </c>
      <c r="AL100" s="61">
        <v>48.15</v>
      </c>
      <c r="AM100" s="61">
        <v>29.6</v>
      </c>
      <c r="AN100" s="61">
        <v>31.85</v>
      </c>
      <c r="AO100" s="61">
        <v>4.42</v>
      </c>
      <c r="AP100" s="62">
        <v>1311.79</v>
      </c>
      <c r="AQ100" s="61">
        <v>0.93689999999999996</v>
      </c>
      <c r="AR100" s="62">
        <v>1154.8</v>
      </c>
      <c r="AS100" s="62">
        <v>1853.71</v>
      </c>
      <c r="AT100" s="62">
        <v>5785.48</v>
      </c>
      <c r="AU100" s="62">
        <v>1081.05</v>
      </c>
      <c r="AV100" s="61">
        <v>299.56</v>
      </c>
      <c r="AW100" s="62">
        <v>10174.6</v>
      </c>
      <c r="AX100" s="62">
        <v>3496.45</v>
      </c>
      <c r="AY100" s="61">
        <v>0.3483</v>
      </c>
      <c r="AZ100" s="62">
        <v>5915.67</v>
      </c>
      <c r="BA100" s="61">
        <v>0.58940000000000003</v>
      </c>
      <c r="BB100" s="61">
        <v>625.38</v>
      </c>
      <c r="BC100" s="61">
        <v>6.2300000000000001E-2</v>
      </c>
      <c r="BD100" s="62">
        <v>10037.49</v>
      </c>
      <c r="BE100" s="62">
        <v>1939.14</v>
      </c>
      <c r="BF100" s="61">
        <v>0.36809999999999998</v>
      </c>
      <c r="BG100" s="61">
        <v>0.58320000000000005</v>
      </c>
      <c r="BH100" s="61">
        <v>0.215</v>
      </c>
      <c r="BI100" s="61">
        <v>0.14810000000000001</v>
      </c>
      <c r="BJ100" s="61">
        <v>3.2000000000000001E-2</v>
      </c>
      <c r="BK100" s="61">
        <v>2.1700000000000001E-2</v>
      </c>
    </row>
    <row r="101" spans="1:63" x14ac:dyDescent="0.25">
      <c r="A101" s="61" t="s">
        <v>134</v>
      </c>
      <c r="B101" s="61">
        <v>49601</v>
      </c>
      <c r="C101" s="61">
        <v>46.29</v>
      </c>
      <c r="D101" s="61">
        <v>17.16</v>
      </c>
      <c r="E101" s="61">
        <v>794.31</v>
      </c>
      <c r="F101" s="61">
        <v>817.53</v>
      </c>
      <c r="G101" s="61">
        <v>3.8E-3</v>
      </c>
      <c r="H101" s="61">
        <v>2.9999999999999997E-4</v>
      </c>
      <c r="I101" s="61">
        <v>3.8999999999999998E-3</v>
      </c>
      <c r="J101" s="61">
        <v>6.9999999999999999E-4</v>
      </c>
      <c r="K101" s="61">
        <v>7.6E-3</v>
      </c>
      <c r="L101" s="61">
        <v>0.97</v>
      </c>
      <c r="M101" s="61">
        <v>1.3599999999999999E-2</v>
      </c>
      <c r="N101" s="61">
        <v>0.2407</v>
      </c>
      <c r="O101" s="61">
        <v>6.9999999999999999E-4</v>
      </c>
      <c r="P101" s="61">
        <v>0.11269999999999999</v>
      </c>
      <c r="Q101" s="61">
        <v>41.07</v>
      </c>
      <c r="R101" s="62">
        <v>52738.71</v>
      </c>
      <c r="S101" s="61">
        <v>0.2387</v>
      </c>
      <c r="T101" s="61">
        <v>0.15620000000000001</v>
      </c>
      <c r="U101" s="61">
        <v>0.60509999999999997</v>
      </c>
      <c r="V101" s="61">
        <v>17.489999999999998</v>
      </c>
      <c r="W101" s="61">
        <v>7.28</v>
      </c>
      <c r="X101" s="62">
        <v>59440.639999999999</v>
      </c>
      <c r="Y101" s="61">
        <v>105.88</v>
      </c>
      <c r="Z101" s="62">
        <v>137151.47</v>
      </c>
      <c r="AA101" s="61">
        <v>0.81659999999999999</v>
      </c>
      <c r="AB101" s="61">
        <v>0.13550000000000001</v>
      </c>
      <c r="AC101" s="61">
        <v>4.8000000000000001E-2</v>
      </c>
      <c r="AD101" s="61">
        <v>0.18340000000000001</v>
      </c>
      <c r="AE101" s="61">
        <v>137.15</v>
      </c>
      <c r="AF101" s="62">
        <v>3843.41</v>
      </c>
      <c r="AG101" s="61">
        <v>482.32</v>
      </c>
      <c r="AH101" s="62">
        <v>133019.85</v>
      </c>
      <c r="AI101" s="61" t="s">
        <v>14</v>
      </c>
      <c r="AJ101" s="62">
        <v>34595</v>
      </c>
      <c r="AK101" s="62">
        <v>52029.61</v>
      </c>
      <c r="AL101" s="61">
        <v>43.24</v>
      </c>
      <c r="AM101" s="61">
        <v>26.6</v>
      </c>
      <c r="AN101" s="61">
        <v>30.29</v>
      </c>
      <c r="AO101" s="61">
        <v>4.82</v>
      </c>
      <c r="AP101" s="62">
        <v>1424.09</v>
      </c>
      <c r="AQ101" s="61">
        <v>0.9879</v>
      </c>
      <c r="AR101" s="62">
        <v>1247.55</v>
      </c>
      <c r="AS101" s="62">
        <v>1784.1</v>
      </c>
      <c r="AT101" s="62">
        <v>5317.31</v>
      </c>
      <c r="AU101" s="61">
        <v>869.95</v>
      </c>
      <c r="AV101" s="61">
        <v>154.99</v>
      </c>
      <c r="AW101" s="62">
        <v>9373.9</v>
      </c>
      <c r="AX101" s="62">
        <v>4268.29</v>
      </c>
      <c r="AY101" s="61">
        <v>0.4536</v>
      </c>
      <c r="AZ101" s="62">
        <v>4665.08</v>
      </c>
      <c r="BA101" s="61">
        <v>0.49569999999999997</v>
      </c>
      <c r="BB101" s="61">
        <v>477.16</v>
      </c>
      <c r="BC101" s="61">
        <v>5.0700000000000002E-2</v>
      </c>
      <c r="BD101" s="62">
        <v>9410.52</v>
      </c>
      <c r="BE101" s="62">
        <v>3544.13</v>
      </c>
      <c r="BF101" s="61">
        <v>0.78590000000000004</v>
      </c>
      <c r="BG101" s="61">
        <v>0.57030000000000003</v>
      </c>
      <c r="BH101" s="61">
        <v>0.2117</v>
      </c>
      <c r="BI101" s="61">
        <v>0.15659999999999999</v>
      </c>
      <c r="BJ101" s="61">
        <v>3.4299999999999997E-2</v>
      </c>
      <c r="BK101" s="61">
        <v>2.7099999999999999E-2</v>
      </c>
    </row>
    <row r="102" spans="1:63" x14ac:dyDescent="0.25">
      <c r="A102" s="61" t="s">
        <v>135</v>
      </c>
      <c r="B102" s="61">
        <v>43778</v>
      </c>
      <c r="C102" s="61">
        <v>98.67</v>
      </c>
      <c r="D102" s="61">
        <v>18.440000000000001</v>
      </c>
      <c r="E102" s="62">
        <v>1819.89</v>
      </c>
      <c r="F102" s="62">
        <v>1796.99</v>
      </c>
      <c r="G102" s="61">
        <v>2.3999999999999998E-3</v>
      </c>
      <c r="H102" s="61">
        <v>4.0000000000000002E-4</v>
      </c>
      <c r="I102" s="61">
        <v>1.2E-2</v>
      </c>
      <c r="J102" s="61">
        <v>1.4E-3</v>
      </c>
      <c r="K102" s="61">
        <v>9.4999999999999998E-3</v>
      </c>
      <c r="L102" s="61">
        <v>0.94720000000000004</v>
      </c>
      <c r="M102" s="61">
        <v>2.7099999999999999E-2</v>
      </c>
      <c r="N102" s="61">
        <v>0.5575</v>
      </c>
      <c r="O102" s="61">
        <v>1E-3</v>
      </c>
      <c r="P102" s="61">
        <v>0.1515</v>
      </c>
      <c r="Q102" s="61">
        <v>81.099999999999994</v>
      </c>
      <c r="R102" s="62">
        <v>48712.14</v>
      </c>
      <c r="S102" s="61">
        <v>0.27829999999999999</v>
      </c>
      <c r="T102" s="61">
        <v>0.16170000000000001</v>
      </c>
      <c r="U102" s="61">
        <v>0.56000000000000005</v>
      </c>
      <c r="V102" s="61">
        <v>18.149999999999999</v>
      </c>
      <c r="W102" s="61">
        <v>12.19</v>
      </c>
      <c r="X102" s="62">
        <v>66327.259999999995</v>
      </c>
      <c r="Y102" s="61">
        <v>144.94</v>
      </c>
      <c r="Z102" s="62">
        <v>88106.39</v>
      </c>
      <c r="AA102" s="61">
        <v>0.7923</v>
      </c>
      <c r="AB102" s="61">
        <v>0.1484</v>
      </c>
      <c r="AC102" s="61">
        <v>5.9400000000000001E-2</v>
      </c>
      <c r="AD102" s="61">
        <v>0.2077</v>
      </c>
      <c r="AE102" s="61">
        <v>88.11</v>
      </c>
      <c r="AF102" s="62">
        <v>2216.1</v>
      </c>
      <c r="AG102" s="61">
        <v>318.70999999999998</v>
      </c>
      <c r="AH102" s="62">
        <v>83800.62</v>
      </c>
      <c r="AI102" s="61" t="s">
        <v>14</v>
      </c>
      <c r="AJ102" s="62">
        <v>26624</v>
      </c>
      <c r="AK102" s="62">
        <v>37302.730000000003</v>
      </c>
      <c r="AL102" s="61">
        <v>36.58</v>
      </c>
      <c r="AM102" s="61">
        <v>24.24</v>
      </c>
      <c r="AN102" s="61">
        <v>27.64</v>
      </c>
      <c r="AO102" s="61">
        <v>3.89</v>
      </c>
      <c r="AP102" s="61">
        <v>959.24</v>
      </c>
      <c r="AQ102" s="61">
        <v>1.0154000000000001</v>
      </c>
      <c r="AR102" s="62">
        <v>1125.1600000000001</v>
      </c>
      <c r="AS102" s="62">
        <v>1947.66</v>
      </c>
      <c r="AT102" s="62">
        <v>5173.05</v>
      </c>
      <c r="AU102" s="61">
        <v>903.25</v>
      </c>
      <c r="AV102" s="61">
        <v>263.14</v>
      </c>
      <c r="AW102" s="62">
        <v>9412.26</v>
      </c>
      <c r="AX102" s="62">
        <v>5780.48</v>
      </c>
      <c r="AY102" s="61">
        <v>0.60809999999999997</v>
      </c>
      <c r="AZ102" s="62">
        <v>2701.67</v>
      </c>
      <c r="BA102" s="61">
        <v>0.28420000000000001</v>
      </c>
      <c r="BB102" s="62">
        <v>1024.25</v>
      </c>
      <c r="BC102" s="61">
        <v>0.1077</v>
      </c>
      <c r="BD102" s="62">
        <v>9506.4</v>
      </c>
      <c r="BE102" s="62">
        <v>5275.64</v>
      </c>
      <c r="BF102" s="61">
        <v>2.4129</v>
      </c>
      <c r="BG102" s="61">
        <v>0.53439999999999999</v>
      </c>
      <c r="BH102" s="61">
        <v>0.23480000000000001</v>
      </c>
      <c r="BI102" s="61">
        <v>0.1694</v>
      </c>
      <c r="BJ102" s="61">
        <v>3.6999999999999998E-2</v>
      </c>
      <c r="BK102" s="61">
        <v>2.4500000000000001E-2</v>
      </c>
    </row>
    <row r="103" spans="1:63" x14ac:dyDescent="0.25">
      <c r="A103" s="61" t="s">
        <v>136</v>
      </c>
      <c r="B103" s="61">
        <v>49411</v>
      </c>
      <c r="C103" s="61">
        <v>89.57</v>
      </c>
      <c r="D103" s="61">
        <v>18.57</v>
      </c>
      <c r="E103" s="62">
        <v>1663.46</v>
      </c>
      <c r="F103" s="62">
        <v>1661.95</v>
      </c>
      <c r="G103" s="61">
        <v>2.2000000000000001E-3</v>
      </c>
      <c r="H103" s="61">
        <v>1E-4</v>
      </c>
      <c r="I103" s="61">
        <v>5.7999999999999996E-3</v>
      </c>
      <c r="J103" s="61">
        <v>1E-3</v>
      </c>
      <c r="K103" s="61">
        <v>7.4000000000000003E-3</v>
      </c>
      <c r="L103" s="61">
        <v>0.96840000000000004</v>
      </c>
      <c r="M103" s="61">
        <v>1.4999999999999999E-2</v>
      </c>
      <c r="N103" s="61">
        <v>0.4375</v>
      </c>
      <c r="O103" s="61">
        <v>4.0000000000000002E-4</v>
      </c>
      <c r="P103" s="61">
        <v>0.13320000000000001</v>
      </c>
      <c r="Q103" s="61">
        <v>75.17</v>
      </c>
      <c r="R103" s="62">
        <v>51266.02</v>
      </c>
      <c r="S103" s="61">
        <v>0.2036</v>
      </c>
      <c r="T103" s="61">
        <v>0.16039999999999999</v>
      </c>
      <c r="U103" s="61">
        <v>0.63590000000000002</v>
      </c>
      <c r="V103" s="61">
        <v>18.77</v>
      </c>
      <c r="W103" s="61">
        <v>12.25</v>
      </c>
      <c r="X103" s="62">
        <v>64865.78</v>
      </c>
      <c r="Y103" s="61">
        <v>130.91999999999999</v>
      </c>
      <c r="Z103" s="62">
        <v>105013.96</v>
      </c>
      <c r="AA103" s="61">
        <v>0.86419999999999997</v>
      </c>
      <c r="AB103" s="61">
        <v>8.0299999999999996E-2</v>
      </c>
      <c r="AC103" s="61">
        <v>5.5500000000000001E-2</v>
      </c>
      <c r="AD103" s="61">
        <v>0.1358</v>
      </c>
      <c r="AE103" s="61">
        <v>105.01</v>
      </c>
      <c r="AF103" s="62">
        <v>2622.63</v>
      </c>
      <c r="AG103" s="61">
        <v>361.41</v>
      </c>
      <c r="AH103" s="62">
        <v>102085.51</v>
      </c>
      <c r="AI103" s="61" t="s">
        <v>14</v>
      </c>
      <c r="AJ103" s="62">
        <v>31413</v>
      </c>
      <c r="AK103" s="62">
        <v>43617.5</v>
      </c>
      <c r="AL103" s="61">
        <v>36.28</v>
      </c>
      <c r="AM103" s="61">
        <v>23.81</v>
      </c>
      <c r="AN103" s="61">
        <v>25.66</v>
      </c>
      <c r="AO103" s="61">
        <v>4.04</v>
      </c>
      <c r="AP103" s="61">
        <v>853.44</v>
      </c>
      <c r="AQ103" s="61">
        <v>0.96399999999999997</v>
      </c>
      <c r="AR103" s="62">
        <v>1059.5999999999999</v>
      </c>
      <c r="AS103" s="62">
        <v>1913.23</v>
      </c>
      <c r="AT103" s="62">
        <v>4850.55</v>
      </c>
      <c r="AU103" s="61">
        <v>753.83</v>
      </c>
      <c r="AV103" s="61">
        <v>231.27</v>
      </c>
      <c r="AW103" s="62">
        <v>8808.48</v>
      </c>
      <c r="AX103" s="62">
        <v>5207.8100000000004</v>
      </c>
      <c r="AY103" s="61">
        <v>0.57699999999999996</v>
      </c>
      <c r="AZ103" s="62">
        <v>3092.9</v>
      </c>
      <c r="BA103" s="61">
        <v>0.3427</v>
      </c>
      <c r="BB103" s="61">
        <v>725.05</v>
      </c>
      <c r="BC103" s="61">
        <v>8.0299999999999996E-2</v>
      </c>
      <c r="BD103" s="62">
        <v>9025.75</v>
      </c>
      <c r="BE103" s="62">
        <v>4795.04</v>
      </c>
      <c r="BF103" s="61">
        <v>1.6146</v>
      </c>
      <c r="BG103" s="61">
        <v>0.55179999999999996</v>
      </c>
      <c r="BH103" s="61">
        <v>0.22869999999999999</v>
      </c>
      <c r="BI103" s="61">
        <v>0.1638</v>
      </c>
      <c r="BJ103" s="61">
        <v>3.8600000000000002E-2</v>
      </c>
      <c r="BK103" s="61">
        <v>1.7000000000000001E-2</v>
      </c>
    </row>
    <row r="104" spans="1:63" x14ac:dyDescent="0.25">
      <c r="A104" s="61" t="s">
        <v>137</v>
      </c>
      <c r="B104" s="61">
        <v>48132</v>
      </c>
      <c r="C104" s="61">
        <v>37.81</v>
      </c>
      <c r="D104" s="61">
        <v>58.66</v>
      </c>
      <c r="E104" s="62">
        <v>2218.02</v>
      </c>
      <c r="F104" s="62">
        <v>2161.33</v>
      </c>
      <c r="G104" s="61">
        <v>6.4000000000000003E-3</v>
      </c>
      <c r="H104" s="61">
        <v>5.9999999999999995E-4</v>
      </c>
      <c r="I104" s="61">
        <v>5.6300000000000003E-2</v>
      </c>
      <c r="J104" s="61">
        <v>1.4E-3</v>
      </c>
      <c r="K104" s="61">
        <v>7.17E-2</v>
      </c>
      <c r="L104" s="61">
        <v>0.80889999999999995</v>
      </c>
      <c r="M104" s="61">
        <v>5.4699999999999999E-2</v>
      </c>
      <c r="N104" s="61">
        <v>0.53839999999999999</v>
      </c>
      <c r="O104" s="61">
        <v>1.2E-2</v>
      </c>
      <c r="P104" s="61">
        <v>0.1419</v>
      </c>
      <c r="Q104" s="61">
        <v>97.26</v>
      </c>
      <c r="R104" s="62">
        <v>53283.35</v>
      </c>
      <c r="S104" s="61">
        <v>0.27250000000000002</v>
      </c>
      <c r="T104" s="61">
        <v>0.16239999999999999</v>
      </c>
      <c r="U104" s="61">
        <v>0.56510000000000005</v>
      </c>
      <c r="V104" s="61">
        <v>18.34</v>
      </c>
      <c r="W104" s="61">
        <v>14.71</v>
      </c>
      <c r="X104" s="62">
        <v>71835.98</v>
      </c>
      <c r="Y104" s="61">
        <v>147.11000000000001</v>
      </c>
      <c r="Z104" s="62">
        <v>90403.97</v>
      </c>
      <c r="AA104" s="61">
        <v>0.75760000000000005</v>
      </c>
      <c r="AB104" s="61">
        <v>0.20200000000000001</v>
      </c>
      <c r="AC104" s="61">
        <v>4.0399999999999998E-2</v>
      </c>
      <c r="AD104" s="61">
        <v>0.2424</v>
      </c>
      <c r="AE104" s="61">
        <v>90.4</v>
      </c>
      <c r="AF104" s="62">
        <v>2762.58</v>
      </c>
      <c r="AG104" s="61">
        <v>386.13</v>
      </c>
      <c r="AH104" s="62">
        <v>91885.51</v>
      </c>
      <c r="AI104" s="61" t="s">
        <v>14</v>
      </c>
      <c r="AJ104" s="62">
        <v>27100</v>
      </c>
      <c r="AK104" s="62">
        <v>40022.67</v>
      </c>
      <c r="AL104" s="61">
        <v>47.88</v>
      </c>
      <c r="AM104" s="61">
        <v>28.55</v>
      </c>
      <c r="AN104" s="61">
        <v>34.65</v>
      </c>
      <c r="AO104" s="61">
        <v>4.71</v>
      </c>
      <c r="AP104" s="61">
        <v>486.69</v>
      </c>
      <c r="AQ104" s="61">
        <v>0.90339999999999998</v>
      </c>
      <c r="AR104" s="62">
        <v>1094.4100000000001</v>
      </c>
      <c r="AS104" s="62">
        <v>1781.7</v>
      </c>
      <c r="AT104" s="62">
        <v>5363.01</v>
      </c>
      <c r="AU104" s="61">
        <v>912.78</v>
      </c>
      <c r="AV104" s="61">
        <v>251.15</v>
      </c>
      <c r="AW104" s="62">
        <v>9403.0499999999993</v>
      </c>
      <c r="AX104" s="62">
        <v>5401.35</v>
      </c>
      <c r="AY104" s="61">
        <v>0.57079999999999997</v>
      </c>
      <c r="AZ104" s="62">
        <v>3114.63</v>
      </c>
      <c r="BA104" s="61">
        <v>0.32919999999999999</v>
      </c>
      <c r="BB104" s="61">
        <v>946.5</v>
      </c>
      <c r="BC104" s="61">
        <v>0.1</v>
      </c>
      <c r="BD104" s="62">
        <v>9462.48</v>
      </c>
      <c r="BE104" s="62">
        <v>4437.97</v>
      </c>
      <c r="BF104" s="61">
        <v>1.6684000000000001</v>
      </c>
      <c r="BG104" s="61">
        <v>0.56730000000000003</v>
      </c>
      <c r="BH104" s="61">
        <v>0.21790000000000001</v>
      </c>
      <c r="BI104" s="61">
        <v>0.16370000000000001</v>
      </c>
      <c r="BJ104" s="61">
        <v>3.1800000000000002E-2</v>
      </c>
      <c r="BK104" s="61">
        <v>1.9400000000000001E-2</v>
      </c>
    </row>
    <row r="105" spans="1:63" x14ac:dyDescent="0.25">
      <c r="A105" s="61" t="s">
        <v>138</v>
      </c>
      <c r="B105" s="61">
        <v>46326</v>
      </c>
      <c r="C105" s="61">
        <v>97.1</v>
      </c>
      <c r="D105" s="61">
        <v>19.52</v>
      </c>
      <c r="E105" s="62">
        <v>1895.72</v>
      </c>
      <c r="F105" s="62">
        <v>1858.99</v>
      </c>
      <c r="G105" s="61">
        <v>3.7000000000000002E-3</v>
      </c>
      <c r="H105" s="61">
        <v>2.0000000000000001E-4</v>
      </c>
      <c r="I105" s="61">
        <v>7.1000000000000004E-3</v>
      </c>
      <c r="J105" s="61">
        <v>1.2999999999999999E-3</v>
      </c>
      <c r="K105" s="61">
        <v>1.26E-2</v>
      </c>
      <c r="L105" s="61">
        <v>0.95479999999999998</v>
      </c>
      <c r="M105" s="61">
        <v>2.0400000000000001E-2</v>
      </c>
      <c r="N105" s="61">
        <v>0.42849999999999999</v>
      </c>
      <c r="O105" s="61">
        <v>2.0999999999999999E-3</v>
      </c>
      <c r="P105" s="61">
        <v>0.1386</v>
      </c>
      <c r="Q105" s="61">
        <v>86.77</v>
      </c>
      <c r="R105" s="62">
        <v>52480.56</v>
      </c>
      <c r="S105" s="61">
        <v>0.20050000000000001</v>
      </c>
      <c r="T105" s="61">
        <v>0.18090000000000001</v>
      </c>
      <c r="U105" s="61">
        <v>0.61860000000000004</v>
      </c>
      <c r="V105" s="61">
        <v>18.059999999999999</v>
      </c>
      <c r="W105" s="61">
        <v>13.3</v>
      </c>
      <c r="X105" s="62">
        <v>66924.97</v>
      </c>
      <c r="Y105" s="61">
        <v>138.38</v>
      </c>
      <c r="Z105" s="62">
        <v>128215.49</v>
      </c>
      <c r="AA105" s="61">
        <v>0.79110000000000003</v>
      </c>
      <c r="AB105" s="61">
        <v>0.14910000000000001</v>
      </c>
      <c r="AC105" s="61">
        <v>5.9900000000000002E-2</v>
      </c>
      <c r="AD105" s="61">
        <v>0.2089</v>
      </c>
      <c r="AE105" s="61">
        <v>128.22</v>
      </c>
      <c r="AF105" s="62">
        <v>3574.55</v>
      </c>
      <c r="AG105" s="61">
        <v>440.19</v>
      </c>
      <c r="AH105" s="62">
        <v>128641.45</v>
      </c>
      <c r="AI105" s="61" t="s">
        <v>14</v>
      </c>
      <c r="AJ105" s="62">
        <v>31073</v>
      </c>
      <c r="AK105" s="62">
        <v>45631.53</v>
      </c>
      <c r="AL105" s="61">
        <v>42.64</v>
      </c>
      <c r="AM105" s="61">
        <v>25.5</v>
      </c>
      <c r="AN105" s="61">
        <v>30.61</v>
      </c>
      <c r="AO105" s="61">
        <v>4.46</v>
      </c>
      <c r="AP105" s="61">
        <v>844.93</v>
      </c>
      <c r="AQ105" s="61">
        <v>0.94079999999999997</v>
      </c>
      <c r="AR105" s="62">
        <v>1069.9000000000001</v>
      </c>
      <c r="AS105" s="62">
        <v>1900.05</v>
      </c>
      <c r="AT105" s="62">
        <v>5056.82</v>
      </c>
      <c r="AU105" s="61">
        <v>834.14</v>
      </c>
      <c r="AV105" s="61">
        <v>257.85000000000002</v>
      </c>
      <c r="AW105" s="62">
        <v>9118.76</v>
      </c>
      <c r="AX105" s="62">
        <v>4726.95</v>
      </c>
      <c r="AY105" s="61">
        <v>0.50929999999999997</v>
      </c>
      <c r="AZ105" s="62">
        <v>3814.72</v>
      </c>
      <c r="BA105" s="61">
        <v>0.41099999999999998</v>
      </c>
      <c r="BB105" s="61">
        <v>740.2</v>
      </c>
      <c r="BC105" s="61">
        <v>7.9699999999999993E-2</v>
      </c>
      <c r="BD105" s="62">
        <v>9281.8700000000008</v>
      </c>
      <c r="BE105" s="62">
        <v>3823.18</v>
      </c>
      <c r="BF105" s="61">
        <v>1.0965</v>
      </c>
      <c r="BG105" s="61">
        <v>0.55810000000000004</v>
      </c>
      <c r="BH105" s="61">
        <v>0.2185</v>
      </c>
      <c r="BI105" s="61">
        <v>0.16200000000000001</v>
      </c>
      <c r="BJ105" s="61">
        <v>3.6299999999999999E-2</v>
      </c>
      <c r="BK105" s="61">
        <v>2.5100000000000001E-2</v>
      </c>
    </row>
    <row r="106" spans="1:63" x14ac:dyDescent="0.25">
      <c r="A106" s="61" t="s">
        <v>139</v>
      </c>
      <c r="B106" s="61">
        <v>43794</v>
      </c>
      <c r="C106" s="61">
        <v>16.440000000000001</v>
      </c>
      <c r="D106" s="61">
        <v>461.43</v>
      </c>
      <c r="E106" s="62">
        <v>7588.03</v>
      </c>
      <c r="F106" s="62">
        <v>6965.41</v>
      </c>
      <c r="G106" s="61">
        <v>2.1899999999999999E-2</v>
      </c>
      <c r="H106" s="61">
        <v>5.0000000000000001E-4</v>
      </c>
      <c r="I106" s="61">
        <v>0.33700000000000002</v>
      </c>
      <c r="J106" s="61">
        <v>1.4E-3</v>
      </c>
      <c r="K106" s="61">
        <v>3.56E-2</v>
      </c>
      <c r="L106" s="61">
        <v>0.54549999999999998</v>
      </c>
      <c r="M106" s="61">
        <v>5.8099999999999999E-2</v>
      </c>
      <c r="N106" s="61">
        <v>0.43049999999999999</v>
      </c>
      <c r="O106" s="61">
        <v>4.6899999999999997E-2</v>
      </c>
      <c r="P106" s="61">
        <v>0.13619999999999999</v>
      </c>
      <c r="Q106" s="61">
        <v>330.75</v>
      </c>
      <c r="R106" s="62">
        <v>64272.160000000003</v>
      </c>
      <c r="S106" s="61">
        <v>0.21199999999999999</v>
      </c>
      <c r="T106" s="61">
        <v>0.20119999999999999</v>
      </c>
      <c r="U106" s="61">
        <v>0.58679999999999999</v>
      </c>
      <c r="V106" s="61">
        <v>17.739999999999998</v>
      </c>
      <c r="W106" s="61">
        <v>44.3</v>
      </c>
      <c r="X106" s="62">
        <v>87449.96</v>
      </c>
      <c r="Y106" s="61">
        <v>169.57</v>
      </c>
      <c r="Z106" s="62">
        <v>148158.65</v>
      </c>
      <c r="AA106" s="61">
        <v>0.77869999999999995</v>
      </c>
      <c r="AB106" s="61">
        <v>0.19819999999999999</v>
      </c>
      <c r="AC106" s="61">
        <v>2.3099999999999999E-2</v>
      </c>
      <c r="AD106" s="61">
        <v>0.2213</v>
      </c>
      <c r="AE106" s="61">
        <v>148.16</v>
      </c>
      <c r="AF106" s="62">
        <v>7679.6</v>
      </c>
      <c r="AG106" s="61">
        <v>965.77</v>
      </c>
      <c r="AH106" s="62">
        <v>169838.49</v>
      </c>
      <c r="AI106" s="61" t="s">
        <v>14</v>
      </c>
      <c r="AJ106" s="62">
        <v>36163</v>
      </c>
      <c r="AK106" s="62">
        <v>59165.71</v>
      </c>
      <c r="AL106" s="61">
        <v>95.44</v>
      </c>
      <c r="AM106" s="61">
        <v>50.5</v>
      </c>
      <c r="AN106" s="61">
        <v>60.94</v>
      </c>
      <c r="AO106" s="61">
        <v>5.0599999999999996</v>
      </c>
      <c r="AP106" s="61">
        <v>696.32</v>
      </c>
      <c r="AQ106" s="61">
        <v>1.1080000000000001</v>
      </c>
      <c r="AR106" s="62">
        <v>1343.95</v>
      </c>
      <c r="AS106" s="62">
        <v>2300.29</v>
      </c>
      <c r="AT106" s="62">
        <v>6707.02</v>
      </c>
      <c r="AU106" s="62">
        <v>1336.26</v>
      </c>
      <c r="AV106" s="61">
        <v>506.37</v>
      </c>
      <c r="AW106" s="62">
        <v>12193.89</v>
      </c>
      <c r="AX106" s="62">
        <v>4010.03</v>
      </c>
      <c r="AY106" s="61">
        <v>0.32079999999999997</v>
      </c>
      <c r="AZ106" s="62">
        <v>7723.72</v>
      </c>
      <c r="BA106" s="61">
        <v>0.6179</v>
      </c>
      <c r="BB106" s="61">
        <v>766.12</v>
      </c>
      <c r="BC106" s="61">
        <v>6.13E-2</v>
      </c>
      <c r="BD106" s="62">
        <v>12499.87</v>
      </c>
      <c r="BE106" s="62">
        <v>2074.91</v>
      </c>
      <c r="BF106" s="61">
        <v>0.33169999999999999</v>
      </c>
      <c r="BG106" s="61">
        <v>0.59350000000000003</v>
      </c>
      <c r="BH106" s="61">
        <v>0.21990000000000001</v>
      </c>
      <c r="BI106" s="61">
        <v>0.1356</v>
      </c>
      <c r="BJ106" s="61">
        <v>2.6599999999999999E-2</v>
      </c>
      <c r="BK106" s="61">
        <v>2.4500000000000001E-2</v>
      </c>
    </row>
    <row r="107" spans="1:63" x14ac:dyDescent="0.25">
      <c r="A107" s="61" t="s">
        <v>140</v>
      </c>
      <c r="B107" s="61">
        <v>43786</v>
      </c>
      <c r="C107" s="61">
        <v>71.14</v>
      </c>
      <c r="D107" s="61">
        <v>519.99</v>
      </c>
      <c r="E107" s="62">
        <v>36993.370000000003</v>
      </c>
      <c r="F107" s="62">
        <v>26618.73</v>
      </c>
      <c r="G107" s="61">
        <v>1.4500000000000001E-2</v>
      </c>
      <c r="H107" s="61">
        <v>2.9999999999999997E-4</v>
      </c>
      <c r="I107" s="61">
        <v>0.5746</v>
      </c>
      <c r="J107" s="61">
        <v>1.5E-3</v>
      </c>
      <c r="K107" s="61">
        <v>7.0699999999999999E-2</v>
      </c>
      <c r="L107" s="61">
        <v>0.28210000000000002</v>
      </c>
      <c r="M107" s="61">
        <v>5.62E-2</v>
      </c>
      <c r="N107" s="61">
        <v>0.85740000000000005</v>
      </c>
      <c r="O107" s="61">
        <v>6.1199999999999997E-2</v>
      </c>
      <c r="P107" s="61">
        <v>0.15659999999999999</v>
      </c>
      <c r="Q107" s="62">
        <v>1238.6400000000001</v>
      </c>
      <c r="R107" s="62">
        <v>63441.760000000002</v>
      </c>
      <c r="S107" s="61">
        <v>0.11990000000000001</v>
      </c>
      <c r="T107" s="61">
        <v>0.1336</v>
      </c>
      <c r="U107" s="61">
        <v>0.74660000000000004</v>
      </c>
      <c r="V107" s="61">
        <v>19.09</v>
      </c>
      <c r="W107" s="61">
        <v>212.98</v>
      </c>
      <c r="X107" s="62">
        <v>80196.33</v>
      </c>
      <c r="Y107" s="61">
        <v>173.67</v>
      </c>
      <c r="Z107" s="62">
        <v>109064.24</v>
      </c>
      <c r="AA107" s="61">
        <v>0.58530000000000004</v>
      </c>
      <c r="AB107" s="61">
        <v>0.3765</v>
      </c>
      <c r="AC107" s="61">
        <v>3.8199999999999998E-2</v>
      </c>
      <c r="AD107" s="61">
        <v>0.41470000000000001</v>
      </c>
      <c r="AE107" s="61">
        <v>109.06</v>
      </c>
      <c r="AF107" s="62">
        <v>4563.96</v>
      </c>
      <c r="AG107" s="61">
        <v>438.81</v>
      </c>
      <c r="AH107" s="62">
        <v>103928.17</v>
      </c>
      <c r="AI107" s="61" t="s">
        <v>14</v>
      </c>
      <c r="AJ107" s="62">
        <v>24324</v>
      </c>
      <c r="AK107" s="62">
        <v>38963.74</v>
      </c>
      <c r="AL107" s="61">
        <v>65.63</v>
      </c>
      <c r="AM107" s="61">
        <v>36.43</v>
      </c>
      <c r="AN107" s="61">
        <v>49.95</v>
      </c>
      <c r="AO107" s="61">
        <v>4.2</v>
      </c>
      <c r="AP107" s="61">
        <v>0</v>
      </c>
      <c r="AQ107" s="61">
        <v>1.1101000000000001</v>
      </c>
      <c r="AR107" s="62">
        <v>1610.91</v>
      </c>
      <c r="AS107" s="62">
        <v>2782.02</v>
      </c>
      <c r="AT107" s="62">
        <v>7262.62</v>
      </c>
      <c r="AU107" s="62">
        <v>1487.86</v>
      </c>
      <c r="AV107" s="61">
        <v>885.72</v>
      </c>
      <c r="AW107" s="62">
        <v>14029.13</v>
      </c>
      <c r="AX107" s="62">
        <v>6597.52</v>
      </c>
      <c r="AY107" s="61">
        <v>0.44890000000000002</v>
      </c>
      <c r="AZ107" s="62">
        <v>6034.53</v>
      </c>
      <c r="BA107" s="61">
        <v>0.41049999999999998</v>
      </c>
      <c r="BB107" s="62">
        <v>2066.6</v>
      </c>
      <c r="BC107" s="61">
        <v>0.1406</v>
      </c>
      <c r="BD107" s="62">
        <v>14698.65</v>
      </c>
      <c r="BE107" s="62">
        <v>3357.09</v>
      </c>
      <c r="BF107" s="61">
        <v>1.1466000000000001</v>
      </c>
      <c r="BG107" s="61">
        <v>0.47849999999999998</v>
      </c>
      <c r="BH107" s="61">
        <v>0.1991</v>
      </c>
      <c r="BI107" s="61">
        <v>0.28810000000000002</v>
      </c>
      <c r="BJ107" s="61">
        <v>2.1100000000000001E-2</v>
      </c>
      <c r="BK107" s="61">
        <v>1.32E-2</v>
      </c>
    </row>
    <row r="108" spans="1:63" x14ac:dyDescent="0.25">
      <c r="A108" s="61" t="s">
        <v>141</v>
      </c>
      <c r="B108" s="61">
        <v>46391</v>
      </c>
      <c r="C108" s="61">
        <v>81.33</v>
      </c>
      <c r="D108" s="61">
        <v>21.07</v>
      </c>
      <c r="E108" s="62">
        <v>1713.53</v>
      </c>
      <c r="F108" s="62">
        <v>1701.47</v>
      </c>
      <c r="G108" s="61">
        <v>4.1999999999999997E-3</v>
      </c>
      <c r="H108" s="61">
        <v>2.0000000000000001E-4</v>
      </c>
      <c r="I108" s="61">
        <v>6.4000000000000003E-3</v>
      </c>
      <c r="J108" s="61">
        <v>1.5E-3</v>
      </c>
      <c r="K108" s="61">
        <v>1.35E-2</v>
      </c>
      <c r="L108" s="61">
        <v>0.95679999999999998</v>
      </c>
      <c r="M108" s="61">
        <v>1.7299999999999999E-2</v>
      </c>
      <c r="N108" s="61">
        <v>0.28989999999999999</v>
      </c>
      <c r="O108" s="61">
        <v>2.0999999999999999E-3</v>
      </c>
      <c r="P108" s="61">
        <v>0.1104</v>
      </c>
      <c r="Q108" s="61">
        <v>75.94</v>
      </c>
      <c r="R108" s="62">
        <v>54193.15</v>
      </c>
      <c r="S108" s="61">
        <v>0.26790000000000003</v>
      </c>
      <c r="T108" s="61">
        <v>0.17519999999999999</v>
      </c>
      <c r="U108" s="61">
        <v>0.55689999999999995</v>
      </c>
      <c r="V108" s="61">
        <v>19.79</v>
      </c>
      <c r="W108" s="61">
        <v>11.35</v>
      </c>
      <c r="X108" s="62">
        <v>72671.039999999994</v>
      </c>
      <c r="Y108" s="61">
        <v>146.4</v>
      </c>
      <c r="Z108" s="62">
        <v>129808.24</v>
      </c>
      <c r="AA108" s="61">
        <v>0.86260000000000003</v>
      </c>
      <c r="AB108" s="61">
        <v>8.6199999999999999E-2</v>
      </c>
      <c r="AC108" s="61">
        <v>5.1200000000000002E-2</v>
      </c>
      <c r="AD108" s="61">
        <v>0.13739999999999999</v>
      </c>
      <c r="AE108" s="61">
        <v>129.81</v>
      </c>
      <c r="AF108" s="62">
        <v>3530.36</v>
      </c>
      <c r="AG108" s="61">
        <v>462.96</v>
      </c>
      <c r="AH108" s="62">
        <v>133189.17000000001</v>
      </c>
      <c r="AI108" s="61" t="s">
        <v>14</v>
      </c>
      <c r="AJ108" s="62">
        <v>35725</v>
      </c>
      <c r="AK108" s="62">
        <v>49983.55</v>
      </c>
      <c r="AL108" s="61">
        <v>42.37</v>
      </c>
      <c r="AM108" s="61">
        <v>26.4</v>
      </c>
      <c r="AN108" s="61">
        <v>28.29</v>
      </c>
      <c r="AO108" s="61">
        <v>4.6500000000000004</v>
      </c>
      <c r="AP108" s="62">
        <v>1074.57</v>
      </c>
      <c r="AQ108" s="61">
        <v>0.99229999999999996</v>
      </c>
      <c r="AR108" s="62">
        <v>1091.99</v>
      </c>
      <c r="AS108" s="62">
        <v>1818.61</v>
      </c>
      <c r="AT108" s="62">
        <v>4836.4399999999996</v>
      </c>
      <c r="AU108" s="61">
        <v>808.35</v>
      </c>
      <c r="AV108" s="61">
        <v>199.7</v>
      </c>
      <c r="AW108" s="62">
        <v>8755.1</v>
      </c>
      <c r="AX108" s="62">
        <v>4483.6000000000004</v>
      </c>
      <c r="AY108" s="61">
        <v>0.49659999999999999</v>
      </c>
      <c r="AZ108" s="62">
        <v>4050.22</v>
      </c>
      <c r="BA108" s="61">
        <v>0.4486</v>
      </c>
      <c r="BB108" s="61">
        <v>495.56</v>
      </c>
      <c r="BC108" s="61">
        <v>5.4899999999999997E-2</v>
      </c>
      <c r="BD108" s="62">
        <v>9029.3799999999992</v>
      </c>
      <c r="BE108" s="62">
        <v>3930.69</v>
      </c>
      <c r="BF108" s="61">
        <v>1.0019</v>
      </c>
      <c r="BG108" s="61">
        <v>0.57369999999999999</v>
      </c>
      <c r="BH108" s="61">
        <v>0.21629999999999999</v>
      </c>
      <c r="BI108" s="61">
        <v>0.1479</v>
      </c>
      <c r="BJ108" s="61">
        <v>3.8899999999999997E-2</v>
      </c>
      <c r="BK108" s="61">
        <v>2.3199999999999998E-2</v>
      </c>
    </row>
    <row r="109" spans="1:63" x14ac:dyDescent="0.25">
      <c r="A109" s="61" t="s">
        <v>142</v>
      </c>
      <c r="B109" s="61">
        <v>48488</v>
      </c>
      <c r="C109" s="61">
        <v>92</v>
      </c>
      <c r="D109" s="61">
        <v>27.82</v>
      </c>
      <c r="E109" s="62">
        <v>2559</v>
      </c>
      <c r="F109" s="62">
        <v>2472.69</v>
      </c>
      <c r="G109" s="61">
        <v>6.6E-3</v>
      </c>
      <c r="H109" s="61">
        <v>5.9999999999999995E-4</v>
      </c>
      <c r="I109" s="61">
        <v>8.3999999999999995E-3</v>
      </c>
      <c r="J109" s="61">
        <v>1.1000000000000001E-3</v>
      </c>
      <c r="K109" s="61">
        <v>1.35E-2</v>
      </c>
      <c r="L109" s="61">
        <v>0.95099999999999996</v>
      </c>
      <c r="M109" s="61">
        <v>1.8800000000000001E-2</v>
      </c>
      <c r="N109" s="61">
        <v>0.34749999999999998</v>
      </c>
      <c r="O109" s="61">
        <v>5.1000000000000004E-3</v>
      </c>
      <c r="P109" s="61">
        <v>0.13270000000000001</v>
      </c>
      <c r="Q109" s="61">
        <v>110.02</v>
      </c>
      <c r="R109" s="62">
        <v>55532.99</v>
      </c>
      <c r="S109" s="61">
        <v>0.20810000000000001</v>
      </c>
      <c r="T109" s="61">
        <v>0.17929999999999999</v>
      </c>
      <c r="U109" s="61">
        <v>0.61270000000000002</v>
      </c>
      <c r="V109" s="61">
        <v>19.2</v>
      </c>
      <c r="W109" s="61">
        <v>15.34</v>
      </c>
      <c r="X109" s="62">
        <v>74189.990000000005</v>
      </c>
      <c r="Y109" s="61">
        <v>161.94</v>
      </c>
      <c r="Z109" s="62">
        <v>130879.43</v>
      </c>
      <c r="AA109" s="61">
        <v>0.78810000000000002</v>
      </c>
      <c r="AB109" s="61">
        <v>0.15129999999999999</v>
      </c>
      <c r="AC109" s="61">
        <v>6.0600000000000001E-2</v>
      </c>
      <c r="AD109" s="61">
        <v>0.21190000000000001</v>
      </c>
      <c r="AE109" s="61">
        <v>130.88</v>
      </c>
      <c r="AF109" s="62">
        <v>3744.46</v>
      </c>
      <c r="AG109" s="61">
        <v>463.5</v>
      </c>
      <c r="AH109" s="62">
        <v>135608.37</v>
      </c>
      <c r="AI109" s="61" t="s">
        <v>14</v>
      </c>
      <c r="AJ109" s="62">
        <v>33163</v>
      </c>
      <c r="AK109" s="62">
        <v>47698.96</v>
      </c>
      <c r="AL109" s="61">
        <v>44.53</v>
      </c>
      <c r="AM109" s="61">
        <v>27.01</v>
      </c>
      <c r="AN109" s="61">
        <v>31.09</v>
      </c>
      <c r="AO109" s="61">
        <v>4.46</v>
      </c>
      <c r="AP109" s="61">
        <v>866.14</v>
      </c>
      <c r="AQ109" s="61">
        <v>0.99619999999999997</v>
      </c>
      <c r="AR109" s="62">
        <v>1050.2</v>
      </c>
      <c r="AS109" s="62">
        <v>1753.96</v>
      </c>
      <c r="AT109" s="62">
        <v>5095.6899999999996</v>
      </c>
      <c r="AU109" s="61">
        <v>856.7</v>
      </c>
      <c r="AV109" s="61">
        <v>284.88</v>
      </c>
      <c r="AW109" s="62">
        <v>9041.43</v>
      </c>
      <c r="AX109" s="62">
        <v>4376.28</v>
      </c>
      <c r="AY109" s="61">
        <v>0.48209999999999997</v>
      </c>
      <c r="AZ109" s="62">
        <v>4089.23</v>
      </c>
      <c r="BA109" s="61">
        <v>0.45050000000000001</v>
      </c>
      <c r="BB109" s="61">
        <v>611.15</v>
      </c>
      <c r="BC109" s="61">
        <v>6.7299999999999999E-2</v>
      </c>
      <c r="BD109" s="62">
        <v>9076.66</v>
      </c>
      <c r="BE109" s="62">
        <v>3386.87</v>
      </c>
      <c r="BF109" s="61">
        <v>0.91149999999999998</v>
      </c>
      <c r="BG109" s="61">
        <v>0.57410000000000005</v>
      </c>
      <c r="BH109" s="61">
        <v>0.22090000000000001</v>
      </c>
      <c r="BI109" s="61">
        <v>0.14230000000000001</v>
      </c>
      <c r="BJ109" s="61">
        <v>3.3399999999999999E-2</v>
      </c>
      <c r="BK109" s="61">
        <v>2.93E-2</v>
      </c>
    </row>
    <row r="110" spans="1:63" x14ac:dyDescent="0.25">
      <c r="A110" s="61" t="s">
        <v>143</v>
      </c>
      <c r="B110" s="61">
        <v>45302</v>
      </c>
      <c r="C110" s="61">
        <v>85.67</v>
      </c>
      <c r="D110" s="61">
        <v>25.97</v>
      </c>
      <c r="E110" s="62">
        <v>2224.42</v>
      </c>
      <c r="F110" s="62">
        <v>2180.58</v>
      </c>
      <c r="G110" s="61">
        <v>5.8999999999999999E-3</v>
      </c>
      <c r="H110" s="61">
        <v>5.0000000000000001E-4</v>
      </c>
      <c r="I110" s="61">
        <v>1.8700000000000001E-2</v>
      </c>
      <c r="J110" s="61">
        <v>1.6000000000000001E-3</v>
      </c>
      <c r="K110" s="61">
        <v>4.2999999999999997E-2</v>
      </c>
      <c r="L110" s="61">
        <v>0.89649999999999996</v>
      </c>
      <c r="M110" s="61">
        <v>3.3799999999999997E-2</v>
      </c>
      <c r="N110" s="61">
        <v>0.43190000000000001</v>
      </c>
      <c r="O110" s="61">
        <v>9.4999999999999998E-3</v>
      </c>
      <c r="P110" s="61">
        <v>0.13719999999999999</v>
      </c>
      <c r="Q110" s="61">
        <v>98.06</v>
      </c>
      <c r="R110" s="62">
        <v>54380.87</v>
      </c>
      <c r="S110" s="61">
        <v>0.26889999999999997</v>
      </c>
      <c r="T110" s="61">
        <v>0.15989999999999999</v>
      </c>
      <c r="U110" s="61">
        <v>0.57130000000000003</v>
      </c>
      <c r="V110" s="61">
        <v>18.809999999999999</v>
      </c>
      <c r="W110" s="61">
        <v>14.94</v>
      </c>
      <c r="X110" s="62">
        <v>69431.649999999994</v>
      </c>
      <c r="Y110" s="61">
        <v>145.08000000000001</v>
      </c>
      <c r="Z110" s="62">
        <v>123727.77</v>
      </c>
      <c r="AA110" s="61">
        <v>0.8004</v>
      </c>
      <c r="AB110" s="61">
        <v>0.16800000000000001</v>
      </c>
      <c r="AC110" s="61">
        <v>3.1600000000000003E-2</v>
      </c>
      <c r="AD110" s="61">
        <v>0.1996</v>
      </c>
      <c r="AE110" s="61">
        <v>123.73</v>
      </c>
      <c r="AF110" s="62">
        <v>3520.52</v>
      </c>
      <c r="AG110" s="61">
        <v>465.51</v>
      </c>
      <c r="AH110" s="62">
        <v>125902.08</v>
      </c>
      <c r="AI110" s="61" t="s">
        <v>14</v>
      </c>
      <c r="AJ110" s="62">
        <v>30274</v>
      </c>
      <c r="AK110" s="62">
        <v>44688.959999999999</v>
      </c>
      <c r="AL110" s="61">
        <v>45.69</v>
      </c>
      <c r="AM110" s="61">
        <v>27.3</v>
      </c>
      <c r="AN110" s="61">
        <v>32.07</v>
      </c>
      <c r="AO110" s="61">
        <v>3.98</v>
      </c>
      <c r="AP110" s="61">
        <v>882.52</v>
      </c>
      <c r="AQ110" s="61">
        <v>1.0653999999999999</v>
      </c>
      <c r="AR110" s="62">
        <v>1107.27</v>
      </c>
      <c r="AS110" s="62">
        <v>1722.6</v>
      </c>
      <c r="AT110" s="62">
        <v>5159.55</v>
      </c>
      <c r="AU110" s="61">
        <v>935.64</v>
      </c>
      <c r="AV110" s="61">
        <v>247.65</v>
      </c>
      <c r="AW110" s="62">
        <v>9172.7000000000007</v>
      </c>
      <c r="AX110" s="62">
        <v>4640.79</v>
      </c>
      <c r="AY110" s="61">
        <v>0.49480000000000002</v>
      </c>
      <c r="AZ110" s="62">
        <v>3982.49</v>
      </c>
      <c r="BA110" s="61">
        <v>0.42459999999999998</v>
      </c>
      <c r="BB110" s="61">
        <v>755.09</v>
      </c>
      <c r="BC110" s="61">
        <v>8.0500000000000002E-2</v>
      </c>
      <c r="BD110" s="62">
        <v>9378.3700000000008</v>
      </c>
      <c r="BE110" s="62">
        <v>3647.92</v>
      </c>
      <c r="BF110" s="61">
        <v>1.0368999999999999</v>
      </c>
      <c r="BG110" s="61">
        <v>0.56440000000000001</v>
      </c>
      <c r="BH110" s="61">
        <v>0.21870000000000001</v>
      </c>
      <c r="BI110" s="61">
        <v>0.1641</v>
      </c>
      <c r="BJ110" s="61">
        <v>3.4000000000000002E-2</v>
      </c>
      <c r="BK110" s="61">
        <v>1.8800000000000001E-2</v>
      </c>
    </row>
    <row r="111" spans="1:63" x14ac:dyDescent="0.25">
      <c r="A111" s="61" t="s">
        <v>144</v>
      </c>
      <c r="B111" s="61">
        <v>45310</v>
      </c>
      <c r="C111" s="61">
        <v>63.95</v>
      </c>
      <c r="D111" s="61">
        <v>21.46</v>
      </c>
      <c r="E111" s="62">
        <v>1372.49</v>
      </c>
      <c r="F111" s="62">
        <v>1339.29</v>
      </c>
      <c r="G111" s="61">
        <v>3.3999999999999998E-3</v>
      </c>
      <c r="H111" s="61">
        <v>6.9999999999999999E-4</v>
      </c>
      <c r="I111" s="61">
        <v>4.1000000000000003E-3</v>
      </c>
      <c r="J111" s="61">
        <v>8.9999999999999998E-4</v>
      </c>
      <c r="K111" s="61">
        <v>8.0999999999999996E-3</v>
      </c>
      <c r="L111" s="61">
        <v>0.96989999999999998</v>
      </c>
      <c r="M111" s="61">
        <v>1.29E-2</v>
      </c>
      <c r="N111" s="61">
        <v>0.2301</v>
      </c>
      <c r="O111" s="61">
        <v>1.4E-3</v>
      </c>
      <c r="P111" s="61">
        <v>0.1124</v>
      </c>
      <c r="Q111" s="61">
        <v>62.11</v>
      </c>
      <c r="R111" s="62">
        <v>53281.01</v>
      </c>
      <c r="S111" s="61">
        <v>0.26579999999999998</v>
      </c>
      <c r="T111" s="61">
        <v>0.17929999999999999</v>
      </c>
      <c r="U111" s="61">
        <v>0.55489999999999995</v>
      </c>
      <c r="V111" s="61">
        <v>18.93</v>
      </c>
      <c r="W111" s="61">
        <v>9.09</v>
      </c>
      <c r="X111" s="62">
        <v>70651.789999999994</v>
      </c>
      <c r="Y111" s="61">
        <v>146.96</v>
      </c>
      <c r="Z111" s="62">
        <v>123068.66</v>
      </c>
      <c r="AA111" s="61">
        <v>0.88739999999999997</v>
      </c>
      <c r="AB111" s="61">
        <v>6.9800000000000001E-2</v>
      </c>
      <c r="AC111" s="61">
        <v>4.2799999999999998E-2</v>
      </c>
      <c r="AD111" s="61">
        <v>0.11260000000000001</v>
      </c>
      <c r="AE111" s="61">
        <v>123.07</v>
      </c>
      <c r="AF111" s="62">
        <v>3416.95</v>
      </c>
      <c r="AG111" s="61">
        <v>475.67</v>
      </c>
      <c r="AH111" s="62">
        <v>122052.44</v>
      </c>
      <c r="AI111" s="61" t="s">
        <v>14</v>
      </c>
      <c r="AJ111" s="62">
        <v>35210</v>
      </c>
      <c r="AK111" s="62">
        <v>49969.120000000003</v>
      </c>
      <c r="AL111" s="61">
        <v>44.32</v>
      </c>
      <c r="AM111" s="61">
        <v>26.52</v>
      </c>
      <c r="AN111" s="61">
        <v>29.95</v>
      </c>
      <c r="AO111" s="61">
        <v>5.14</v>
      </c>
      <c r="AP111" s="62">
        <v>1247.8599999999999</v>
      </c>
      <c r="AQ111" s="61">
        <v>0.99970000000000003</v>
      </c>
      <c r="AR111" s="62">
        <v>1095.95</v>
      </c>
      <c r="AS111" s="62">
        <v>1825.21</v>
      </c>
      <c r="AT111" s="62">
        <v>5051.7</v>
      </c>
      <c r="AU111" s="61">
        <v>941.45</v>
      </c>
      <c r="AV111" s="61">
        <v>214.92</v>
      </c>
      <c r="AW111" s="62">
        <v>9129.23</v>
      </c>
      <c r="AX111" s="62">
        <v>4711.55</v>
      </c>
      <c r="AY111" s="61">
        <v>0.51919999999999999</v>
      </c>
      <c r="AZ111" s="62">
        <v>3865.37</v>
      </c>
      <c r="BA111" s="61">
        <v>0.42599999999999999</v>
      </c>
      <c r="BB111" s="61">
        <v>497.67</v>
      </c>
      <c r="BC111" s="61">
        <v>5.4800000000000001E-2</v>
      </c>
      <c r="BD111" s="62">
        <v>9074.59</v>
      </c>
      <c r="BE111" s="62">
        <v>3917.73</v>
      </c>
      <c r="BF111" s="61">
        <v>1.0197000000000001</v>
      </c>
      <c r="BG111" s="61">
        <v>0.57120000000000004</v>
      </c>
      <c r="BH111" s="61">
        <v>0.2238</v>
      </c>
      <c r="BI111" s="61">
        <v>0.1389</v>
      </c>
      <c r="BJ111" s="61">
        <v>3.49E-2</v>
      </c>
      <c r="BK111" s="61">
        <v>3.1300000000000001E-2</v>
      </c>
    </row>
    <row r="112" spans="1:63" x14ac:dyDescent="0.25">
      <c r="A112" s="61" t="s">
        <v>145</v>
      </c>
      <c r="B112" s="61">
        <v>46516</v>
      </c>
      <c r="C112" s="61">
        <v>99</v>
      </c>
      <c r="D112" s="61">
        <v>10.48</v>
      </c>
      <c r="E112" s="62">
        <v>1037.82</v>
      </c>
      <c r="F112" s="62">
        <v>1204.73</v>
      </c>
      <c r="G112" s="61">
        <v>2.5000000000000001E-3</v>
      </c>
      <c r="H112" s="61">
        <v>1E-4</v>
      </c>
      <c r="I112" s="61">
        <v>3.0999999999999999E-3</v>
      </c>
      <c r="J112" s="61">
        <v>8.0000000000000004E-4</v>
      </c>
      <c r="K112" s="61">
        <v>6.7000000000000002E-3</v>
      </c>
      <c r="L112" s="61">
        <v>0.97650000000000003</v>
      </c>
      <c r="M112" s="61">
        <v>1.0200000000000001E-2</v>
      </c>
      <c r="N112" s="61">
        <v>0.4052</v>
      </c>
      <c r="O112" s="61">
        <v>2.9999999999999997E-4</v>
      </c>
      <c r="P112" s="61">
        <v>0.1211</v>
      </c>
      <c r="Q112" s="61">
        <v>51.13</v>
      </c>
      <c r="R112" s="62">
        <v>50143.83</v>
      </c>
      <c r="S112" s="61">
        <v>0.2319</v>
      </c>
      <c r="T112" s="61">
        <v>0.15329999999999999</v>
      </c>
      <c r="U112" s="61">
        <v>0.61480000000000001</v>
      </c>
      <c r="V112" s="61">
        <v>17.38</v>
      </c>
      <c r="W112" s="61">
        <v>8.4499999999999993</v>
      </c>
      <c r="X112" s="62">
        <v>62570.59</v>
      </c>
      <c r="Y112" s="61">
        <v>117.78</v>
      </c>
      <c r="Z112" s="62">
        <v>119993.7</v>
      </c>
      <c r="AA112" s="61">
        <v>0.86539999999999995</v>
      </c>
      <c r="AB112" s="61">
        <v>7.4499999999999997E-2</v>
      </c>
      <c r="AC112" s="61">
        <v>6.0100000000000001E-2</v>
      </c>
      <c r="AD112" s="61">
        <v>0.1346</v>
      </c>
      <c r="AE112" s="61">
        <v>119.99</v>
      </c>
      <c r="AF112" s="62">
        <v>3160.01</v>
      </c>
      <c r="AG112" s="61">
        <v>427.44</v>
      </c>
      <c r="AH112" s="62">
        <v>114776.33</v>
      </c>
      <c r="AI112" s="61" t="s">
        <v>14</v>
      </c>
      <c r="AJ112" s="62">
        <v>32226</v>
      </c>
      <c r="AK112" s="62">
        <v>44198.76</v>
      </c>
      <c r="AL112" s="61">
        <v>38.53</v>
      </c>
      <c r="AM112" s="61">
        <v>25.09</v>
      </c>
      <c r="AN112" s="61">
        <v>27.81</v>
      </c>
      <c r="AO112" s="61">
        <v>4.43</v>
      </c>
      <c r="AP112" s="62">
        <v>1144.01</v>
      </c>
      <c r="AQ112" s="61">
        <v>1.0515000000000001</v>
      </c>
      <c r="AR112" s="62">
        <v>1006.12</v>
      </c>
      <c r="AS112" s="62">
        <v>1593.49</v>
      </c>
      <c r="AT112" s="62">
        <v>4368.04</v>
      </c>
      <c r="AU112" s="61">
        <v>794.29</v>
      </c>
      <c r="AV112" s="61">
        <v>167.99</v>
      </c>
      <c r="AW112" s="62">
        <v>7929.93</v>
      </c>
      <c r="AX112" s="62">
        <v>4234.62</v>
      </c>
      <c r="AY112" s="61">
        <v>0.52380000000000004</v>
      </c>
      <c r="AZ112" s="62">
        <v>3219.57</v>
      </c>
      <c r="BA112" s="61">
        <v>0.39829999999999999</v>
      </c>
      <c r="BB112" s="61">
        <v>629.47</v>
      </c>
      <c r="BC112" s="61">
        <v>7.7899999999999997E-2</v>
      </c>
      <c r="BD112" s="62">
        <v>8083.66</v>
      </c>
      <c r="BE112" s="62">
        <v>4327.3599999999997</v>
      </c>
      <c r="BF112" s="61">
        <v>1.3442000000000001</v>
      </c>
      <c r="BG112" s="61">
        <v>0.54890000000000005</v>
      </c>
      <c r="BH112" s="61">
        <v>0.22470000000000001</v>
      </c>
      <c r="BI112" s="61">
        <v>0.1671</v>
      </c>
      <c r="BJ112" s="61">
        <v>3.5400000000000001E-2</v>
      </c>
      <c r="BK112" s="61">
        <v>2.3800000000000002E-2</v>
      </c>
    </row>
    <row r="113" spans="1:63" x14ac:dyDescent="0.25">
      <c r="A113" s="61" t="s">
        <v>146</v>
      </c>
      <c r="B113" s="61">
        <v>48140</v>
      </c>
      <c r="C113" s="61">
        <v>55.76</v>
      </c>
      <c r="D113" s="61">
        <v>22.87</v>
      </c>
      <c r="E113" s="62">
        <v>1275.32</v>
      </c>
      <c r="F113" s="62">
        <v>1277.99</v>
      </c>
      <c r="G113" s="61">
        <v>7.7000000000000002E-3</v>
      </c>
      <c r="H113" s="61">
        <v>2.0000000000000001E-4</v>
      </c>
      <c r="I113" s="61">
        <v>6.7000000000000002E-3</v>
      </c>
      <c r="J113" s="61">
        <v>1.1999999999999999E-3</v>
      </c>
      <c r="K113" s="61">
        <v>1.89E-2</v>
      </c>
      <c r="L113" s="61">
        <v>0.94479999999999997</v>
      </c>
      <c r="M113" s="61">
        <v>2.0500000000000001E-2</v>
      </c>
      <c r="N113" s="61">
        <v>0.25900000000000001</v>
      </c>
      <c r="O113" s="61">
        <v>4.3E-3</v>
      </c>
      <c r="P113" s="61">
        <v>0.1075</v>
      </c>
      <c r="Q113" s="61">
        <v>62.52</v>
      </c>
      <c r="R113" s="62">
        <v>53177.72</v>
      </c>
      <c r="S113" s="61">
        <v>0.28289999999999998</v>
      </c>
      <c r="T113" s="61">
        <v>0.17519999999999999</v>
      </c>
      <c r="U113" s="61">
        <v>0.54190000000000005</v>
      </c>
      <c r="V113" s="61">
        <v>18.91</v>
      </c>
      <c r="W113" s="61">
        <v>9.84</v>
      </c>
      <c r="X113" s="62">
        <v>68829.149999999994</v>
      </c>
      <c r="Y113" s="61">
        <v>126.18</v>
      </c>
      <c r="Z113" s="62">
        <v>156038.39999999999</v>
      </c>
      <c r="AA113" s="61">
        <v>0.84860000000000002</v>
      </c>
      <c r="AB113" s="61">
        <v>9.7299999999999998E-2</v>
      </c>
      <c r="AC113" s="61">
        <v>5.4100000000000002E-2</v>
      </c>
      <c r="AD113" s="61">
        <v>0.15140000000000001</v>
      </c>
      <c r="AE113" s="61">
        <v>156.04</v>
      </c>
      <c r="AF113" s="62">
        <v>4480.3100000000004</v>
      </c>
      <c r="AG113" s="61">
        <v>550.30999999999995</v>
      </c>
      <c r="AH113" s="62">
        <v>156717.53</v>
      </c>
      <c r="AI113" s="61" t="s">
        <v>14</v>
      </c>
      <c r="AJ113" s="62">
        <v>36191</v>
      </c>
      <c r="AK113" s="62">
        <v>53910.6</v>
      </c>
      <c r="AL113" s="61">
        <v>46.13</v>
      </c>
      <c r="AM113" s="61">
        <v>27.15</v>
      </c>
      <c r="AN113" s="61">
        <v>29.38</v>
      </c>
      <c r="AO113" s="61">
        <v>4.72</v>
      </c>
      <c r="AP113" s="62">
        <v>1334.69</v>
      </c>
      <c r="AQ113" s="61">
        <v>1.0012000000000001</v>
      </c>
      <c r="AR113" s="62">
        <v>1182.73</v>
      </c>
      <c r="AS113" s="62">
        <v>1760.36</v>
      </c>
      <c r="AT113" s="62">
        <v>4882.41</v>
      </c>
      <c r="AU113" s="61">
        <v>910.66</v>
      </c>
      <c r="AV113" s="61">
        <v>180.1</v>
      </c>
      <c r="AW113" s="62">
        <v>8916.26</v>
      </c>
      <c r="AX113" s="62">
        <v>3795.8</v>
      </c>
      <c r="AY113" s="61">
        <v>0.4138</v>
      </c>
      <c r="AZ113" s="62">
        <v>4904.4399999999996</v>
      </c>
      <c r="BA113" s="61">
        <v>0.53469999999999995</v>
      </c>
      <c r="BB113" s="61">
        <v>472.38</v>
      </c>
      <c r="BC113" s="61">
        <v>5.1499999999999997E-2</v>
      </c>
      <c r="BD113" s="62">
        <v>9172.6200000000008</v>
      </c>
      <c r="BE113" s="62">
        <v>2995.53</v>
      </c>
      <c r="BF113" s="61">
        <v>0.62680000000000002</v>
      </c>
      <c r="BG113" s="61">
        <v>0.57189999999999996</v>
      </c>
      <c r="BH113" s="61">
        <v>0.21129999999999999</v>
      </c>
      <c r="BI113" s="61">
        <v>0.15920000000000001</v>
      </c>
      <c r="BJ113" s="61">
        <v>3.5299999999999998E-2</v>
      </c>
      <c r="BK113" s="61">
        <v>2.2200000000000001E-2</v>
      </c>
    </row>
    <row r="114" spans="1:63" x14ac:dyDescent="0.25">
      <c r="A114" s="61" t="s">
        <v>147</v>
      </c>
      <c r="B114" s="61">
        <v>45328</v>
      </c>
      <c r="C114" s="61">
        <v>69.05</v>
      </c>
      <c r="D114" s="61">
        <v>20</v>
      </c>
      <c r="E114" s="62">
        <v>1380.67</v>
      </c>
      <c r="F114" s="62">
        <v>1377.1</v>
      </c>
      <c r="G114" s="61">
        <v>6.1000000000000004E-3</v>
      </c>
      <c r="H114" s="61">
        <v>5.9999999999999995E-4</v>
      </c>
      <c r="I114" s="61">
        <v>9.7000000000000003E-3</v>
      </c>
      <c r="J114" s="61">
        <v>1.9E-3</v>
      </c>
      <c r="K114" s="61">
        <v>1.9400000000000001E-2</v>
      </c>
      <c r="L114" s="61">
        <v>0.94010000000000005</v>
      </c>
      <c r="M114" s="61">
        <v>2.2200000000000001E-2</v>
      </c>
      <c r="N114" s="61">
        <v>0.40839999999999999</v>
      </c>
      <c r="O114" s="61">
        <v>3.5999999999999999E-3</v>
      </c>
      <c r="P114" s="61">
        <v>0.13980000000000001</v>
      </c>
      <c r="Q114" s="61">
        <v>64.739999999999995</v>
      </c>
      <c r="R114" s="62">
        <v>52077.4</v>
      </c>
      <c r="S114" s="61">
        <v>0.26769999999999999</v>
      </c>
      <c r="T114" s="61">
        <v>0.1741</v>
      </c>
      <c r="U114" s="61">
        <v>0.55820000000000003</v>
      </c>
      <c r="V114" s="61">
        <v>18.12</v>
      </c>
      <c r="W114" s="61">
        <v>10.96</v>
      </c>
      <c r="X114" s="62">
        <v>67562.03</v>
      </c>
      <c r="Y114" s="61">
        <v>122.11</v>
      </c>
      <c r="Z114" s="62">
        <v>152853.46</v>
      </c>
      <c r="AA114" s="61">
        <v>0.73750000000000004</v>
      </c>
      <c r="AB114" s="61">
        <v>0.20899999999999999</v>
      </c>
      <c r="AC114" s="61">
        <v>5.3499999999999999E-2</v>
      </c>
      <c r="AD114" s="61">
        <v>0.26250000000000001</v>
      </c>
      <c r="AE114" s="61">
        <v>152.85</v>
      </c>
      <c r="AF114" s="62">
        <v>4454.09</v>
      </c>
      <c r="AG114" s="61">
        <v>507.49</v>
      </c>
      <c r="AH114" s="62">
        <v>154003.38</v>
      </c>
      <c r="AI114" s="61" t="s">
        <v>14</v>
      </c>
      <c r="AJ114" s="62">
        <v>31618</v>
      </c>
      <c r="AK114" s="62">
        <v>46653.81</v>
      </c>
      <c r="AL114" s="61">
        <v>43.82</v>
      </c>
      <c r="AM114" s="61">
        <v>27.85</v>
      </c>
      <c r="AN114" s="61">
        <v>30.42</v>
      </c>
      <c r="AO114" s="61">
        <v>3.96</v>
      </c>
      <c r="AP114" s="62">
        <v>1119.53</v>
      </c>
      <c r="AQ114" s="61">
        <v>1.0508999999999999</v>
      </c>
      <c r="AR114" s="62">
        <v>1192.8900000000001</v>
      </c>
      <c r="AS114" s="62">
        <v>1863.86</v>
      </c>
      <c r="AT114" s="62">
        <v>5164.58</v>
      </c>
      <c r="AU114" s="61">
        <v>853.53</v>
      </c>
      <c r="AV114" s="61">
        <v>227.26</v>
      </c>
      <c r="AW114" s="62">
        <v>9302.1299999999992</v>
      </c>
      <c r="AX114" s="62">
        <v>4003.51</v>
      </c>
      <c r="AY114" s="61">
        <v>0.41220000000000001</v>
      </c>
      <c r="AZ114" s="62">
        <v>4935.3599999999997</v>
      </c>
      <c r="BA114" s="61">
        <v>0.5081</v>
      </c>
      <c r="BB114" s="61">
        <v>774.41</v>
      </c>
      <c r="BC114" s="61">
        <v>7.9699999999999993E-2</v>
      </c>
      <c r="BD114" s="62">
        <v>9713.2800000000007</v>
      </c>
      <c r="BE114" s="62">
        <v>2700.54</v>
      </c>
      <c r="BF114" s="61">
        <v>0.65649999999999997</v>
      </c>
      <c r="BG114" s="61">
        <v>0.54710000000000003</v>
      </c>
      <c r="BH114" s="61">
        <v>0.2044</v>
      </c>
      <c r="BI114" s="61">
        <v>0.1898</v>
      </c>
      <c r="BJ114" s="61">
        <v>3.6299999999999999E-2</v>
      </c>
      <c r="BK114" s="61">
        <v>2.2599999999999999E-2</v>
      </c>
    </row>
    <row r="115" spans="1:63" x14ac:dyDescent="0.25">
      <c r="A115" s="61" t="s">
        <v>148</v>
      </c>
      <c r="B115" s="61">
        <v>43802</v>
      </c>
      <c r="C115" s="61">
        <v>71.14</v>
      </c>
      <c r="D115" s="61">
        <v>519.99</v>
      </c>
      <c r="E115" s="62">
        <v>36993.370000000003</v>
      </c>
      <c r="F115" s="62">
        <v>26618.73</v>
      </c>
      <c r="G115" s="61">
        <v>1.4500000000000001E-2</v>
      </c>
      <c r="H115" s="61">
        <v>2.9999999999999997E-4</v>
      </c>
      <c r="I115" s="61">
        <v>0.5746</v>
      </c>
      <c r="J115" s="61">
        <v>1.5E-3</v>
      </c>
      <c r="K115" s="61">
        <v>7.0699999999999999E-2</v>
      </c>
      <c r="L115" s="61">
        <v>0.28210000000000002</v>
      </c>
      <c r="M115" s="61">
        <v>5.62E-2</v>
      </c>
      <c r="N115" s="61">
        <v>0.85740000000000005</v>
      </c>
      <c r="O115" s="61">
        <v>6.1199999999999997E-2</v>
      </c>
      <c r="P115" s="61">
        <v>0.15659999999999999</v>
      </c>
      <c r="Q115" s="62">
        <v>1238.6400000000001</v>
      </c>
      <c r="R115" s="62">
        <v>63441.760000000002</v>
      </c>
      <c r="S115" s="61">
        <v>0.11990000000000001</v>
      </c>
      <c r="T115" s="61">
        <v>0.1336</v>
      </c>
      <c r="U115" s="61">
        <v>0.74660000000000004</v>
      </c>
      <c r="V115" s="61">
        <v>19.09</v>
      </c>
      <c r="W115" s="61">
        <v>212.98</v>
      </c>
      <c r="X115" s="62">
        <v>80196.33</v>
      </c>
      <c r="Y115" s="61">
        <v>173.67</v>
      </c>
      <c r="Z115" s="62">
        <v>109064.24</v>
      </c>
      <c r="AA115" s="61">
        <v>0.58530000000000004</v>
      </c>
      <c r="AB115" s="61">
        <v>0.3765</v>
      </c>
      <c r="AC115" s="61">
        <v>3.8199999999999998E-2</v>
      </c>
      <c r="AD115" s="61">
        <v>0.41470000000000001</v>
      </c>
      <c r="AE115" s="61">
        <v>109.06</v>
      </c>
      <c r="AF115" s="62">
        <v>4563.96</v>
      </c>
      <c r="AG115" s="61">
        <v>438.81</v>
      </c>
      <c r="AH115" s="62">
        <v>103928.17</v>
      </c>
      <c r="AI115" s="61" t="s">
        <v>14</v>
      </c>
      <c r="AJ115" s="62">
        <v>24324</v>
      </c>
      <c r="AK115" s="62">
        <v>38963.74</v>
      </c>
      <c r="AL115" s="61">
        <v>65.63</v>
      </c>
      <c r="AM115" s="61">
        <v>36.43</v>
      </c>
      <c r="AN115" s="61">
        <v>49.95</v>
      </c>
      <c r="AO115" s="61">
        <v>4.2</v>
      </c>
      <c r="AP115" s="61">
        <v>0</v>
      </c>
      <c r="AQ115" s="61">
        <v>1.1101000000000001</v>
      </c>
      <c r="AR115" s="62">
        <v>1610.91</v>
      </c>
      <c r="AS115" s="62">
        <v>2782.02</v>
      </c>
      <c r="AT115" s="62">
        <v>7262.62</v>
      </c>
      <c r="AU115" s="62">
        <v>1487.86</v>
      </c>
      <c r="AV115" s="61">
        <v>885.72</v>
      </c>
      <c r="AW115" s="62">
        <v>14029.13</v>
      </c>
      <c r="AX115" s="62">
        <v>6597.52</v>
      </c>
      <c r="AY115" s="61">
        <v>0.44890000000000002</v>
      </c>
      <c r="AZ115" s="62">
        <v>6034.53</v>
      </c>
      <c r="BA115" s="61">
        <v>0.41049999999999998</v>
      </c>
      <c r="BB115" s="62">
        <v>2066.6</v>
      </c>
      <c r="BC115" s="61">
        <v>0.1406</v>
      </c>
      <c r="BD115" s="62">
        <v>14698.65</v>
      </c>
      <c r="BE115" s="62">
        <v>3357.09</v>
      </c>
      <c r="BF115" s="61">
        <v>1.1466000000000001</v>
      </c>
      <c r="BG115" s="61">
        <v>0.47849999999999998</v>
      </c>
      <c r="BH115" s="61">
        <v>0.1991</v>
      </c>
      <c r="BI115" s="61">
        <v>0.28810000000000002</v>
      </c>
      <c r="BJ115" s="61">
        <v>2.1100000000000001E-2</v>
      </c>
      <c r="BK115" s="61">
        <v>1.32E-2</v>
      </c>
    </row>
    <row r="116" spans="1:63" x14ac:dyDescent="0.25">
      <c r="A116" s="61" t="s">
        <v>149</v>
      </c>
      <c r="B116" s="61">
        <v>49312</v>
      </c>
      <c r="C116" s="61">
        <v>88.14</v>
      </c>
      <c r="D116" s="61">
        <v>10.52</v>
      </c>
      <c r="E116" s="61">
        <v>927.34</v>
      </c>
      <c r="F116" s="61">
        <v>939.96</v>
      </c>
      <c r="G116" s="61">
        <v>4.7999999999999996E-3</v>
      </c>
      <c r="H116" s="61">
        <v>2.0000000000000001E-4</v>
      </c>
      <c r="I116" s="61">
        <v>7.7999999999999996E-3</v>
      </c>
      <c r="J116" s="61">
        <v>8.0000000000000004E-4</v>
      </c>
      <c r="K116" s="61">
        <v>3.4099999999999998E-2</v>
      </c>
      <c r="L116" s="61">
        <v>0.92800000000000005</v>
      </c>
      <c r="M116" s="61">
        <v>2.4299999999999999E-2</v>
      </c>
      <c r="N116" s="61">
        <v>0.3322</v>
      </c>
      <c r="O116" s="61">
        <v>1.8E-3</v>
      </c>
      <c r="P116" s="61">
        <v>0.12839999999999999</v>
      </c>
      <c r="Q116" s="61">
        <v>44.93</v>
      </c>
      <c r="R116" s="62">
        <v>50521.43</v>
      </c>
      <c r="S116" s="61">
        <v>0.36</v>
      </c>
      <c r="T116" s="61">
        <v>0.14779999999999999</v>
      </c>
      <c r="U116" s="61">
        <v>0.49230000000000002</v>
      </c>
      <c r="V116" s="61">
        <v>17.78</v>
      </c>
      <c r="W116" s="61">
        <v>7.13</v>
      </c>
      <c r="X116" s="62">
        <v>68396.42</v>
      </c>
      <c r="Y116" s="61">
        <v>126.45</v>
      </c>
      <c r="Z116" s="62">
        <v>116573.44</v>
      </c>
      <c r="AA116" s="61">
        <v>0.90939999999999999</v>
      </c>
      <c r="AB116" s="61">
        <v>4.8599999999999997E-2</v>
      </c>
      <c r="AC116" s="61">
        <v>4.2000000000000003E-2</v>
      </c>
      <c r="AD116" s="61">
        <v>9.06E-2</v>
      </c>
      <c r="AE116" s="61">
        <v>116.57</v>
      </c>
      <c r="AF116" s="62">
        <v>2744.91</v>
      </c>
      <c r="AG116" s="61">
        <v>405.01</v>
      </c>
      <c r="AH116" s="62">
        <v>103626.51</v>
      </c>
      <c r="AI116" s="61" t="s">
        <v>14</v>
      </c>
      <c r="AJ116" s="62">
        <v>34165</v>
      </c>
      <c r="AK116" s="62">
        <v>46088.27</v>
      </c>
      <c r="AL116" s="61">
        <v>37.92</v>
      </c>
      <c r="AM116" s="61">
        <v>22.73</v>
      </c>
      <c r="AN116" s="61">
        <v>27.33</v>
      </c>
      <c r="AO116" s="61">
        <v>4.43</v>
      </c>
      <c r="AP116" s="62">
        <v>1444.39</v>
      </c>
      <c r="AQ116" s="61">
        <v>1.1922999999999999</v>
      </c>
      <c r="AR116" s="62">
        <v>1212.7</v>
      </c>
      <c r="AS116" s="62">
        <v>1902.62</v>
      </c>
      <c r="AT116" s="62">
        <v>5206.45</v>
      </c>
      <c r="AU116" s="61">
        <v>851.36</v>
      </c>
      <c r="AV116" s="61">
        <v>165.93</v>
      </c>
      <c r="AW116" s="62">
        <v>9339.06</v>
      </c>
      <c r="AX116" s="62">
        <v>4964.3900000000003</v>
      </c>
      <c r="AY116" s="61">
        <v>0.51449999999999996</v>
      </c>
      <c r="AZ116" s="62">
        <v>4060.18</v>
      </c>
      <c r="BA116" s="61">
        <v>0.42080000000000001</v>
      </c>
      <c r="BB116" s="61">
        <v>623.55999999999995</v>
      </c>
      <c r="BC116" s="61">
        <v>6.4600000000000005E-2</v>
      </c>
      <c r="BD116" s="62">
        <v>9648.1299999999992</v>
      </c>
      <c r="BE116" s="62">
        <v>4270.3500000000004</v>
      </c>
      <c r="BF116" s="61">
        <v>1.3706</v>
      </c>
      <c r="BG116" s="61">
        <v>0.5423</v>
      </c>
      <c r="BH116" s="61">
        <v>0.2034</v>
      </c>
      <c r="BI116" s="61">
        <v>0.18429999999999999</v>
      </c>
      <c r="BJ116" s="61">
        <v>3.44E-2</v>
      </c>
      <c r="BK116" s="61">
        <v>3.56E-2</v>
      </c>
    </row>
    <row r="117" spans="1:63" x14ac:dyDescent="0.25">
      <c r="A117" s="61" t="s">
        <v>150</v>
      </c>
      <c r="B117" s="61">
        <v>43810</v>
      </c>
      <c r="C117" s="61">
        <v>71.81</v>
      </c>
      <c r="D117" s="61">
        <v>27.04</v>
      </c>
      <c r="E117" s="62">
        <v>1942</v>
      </c>
      <c r="F117" s="62">
        <v>1865.54</v>
      </c>
      <c r="G117" s="61">
        <v>3.5999999999999999E-3</v>
      </c>
      <c r="H117" s="61">
        <v>4.0000000000000002E-4</v>
      </c>
      <c r="I117" s="61">
        <v>2.7400000000000001E-2</v>
      </c>
      <c r="J117" s="61">
        <v>1.1999999999999999E-3</v>
      </c>
      <c r="K117" s="61">
        <v>1.5299999999999999E-2</v>
      </c>
      <c r="L117" s="61">
        <v>0.91069999999999995</v>
      </c>
      <c r="M117" s="61">
        <v>4.1399999999999999E-2</v>
      </c>
      <c r="N117" s="61">
        <v>0.58930000000000005</v>
      </c>
      <c r="O117" s="61">
        <v>3.5000000000000001E-3</v>
      </c>
      <c r="P117" s="61">
        <v>0.16320000000000001</v>
      </c>
      <c r="Q117" s="61">
        <v>84.89</v>
      </c>
      <c r="R117" s="62">
        <v>49617.440000000002</v>
      </c>
      <c r="S117" s="61">
        <v>0.24429999999999999</v>
      </c>
      <c r="T117" s="61">
        <v>0.1391</v>
      </c>
      <c r="U117" s="61">
        <v>0.61660000000000004</v>
      </c>
      <c r="V117" s="61">
        <v>17.82</v>
      </c>
      <c r="W117" s="61">
        <v>12.75</v>
      </c>
      <c r="X117" s="62">
        <v>67896.39</v>
      </c>
      <c r="Y117" s="61">
        <v>148.09</v>
      </c>
      <c r="Z117" s="62">
        <v>90888.87</v>
      </c>
      <c r="AA117" s="61">
        <v>0.75449999999999995</v>
      </c>
      <c r="AB117" s="61">
        <v>0.18809999999999999</v>
      </c>
      <c r="AC117" s="61">
        <v>5.74E-2</v>
      </c>
      <c r="AD117" s="61">
        <v>0.2455</v>
      </c>
      <c r="AE117" s="61">
        <v>90.89</v>
      </c>
      <c r="AF117" s="62">
        <v>2462.4699999999998</v>
      </c>
      <c r="AG117" s="61">
        <v>359.47</v>
      </c>
      <c r="AH117" s="62">
        <v>86531.1</v>
      </c>
      <c r="AI117" s="61" t="s">
        <v>14</v>
      </c>
      <c r="AJ117" s="62">
        <v>25467</v>
      </c>
      <c r="AK117" s="62">
        <v>38296.559999999998</v>
      </c>
      <c r="AL117" s="61">
        <v>41.14</v>
      </c>
      <c r="AM117" s="61">
        <v>25.67</v>
      </c>
      <c r="AN117" s="61">
        <v>29.87</v>
      </c>
      <c r="AO117" s="61">
        <v>4.2300000000000004</v>
      </c>
      <c r="AP117" s="61">
        <v>847.89</v>
      </c>
      <c r="AQ117" s="61">
        <v>0.91279999999999994</v>
      </c>
      <c r="AR117" s="62">
        <v>1129.53</v>
      </c>
      <c r="AS117" s="62">
        <v>1915.84</v>
      </c>
      <c r="AT117" s="62">
        <v>5404.65</v>
      </c>
      <c r="AU117" s="61">
        <v>959.13</v>
      </c>
      <c r="AV117" s="61">
        <v>285.67</v>
      </c>
      <c r="AW117" s="62">
        <v>9694.82</v>
      </c>
      <c r="AX117" s="62">
        <v>5940.8</v>
      </c>
      <c r="AY117" s="61">
        <v>0.59750000000000003</v>
      </c>
      <c r="AZ117" s="62">
        <v>2847.42</v>
      </c>
      <c r="BA117" s="61">
        <v>0.28639999999999999</v>
      </c>
      <c r="BB117" s="62">
        <v>1155.31</v>
      </c>
      <c r="BC117" s="61">
        <v>0.1162</v>
      </c>
      <c r="BD117" s="62">
        <v>9943.5300000000007</v>
      </c>
      <c r="BE117" s="62">
        <v>5068.6099999999997</v>
      </c>
      <c r="BF117" s="61">
        <v>1.9914000000000001</v>
      </c>
      <c r="BG117" s="61">
        <v>0.54339999999999999</v>
      </c>
      <c r="BH117" s="61">
        <v>0.2334</v>
      </c>
      <c r="BI117" s="61">
        <v>0.1653</v>
      </c>
      <c r="BJ117" s="61">
        <v>3.5700000000000003E-2</v>
      </c>
      <c r="BK117" s="61">
        <v>2.2200000000000001E-2</v>
      </c>
    </row>
    <row r="118" spans="1:63" x14ac:dyDescent="0.25">
      <c r="A118" s="61" t="s">
        <v>151</v>
      </c>
      <c r="B118" s="61">
        <v>47548</v>
      </c>
      <c r="C118" s="61">
        <v>81.900000000000006</v>
      </c>
      <c r="D118" s="61">
        <v>10.23</v>
      </c>
      <c r="E118" s="61">
        <v>838.01</v>
      </c>
      <c r="F118" s="61">
        <v>857.21</v>
      </c>
      <c r="G118" s="61">
        <v>3.0000000000000001E-3</v>
      </c>
      <c r="H118" s="61">
        <v>1E-4</v>
      </c>
      <c r="I118" s="61">
        <v>2.8999999999999998E-3</v>
      </c>
      <c r="J118" s="61">
        <v>8.9999999999999998E-4</v>
      </c>
      <c r="K118" s="61">
        <v>5.1999999999999998E-3</v>
      </c>
      <c r="L118" s="61">
        <v>0.9768</v>
      </c>
      <c r="M118" s="61">
        <v>1.12E-2</v>
      </c>
      <c r="N118" s="61">
        <v>0.49909999999999999</v>
      </c>
      <c r="O118" s="61">
        <v>5.9999999999999995E-4</v>
      </c>
      <c r="P118" s="61">
        <v>0.1255</v>
      </c>
      <c r="Q118" s="61">
        <v>42.4</v>
      </c>
      <c r="R118" s="62">
        <v>47466.22</v>
      </c>
      <c r="S118" s="61">
        <v>0.2233</v>
      </c>
      <c r="T118" s="61">
        <v>0.17560000000000001</v>
      </c>
      <c r="U118" s="61">
        <v>0.60109999999999997</v>
      </c>
      <c r="V118" s="61">
        <v>16.75</v>
      </c>
      <c r="W118" s="61">
        <v>7.15</v>
      </c>
      <c r="X118" s="62">
        <v>62325.64</v>
      </c>
      <c r="Y118" s="61">
        <v>112.26</v>
      </c>
      <c r="Z118" s="62">
        <v>107638.1</v>
      </c>
      <c r="AA118" s="61">
        <v>0.79700000000000004</v>
      </c>
      <c r="AB118" s="61">
        <v>9.9099999999999994E-2</v>
      </c>
      <c r="AC118" s="61">
        <v>0.10390000000000001</v>
      </c>
      <c r="AD118" s="61">
        <v>0.20300000000000001</v>
      </c>
      <c r="AE118" s="61">
        <v>107.64</v>
      </c>
      <c r="AF118" s="62">
        <v>2801.56</v>
      </c>
      <c r="AG118" s="61">
        <v>368.16</v>
      </c>
      <c r="AH118" s="62">
        <v>105762.33</v>
      </c>
      <c r="AI118" s="61" t="s">
        <v>14</v>
      </c>
      <c r="AJ118" s="62">
        <v>30409</v>
      </c>
      <c r="AK118" s="62">
        <v>41094.46</v>
      </c>
      <c r="AL118" s="61">
        <v>35.14</v>
      </c>
      <c r="AM118" s="61">
        <v>24.83</v>
      </c>
      <c r="AN118" s="61">
        <v>26.99</v>
      </c>
      <c r="AO118" s="61">
        <v>4.03</v>
      </c>
      <c r="AP118" s="62">
        <v>1367.46</v>
      </c>
      <c r="AQ118" s="61">
        <v>1.0458000000000001</v>
      </c>
      <c r="AR118" s="62">
        <v>1200.6099999999999</v>
      </c>
      <c r="AS118" s="62">
        <v>2055.7199999999998</v>
      </c>
      <c r="AT118" s="62">
        <v>4925.68</v>
      </c>
      <c r="AU118" s="61">
        <v>881.7</v>
      </c>
      <c r="AV118" s="61">
        <v>244.3</v>
      </c>
      <c r="AW118" s="62">
        <v>9308.02</v>
      </c>
      <c r="AX118" s="62">
        <v>5180.74</v>
      </c>
      <c r="AY118" s="61">
        <v>0.5514</v>
      </c>
      <c r="AZ118" s="62">
        <v>3379.6</v>
      </c>
      <c r="BA118" s="61">
        <v>0.35970000000000002</v>
      </c>
      <c r="BB118" s="61">
        <v>834.76</v>
      </c>
      <c r="BC118" s="61">
        <v>8.8900000000000007E-2</v>
      </c>
      <c r="BD118" s="62">
        <v>9395.1</v>
      </c>
      <c r="BE118" s="62">
        <v>4718.8900000000003</v>
      </c>
      <c r="BF118" s="61">
        <v>1.7470000000000001</v>
      </c>
      <c r="BG118" s="61">
        <v>0.53049999999999997</v>
      </c>
      <c r="BH118" s="61">
        <v>0.22220000000000001</v>
      </c>
      <c r="BI118" s="61">
        <v>0.18959999999999999</v>
      </c>
      <c r="BJ118" s="61">
        <v>3.9E-2</v>
      </c>
      <c r="BK118" s="61">
        <v>1.8700000000000001E-2</v>
      </c>
    </row>
    <row r="119" spans="1:63" x14ac:dyDescent="0.25">
      <c r="A119" s="61" t="s">
        <v>152</v>
      </c>
      <c r="B119" s="61">
        <v>49320</v>
      </c>
      <c r="C119" s="61">
        <v>82.14</v>
      </c>
      <c r="D119" s="61">
        <v>8.06</v>
      </c>
      <c r="E119" s="61">
        <v>662.41</v>
      </c>
      <c r="F119" s="61">
        <v>693.57</v>
      </c>
      <c r="G119" s="61">
        <v>2.2000000000000001E-3</v>
      </c>
      <c r="H119" s="61">
        <v>1E-4</v>
      </c>
      <c r="I119" s="61">
        <v>5.1999999999999998E-3</v>
      </c>
      <c r="J119" s="61">
        <v>8.0000000000000004E-4</v>
      </c>
      <c r="K119" s="61">
        <v>2.1100000000000001E-2</v>
      </c>
      <c r="L119" s="61">
        <v>0.94869999999999999</v>
      </c>
      <c r="M119" s="61">
        <v>2.18E-2</v>
      </c>
      <c r="N119" s="61">
        <v>0.38619999999999999</v>
      </c>
      <c r="O119" s="61">
        <v>1.2999999999999999E-3</v>
      </c>
      <c r="P119" s="61">
        <v>0.1409</v>
      </c>
      <c r="Q119" s="61">
        <v>35.590000000000003</v>
      </c>
      <c r="R119" s="62">
        <v>47529.45</v>
      </c>
      <c r="S119" s="61">
        <v>0.35360000000000003</v>
      </c>
      <c r="T119" s="61">
        <v>0.14269999999999999</v>
      </c>
      <c r="U119" s="61">
        <v>0.50370000000000004</v>
      </c>
      <c r="V119" s="61">
        <v>16.61</v>
      </c>
      <c r="W119" s="61">
        <v>6.64</v>
      </c>
      <c r="X119" s="62">
        <v>60330.63</v>
      </c>
      <c r="Y119" s="61">
        <v>96.39</v>
      </c>
      <c r="Z119" s="62">
        <v>115667.94</v>
      </c>
      <c r="AA119" s="61">
        <v>0.9032</v>
      </c>
      <c r="AB119" s="61">
        <v>5.1400000000000001E-2</v>
      </c>
      <c r="AC119" s="61">
        <v>4.5400000000000003E-2</v>
      </c>
      <c r="AD119" s="61">
        <v>9.6799999999999997E-2</v>
      </c>
      <c r="AE119" s="61">
        <v>115.67</v>
      </c>
      <c r="AF119" s="62">
        <v>2812.94</v>
      </c>
      <c r="AG119" s="61">
        <v>419.94</v>
      </c>
      <c r="AH119" s="62">
        <v>93155.38</v>
      </c>
      <c r="AI119" s="61" t="s">
        <v>14</v>
      </c>
      <c r="AJ119" s="62">
        <v>31925</v>
      </c>
      <c r="AK119" s="62">
        <v>42984.79</v>
      </c>
      <c r="AL119" s="61">
        <v>39.07</v>
      </c>
      <c r="AM119" s="61">
        <v>23.36</v>
      </c>
      <c r="AN119" s="61">
        <v>27.24</v>
      </c>
      <c r="AO119" s="61">
        <v>4.68</v>
      </c>
      <c r="AP119" s="62">
        <v>1286.6199999999999</v>
      </c>
      <c r="AQ119" s="61">
        <v>1.276</v>
      </c>
      <c r="AR119" s="62">
        <v>1297.93</v>
      </c>
      <c r="AS119" s="62">
        <v>1953.3</v>
      </c>
      <c r="AT119" s="62">
        <v>5195.6000000000004</v>
      </c>
      <c r="AU119" s="61">
        <v>800.55</v>
      </c>
      <c r="AV119" s="61">
        <v>145.54</v>
      </c>
      <c r="AW119" s="62">
        <v>9392.92</v>
      </c>
      <c r="AX119" s="62">
        <v>5117.75</v>
      </c>
      <c r="AY119" s="61">
        <v>0.51349999999999996</v>
      </c>
      <c r="AZ119" s="62">
        <v>4225.8999999999996</v>
      </c>
      <c r="BA119" s="61">
        <v>0.42399999999999999</v>
      </c>
      <c r="BB119" s="61">
        <v>623.17999999999995</v>
      </c>
      <c r="BC119" s="61">
        <v>6.25E-2</v>
      </c>
      <c r="BD119" s="62">
        <v>9966.83</v>
      </c>
      <c r="BE119" s="62">
        <v>4907.8100000000004</v>
      </c>
      <c r="BF119" s="61">
        <v>1.6554</v>
      </c>
      <c r="BG119" s="61">
        <v>0.53620000000000001</v>
      </c>
      <c r="BH119" s="61">
        <v>0.2049</v>
      </c>
      <c r="BI119" s="61">
        <v>0.193</v>
      </c>
      <c r="BJ119" s="61">
        <v>3.5099999999999999E-2</v>
      </c>
      <c r="BK119" s="61">
        <v>3.0800000000000001E-2</v>
      </c>
    </row>
    <row r="120" spans="1:63" x14ac:dyDescent="0.25">
      <c r="A120" s="61" t="s">
        <v>153</v>
      </c>
      <c r="B120" s="61">
        <v>49981</v>
      </c>
      <c r="C120" s="61">
        <v>26.9</v>
      </c>
      <c r="D120" s="61">
        <v>172.86</v>
      </c>
      <c r="E120" s="62">
        <v>4650.72</v>
      </c>
      <c r="F120" s="62">
        <v>4507.66</v>
      </c>
      <c r="G120" s="61">
        <v>5.3400000000000003E-2</v>
      </c>
      <c r="H120" s="61">
        <v>4.0000000000000002E-4</v>
      </c>
      <c r="I120" s="61">
        <v>7.6899999999999996E-2</v>
      </c>
      <c r="J120" s="61">
        <v>1.2999999999999999E-3</v>
      </c>
      <c r="K120" s="61">
        <v>2.5499999999999998E-2</v>
      </c>
      <c r="L120" s="61">
        <v>0.80510000000000004</v>
      </c>
      <c r="M120" s="61">
        <v>3.73E-2</v>
      </c>
      <c r="N120" s="61">
        <v>0.1663</v>
      </c>
      <c r="O120" s="61">
        <v>2.3300000000000001E-2</v>
      </c>
      <c r="P120" s="61">
        <v>0.10879999999999999</v>
      </c>
      <c r="Q120" s="61">
        <v>204.07</v>
      </c>
      <c r="R120" s="62">
        <v>65937.31</v>
      </c>
      <c r="S120" s="61">
        <v>0.27489999999999998</v>
      </c>
      <c r="T120" s="61">
        <v>0.18260000000000001</v>
      </c>
      <c r="U120" s="61">
        <v>0.54249999999999998</v>
      </c>
      <c r="V120" s="61">
        <v>18.899999999999999</v>
      </c>
      <c r="W120" s="61">
        <v>24.49</v>
      </c>
      <c r="X120" s="62">
        <v>90491.87</v>
      </c>
      <c r="Y120" s="61">
        <v>188.35</v>
      </c>
      <c r="Z120" s="62">
        <v>219962.12</v>
      </c>
      <c r="AA120" s="61">
        <v>0.73509999999999998</v>
      </c>
      <c r="AB120" s="61">
        <v>0.245</v>
      </c>
      <c r="AC120" s="61">
        <v>1.9900000000000001E-2</v>
      </c>
      <c r="AD120" s="61">
        <v>0.26490000000000002</v>
      </c>
      <c r="AE120" s="61">
        <v>219.96</v>
      </c>
      <c r="AF120" s="62">
        <v>8370.66</v>
      </c>
      <c r="AG120" s="61">
        <v>936.75</v>
      </c>
      <c r="AH120" s="62">
        <v>249444.48000000001</v>
      </c>
      <c r="AI120" s="61" t="s">
        <v>14</v>
      </c>
      <c r="AJ120" s="62">
        <v>45432</v>
      </c>
      <c r="AK120" s="62">
        <v>81065.16</v>
      </c>
      <c r="AL120" s="61">
        <v>64.33</v>
      </c>
      <c r="AM120" s="61">
        <v>36.479999999999997</v>
      </c>
      <c r="AN120" s="61">
        <v>39.840000000000003</v>
      </c>
      <c r="AO120" s="61">
        <v>4.96</v>
      </c>
      <c r="AP120" s="62">
        <v>1096.5</v>
      </c>
      <c r="AQ120" s="61">
        <v>0.68049999999999999</v>
      </c>
      <c r="AR120" s="62">
        <v>1163.6400000000001</v>
      </c>
      <c r="AS120" s="62">
        <v>2019.93</v>
      </c>
      <c r="AT120" s="62">
        <v>6332.26</v>
      </c>
      <c r="AU120" s="62">
        <v>1179.8900000000001</v>
      </c>
      <c r="AV120" s="61">
        <v>342.6</v>
      </c>
      <c r="AW120" s="62">
        <v>11038.32</v>
      </c>
      <c r="AX120" s="62">
        <v>2949.82</v>
      </c>
      <c r="AY120" s="61">
        <v>0.26190000000000002</v>
      </c>
      <c r="AZ120" s="62">
        <v>7870.15</v>
      </c>
      <c r="BA120" s="61">
        <v>0.69869999999999999</v>
      </c>
      <c r="BB120" s="61">
        <v>443.61</v>
      </c>
      <c r="BC120" s="61">
        <v>3.9399999999999998E-2</v>
      </c>
      <c r="BD120" s="62">
        <v>11263.57</v>
      </c>
      <c r="BE120" s="61">
        <v>917.57</v>
      </c>
      <c r="BF120" s="61">
        <v>9.7699999999999995E-2</v>
      </c>
      <c r="BG120" s="61">
        <v>0.61519999999999997</v>
      </c>
      <c r="BH120" s="61">
        <v>0.22689999999999999</v>
      </c>
      <c r="BI120" s="61">
        <v>0.1055</v>
      </c>
      <c r="BJ120" s="61">
        <v>2.9000000000000001E-2</v>
      </c>
      <c r="BK120" s="61">
        <v>2.3400000000000001E-2</v>
      </c>
    </row>
    <row r="121" spans="1:63" x14ac:dyDescent="0.25">
      <c r="A121" s="61" t="s">
        <v>154</v>
      </c>
      <c r="B121" s="61">
        <v>47431</v>
      </c>
      <c r="C121" s="61">
        <v>70.290000000000006</v>
      </c>
      <c r="D121" s="61">
        <v>10.97</v>
      </c>
      <c r="E121" s="61">
        <v>770.87</v>
      </c>
      <c r="F121" s="61">
        <v>767.5</v>
      </c>
      <c r="G121" s="61">
        <v>4.7999999999999996E-3</v>
      </c>
      <c r="H121" s="61">
        <v>4.0000000000000002E-4</v>
      </c>
      <c r="I121" s="61">
        <v>7.0000000000000001E-3</v>
      </c>
      <c r="J121" s="61">
        <v>1E-3</v>
      </c>
      <c r="K121" s="61">
        <v>1.6799999999999999E-2</v>
      </c>
      <c r="L121" s="61">
        <v>0.95089999999999997</v>
      </c>
      <c r="M121" s="61">
        <v>1.9199999999999998E-2</v>
      </c>
      <c r="N121" s="61">
        <v>0.318</v>
      </c>
      <c r="O121" s="61">
        <v>3.3999999999999998E-3</v>
      </c>
      <c r="P121" s="61">
        <v>0.12429999999999999</v>
      </c>
      <c r="Q121" s="61">
        <v>38.46</v>
      </c>
      <c r="R121" s="62">
        <v>50046.57</v>
      </c>
      <c r="S121" s="61">
        <v>0.25929999999999997</v>
      </c>
      <c r="T121" s="61">
        <v>0.16719999999999999</v>
      </c>
      <c r="U121" s="61">
        <v>0.57350000000000001</v>
      </c>
      <c r="V121" s="61">
        <v>17.27</v>
      </c>
      <c r="W121" s="61">
        <v>7.2</v>
      </c>
      <c r="X121" s="62">
        <v>62295.22</v>
      </c>
      <c r="Y121" s="61">
        <v>103.35</v>
      </c>
      <c r="Z121" s="62">
        <v>136672.69</v>
      </c>
      <c r="AA121" s="61">
        <v>0.84770000000000001</v>
      </c>
      <c r="AB121" s="61">
        <v>0.10829999999999999</v>
      </c>
      <c r="AC121" s="61">
        <v>4.3999999999999997E-2</v>
      </c>
      <c r="AD121" s="61">
        <v>0.15229999999999999</v>
      </c>
      <c r="AE121" s="61">
        <v>136.66999999999999</v>
      </c>
      <c r="AF121" s="62">
        <v>3596.87</v>
      </c>
      <c r="AG121" s="61">
        <v>473.83</v>
      </c>
      <c r="AH121" s="62">
        <v>126117.26</v>
      </c>
      <c r="AI121" s="61" t="s">
        <v>14</v>
      </c>
      <c r="AJ121" s="62">
        <v>32987</v>
      </c>
      <c r="AK121" s="62">
        <v>47142.18</v>
      </c>
      <c r="AL121" s="61">
        <v>42.91</v>
      </c>
      <c r="AM121" s="61">
        <v>24.63</v>
      </c>
      <c r="AN121" s="61">
        <v>28.85</v>
      </c>
      <c r="AO121" s="61">
        <v>4.84</v>
      </c>
      <c r="AP121" s="62">
        <v>1253.5899999999999</v>
      </c>
      <c r="AQ121" s="61">
        <v>1.1506000000000001</v>
      </c>
      <c r="AR121" s="62">
        <v>1277.28</v>
      </c>
      <c r="AS121" s="62">
        <v>1793.91</v>
      </c>
      <c r="AT121" s="62">
        <v>5122.58</v>
      </c>
      <c r="AU121" s="61">
        <v>943.54</v>
      </c>
      <c r="AV121" s="61">
        <v>174.11</v>
      </c>
      <c r="AW121" s="62">
        <v>9311.42</v>
      </c>
      <c r="AX121" s="62">
        <v>4394.42</v>
      </c>
      <c r="AY121" s="61">
        <v>0.44950000000000001</v>
      </c>
      <c r="AZ121" s="62">
        <v>4806.28</v>
      </c>
      <c r="BA121" s="61">
        <v>0.49159999999999998</v>
      </c>
      <c r="BB121" s="61">
        <v>576.29</v>
      </c>
      <c r="BC121" s="61">
        <v>5.8900000000000001E-2</v>
      </c>
      <c r="BD121" s="62">
        <v>9776.99</v>
      </c>
      <c r="BE121" s="62">
        <v>3648.61</v>
      </c>
      <c r="BF121" s="61">
        <v>0.95909999999999995</v>
      </c>
      <c r="BG121" s="61">
        <v>0.54430000000000001</v>
      </c>
      <c r="BH121" s="61">
        <v>0.2162</v>
      </c>
      <c r="BI121" s="61">
        <v>0.18</v>
      </c>
      <c r="BJ121" s="61">
        <v>3.4700000000000002E-2</v>
      </c>
      <c r="BK121" s="61">
        <v>2.47E-2</v>
      </c>
    </row>
    <row r="122" spans="1:63" x14ac:dyDescent="0.25">
      <c r="A122" s="61" t="s">
        <v>155</v>
      </c>
      <c r="B122" s="61">
        <v>43828</v>
      </c>
      <c r="C122" s="61">
        <v>54</v>
      </c>
      <c r="D122" s="61">
        <v>40.61</v>
      </c>
      <c r="E122" s="62">
        <v>2192.94</v>
      </c>
      <c r="F122" s="62">
        <v>2099.29</v>
      </c>
      <c r="G122" s="61">
        <v>5.1999999999999998E-3</v>
      </c>
      <c r="H122" s="61">
        <v>4.0000000000000002E-4</v>
      </c>
      <c r="I122" s="61">
        <v>2.69E-2</v>
      </c>
      <c r="J122" s="61">
        <v>1.1999999999999999E-3</v>
      </c>
      <c r="K122" s="61">
        <v>1.9699999999999999E-2</v>
      </c>
      <c r="L122" s="61">
        <v>0.90659999999999996</v>
      </c>
      <c r="M122" s="61">
        <v>0.04</v>
      </c>
      <c r="N122" s="61">
        <v>0.56669999999999998</v>
      </c>
      <c r="O122" s="61">
        <v>4.7000000000000002E-3</v>
      </c>
      <c r="P122" s="61">
        <v>0.15190000000000001</v>
      </c>
      <c r="Q122" s="61">
        <v>96.2</v>
      </c>
      <c r="R122" s="62">
        <v>51370.23</v>
      </c>
      <c r="S122" s="61">
        <v>0.23250000000000001</v>
      </c>
      <c r="T122" s="61">
        <v>0.16139999999999999</v>
      </c>
      <c r="U122" s="61">
        <v>0.60609999999999997</v>
      </c>
      <c r="V122" s="61">
        <v>17.989999999999998</v>
      </c>
      <c r="W122" s="61">
        <v>14.21</v>
      </c>
      <c r="X122" s="62">
        <v>70762.89</v>
      </c>
      <c r="Y122" s="61">
        <v>150.19999999999999</v>
      </c>
      <c r="Z122" s="62">
        <v>114386.97</v>
      </c>
      <c r="AA122" s="61">
        <v>0.72970000000000002</v>
      </c>
      <c r="AB122" s="61">
        <v>0.21379999999999999</v>
      </c>
      <c r="AC122" s="61">
        <v>5.6500000000000002E-2</v>
      </c>
      <c r="AD122" s="61">
        <v>0.27029999999999998</v>
      </c>
      <c r="AE122" s="61">
        <v>114.39</v>
      </c>
      <c r="AF122" s="62">
        <v>3403.71</v>
      </c>
      <c r="AG122" s="61">
        <v>439.8</v>
      </c>
      <c r="AH122" s="62">
        <v>115852.51</v>
      </c>
      <c r="AI122" s="61" t="s">
        <v>14</v>
      </c>
      <c r="AJ122" s="62">
        <v>26403</v>
      </c>
      <c r="AK122" s="62">
        <v>40507.99</v>
      </c>
      <c r="AL122" s="61">
        <v>44.14</v>
      </c>
      <c r="AM122" s="61">
        <v>28.13</v>
      </c>
      <c r="AN122" s="61">
        <v>31.95</v>
      </c>
      <c r="AO122" s="61">
        <v>4.0999999999999996</v>
      </c>
      <c r="AP122" s="61">
        <v>533.73</v>
      </c>
      <c r="AQ122" s="61">
        <v>1.0021</v>
      </c>
      <c r="AR122" s="62">
        <v>1113.9000000000001</v>
      </c>
      <c r="AS122" s="62">
        <v>1722.26</v>
      </c>
      <c r="AT122" s="62">
        <v>5207.3599999999997</v>
      </c>
      <c r="AU122" s="61">
        <v>855.21</v>
      </c>
      <c r="AV122" s="61">
        <v>288.23</v>
      </c>
      <c r="AW122" s="62">
        <v>9186.9599999999991</v>
      </c>
      <c r="AX122" s="62">
        <v>5024.1899999999996</v>
      </c>
      <c r="AY122" s="61">
        <v>0.51680000000000004</v>
      </c>
      <c r="AZ122" s="62">
        <v>3679.5</v>
      </c>
      <c r="BA122" s="61">
        <v>0.3785</v>
      </c>
      <c r="BB122" s="62">
        <v>1018.12</v>
      </c>
      <c r="BC122" s="61">
        <v>0.1047</v>
      </c>
      <c r="BD122" s="62">
        <v>9721.81</v>
      </c>
      <c r="BE122" s="62">
        <v>3782.65</v>
      </c>
      <c r="BF122" s="61">
        <v>1.2381</v>
      </c>
      <c r="BG122" s="61">
        <v>0.54610000000000003</v>
      </c>
      <c r="BH122" s="61">
        <v>0.22109999999999999</v>
      </c>
      <c r="BI122" s="61">
        <v>0.17219999999999999</v>
      </c>
      <c r="BJ122" s="61">
        <v>3.3599999999999998E-2</v>
      </c>
      <c r="BK122" s="61">
        <v>2.7E-2</v>
      </c>
    </row>
    <row r="123" spans="1:63" x14ac:dyDescent="0.25">
      <c r="A123" s="61" t="s">
        <v>156</v>
      </c>
      <c r="B123" s="61">
        <v>49999</v>
      </c>
      <c r="C123" s="61">
        <v>63.1</v>
      </c>
      <c r="D123" s="61">
        <v>37.72</v>
      </c>
      <c r="E123" s="62">
        <v>2379.67</v>
      </c>
      <c r="F123" s="62">
        <v>2374.0700000000002</v>
      </c>
      <c r="G123" s="61">
        <v>6.3E-3</v>
      </c>
      <c r="H123" s="61">
        <v>5.0000000000000001E-4</v>
      </c>
      <c r="I123" s="61">
        <v>1.66E-2</v>
      </c>
      <c r="J123" s="61">
        <v>1.5E-3</v>
      </c>
      <c r="K123" s="61">
        <v>2.1499999999999998E-2</v>
      </c>
      <c r="L123" s="61">
        <v>0.92469999999999997</v>
      </c>
      <c r="M123" s="61">
        <v>2.8899999999999999E-2</v>
      </c>
      <c r="N123" s="61">
        <v>0.4168</v>
      </c>
      <c r="O123" s="61">
        <v>6.1000000000000004E-3</v>
      </c>
      <c r="P123" s="61">
        <v>0.13239999999999999</v>
      </c>
      <c r="Q123" s="61">
        <v>107.24</v>
      </c>
      <c r="R123" s="62">
        <v>53622.04</v>
      </c>
      <c r="S123" s="61">
        <v>0.23730000000000001</v>
      </c>
      <c r="T123" s="61">
        <v>0.1963</v>
      </c>
      <c r="U123" s="61">
        <v>0.56630000000000003</v>
      </c>
      <c r="V123" s="61">
        <v>18.88</v>
      </c>
      <c r="W123" s="61">
        <v>16.29</v>
      </c>
      <c r="X123" s="62">
        <v>68636.61</v>
      </c>
      <c r="Y123" s="61">
        <v>142.27000000000001</v>
      </c>
      <c r="Z123" s="62">
        <v>128768.42</v>
      </c>
      <c r="AA123" s="61">
        <v>0.80149999999999999</v>
      </c>
      <c r="AB123" s="61">
        <v>0.1633</v>
      </c>
      <c r="AC123" s="61">
        <v>3.5099999999999999E-2</v>
      </c>
      <c r="AD123" s="61">
        <v>0.19850000000000001</v>
      </c>
      <c r="AE123" s="61">
        <v>128.77000000000001</v>
      </c>
      <c r="AF123" s="62">
        <v>3934.54</v>
      </c>
      <c r="AG123" s="61">
        <v>505.25</v>
      </c>
      <c r="AH123" s="62">
        <v>132619.12</v>
      </c>
      <c r="AI123" s="61" t="s">
        <v>14</v>
      </c>
      <c r="AJ123" s="62">
        <v>30820</v>
      </c>
      <c r="AK123" s="62">
        <v>46673.64</v>
      </c>
      <c r="AL123" s="61">
        <v>49.5</v>
      </c>
      <c r="AM123" s="61">
        <v>28.74</v>
      </c>
      <c r="AN123" s="61">
        <v>34.76</v>
      </c>
      <c r="AO123" s="61">
        <v>4.57</v>
      </c>
      <c r="AP123" s="62">
        <v>1125.53</v>
      </c>
      <c r="AQ123" s="61">
        <v>1.0065999999999999</v>
      </c>
      <c r="AR123" s="62">
        <v>1097.6199999999999</v>
      </c>
      <c r="AS123" s="62">
        <v>1737.65</v>
      </c>
      <c r="AT123" s="62">
        <v>4985.7</v>
      </c>
      <c r="AU123" s="61">
        <v>859.33</v>
      </c>
      <c r="AV123" s="61">
        <v>237.13</v>
      </c>
      <c r="AW123" s="62">
        <v>8917.42</v>
      </c>
      <c r="AX123" s="62">
        <v>4136.12</v>
      </c>
      <c r="AY123" s="61">
        <v>0.4612</v>
      </c>
      <c r="AZ123" s="62">
        <v>4120.1400000000003</v>
      </c>
      <c r="BA123" s="61">
        <v>0.45939999999999998</v>
      </c>
      <c r="BB123" s="61">
        <v>712.34</v>
      </c>
      <c r="BC123" s="61">
        <v>7.9399999999999998E-2</v>
      </c>
      <c r="BD123" s="62">
        <v>8968.6</v>
      </c>
      <c r="BE123" s="62">
        <v>3316.08</v>
      </c>
      <c r="BF123" s="61">
        <v>0.84719999999999995</v>
      </c>
      <c r="BG123" s="61">
        <v>0.56940000000000002</v>
      </c>
      <c r="BH123" s="61">
        <v>0.21990000000000001</v>
      </c>
      <c r="BI123" s="61">
        <v>0.15840000000000001</v>
      </c>
      <c r="BJ123" s="61">
        <v>3.0800000000000001E-2</v>
      </c>
      <c r="BK123" s="61">
        <v>2.1499999999999998E-2</v>
      </c>
    </row>
    <row r="124" spans="1:63" x14ac:dyDescent="0.25">
      <c r="A124" s="61" t="s">
        <v>157</v>
      </c>
      <c r="B124" s="61">
        <v>45336</v>
      </c>
      <c r="C124" s="61">
        <v>57.9</v>
      </c>
      <c r="D124" s="61">
        <v>17.059999999999999</v>
      </c>
      <c r="E124" s="61">
        <v>987.96</v>
      </c>
      <c r="F124" s="62">
        <v>1008</v>
      </c>
      <c r="G124" s="61">
        <v>4.1999999999999997E-3</v>
      </c>
      <c r="H124" s="61">
        <v>1E-4</v>
      </c>
      <c r="I124" s="61">
        <v>6.7000000000000002E-3</v>
      </c>
      <c r="J124" s="61">
        <v>1.1000000000000001E-3</v>
      </c>
      <c r="K124" s="61">
        <v>2.0899999999999998E-2</v>
      </c>
      <c r="L124" s="61">
        <v>0.94420000000000004</v>
      </c>
      <c r="M124" s="61">
        <v>2.29E-2</v>
      </c>
      <c r="N124" s="61">
        <v>0.30520000000000003</v>
      </c>
      <c r="O124" s="61">
        <v>2.0999999999999999E-3</v>
      </c>
      <c r="P124" s="61">
        <v>0.1201</v>
      </c>
      <c r="Q124" s="61">
        <v>48.39</v>
      </c>
      <c r="R124" s="62">
        <v>51891.42</v>
      </c>
      <c r="S124" s="61">
        <v>0.2944</v>
      </c>
      <c r="T124" s="61">
        <v>0.17419999999999999</v>
      </c>
      <c r="U124" s="61">
        <v>0.53129999999999999</v>
      </c>
      <c r="V124" s="61">
        <v>18.309999999999999</v>
      </c>
      <c r="W124" s="61">
        <v>8.3800000000000008</v>
      </c>
      <c r="X124" s="62">
        <v>62189.26</v>
      </c>
      <c r="Y124" s="61">
        <v>114.04</v>
      </c>
      <c r="Z124" s="62">
        <v>133058.65</v>
      </c>
      <c r="AA124" s="61">
        <v>0.84989999999999999</v>
      </c>
      <c r="AB124" s="61">
        <v>0.1023</v>
      </c>
      <c r="AC124" s="61">
        <v>4.7800000000000002E-2</v>
      </c>
      <c r="AD124" s="61">
        <v>0.15010000000000001</v>
      </c>
      <c r="AE124" s="61">
        <v>133.06</v>
      </c>
      <c r="AF124" s="62">
        <v>3747.44</v>
      </c>
      <c r="AG124" s="61">
        <v>476.29</v>
      </c>
      <c r="AH124" s="62">
        <v>126551.73</v>
      </c>
      <c r="AI124" s="61" t="s">
        <v>14</v>
      </c>
      <c r="AJ124" s="62">
        <v>32800</v>
      </c>
      <c r="AK124" s="62">
        <v>47298.62</v>
      </c>
      <c r="AL124" s="61">
        <v>45.43</v>
      </c>
      <c r="AM124" s="61">
        <v>26.63</v>
      </c>
      <c r="AN124" s="61">
        <v>30.19</v>
      </c>
      <c r="AO124" s="61">
        <v>4.71</v>
      </c>
      <c r="AP124" s="62">
        <v>1333.66</v>
      </c>
      <c r="AQ124" s="61">
        <v>1.0615000000000001</v>
      </c>
      <c r="AR124" s="62">
        <v>1186.82</v>
      </c>
      <c r="AS124" s="62">
        <v>1788.22</v>
      </c>
      <c r="AT124" s="62">
        <v>4961.05</v>
      </c>
      <c r="AU124" s="61">
        <v>924.56</v>
      </c>
      <c r="AV124" s="61">
        <v>191.07</v>
      </c>
      <c r="AW124" s="62">
        <v>9051.73</v>
      </c>
      <c r="AX124" s="62">
        <v>4239.5200000000004</v>
      </c>
      <c r="AY124" s="61">
        <v>0.45760000000000001</v>
      </c>
      <c r="AZ124" s="62">
        <v>4466.1000000000004</v>
      </c>
      <c r="BA124" s="61">
        <v>0.48209999999999997</v>
      </c>
      <c r="BB124" s="61">
        <v>558.48</v>
      </c>
      <c r="BC124" s="61">
        <v>6.0299999999999999E-2</v>
      </c>
      <c r="BD124" s="62">
        <v>9264.1</v>
      </c>
      <c r="BE124" s="62">
        <v>3672.99</v>
      </c>
      <c r="BF124" s="61">
        <v>0.96350000000000002</v>
      </c>
      <c r="BG124" s="61">
        <v>0.56510000000000005</v>
      </c>
      <c r="BH124" s="61">
        <v>0.21199999999999999</v>
      </c>
      <c r="BI124" s="61">
        <v>0.1663</v>
      </c>
      <c r="BJ124" s="61">
        <v>3.44E-2</v>
      </c>
      <c r="BK124" s="61">
        <v>2.2100000000000002E-2</v>
      </c>
    </row>
    <row r="125" spans="1:63" x14ac:dyDescent="0.25">
      <c r="A125" s="61" t="s">
        <v>158</v>
      </c>
      <c r="B125" s="61">
        <v>45344</v>
      </c>
      <c r="C125" s="61">
        <v>46.62</v>
      </c>
      <c r="D125" s="61">
        <v>23.1</v>
      </c>
      <c r="E125" s="62">
        <v>1076.8599999999999</v>
      </c>
      <c r="F125" s="62">
        <v>1016.21</v>
      </c>
      <c r="G125" s="61">
        <v>3.3E-3</v>
      </c>
      <c r="H125" s="61">
        <v>2.9999999999999997E-4</v>
      </c>
      <c r="I125" s="61">
        <v>2.52E-2</v>
      </c>
      <c r="J125" s="61">
        <v>1.1000000000000001E-3</v>
      </c>
      <c r="K125" s="61">
        <v>1.52E-2</v>
      </c>
      <c r="L125" s="61">
        <v>0.91959999999999997</v>
      </c>
      <c r="M125" s="61">
        <v>3.5299999999999998E-2</v>
      </c>
      <c r="N125" s="61">
        <v>0.5998</v>
      </c>
      <c r="O125" s="61">
        <v>2.5000000000000001E-3</v>
      </c>
      <c r="P125" s="61">
        <v>0.1699</v>
      </c>
      <c r="Q125" s="61">
        <v>51.07</v>
      </c>
      <c r="R125" s="62">
        <v>47239.26</v>
      </c>
      <c r="S125" s="61">
        <v>0.29420000000000002</v>
      </c>
      <c r="T125" s="61">
        <v>0.15290000000000001</v>
      </c>
      <c r="U125" s="61">
        <v>0.55289999999999995</v>
      </c>
      <c r="V125" s="61">
        <v>16.98</v>
      </c>
      <c r="W125" s="61">
        <v>9.1300000000000008</v>
      </c>
      <c r="X125" s="62">
        <v>60876.4</v>
      </c>
      <c r="Y125" s="61">
        <v>113.5</v>
      </c>
      <c r="Z125" s="62">
        <v>89055.27</v>
      </c>
      <c r="AA125" s="61">
        <v>0.77029999999999998</v>
      </c>
      <c r="AB125" s="61">
        <v>0.16400000000000001</v>
      </c>
      <c r="AC125" s="61">
        <v>6.5699999999999995E-2</v>
      </c>
      <c r="AD125" s="61">
        <v>0.22969999999999999</v>
      </c>
      <c r="AE125" s="61">
        <v>89.06</v>
      </c>
      <c r="AF125" s="62">
        <v>2450.65</v>
      </c>
      <c r="AG125" s="61">
        <v>356.61</v>
      </c>
      <c r="AH125" s="62">
        <v>87957.24</v>
      </c>
      <c r="AI125" s="61" t="s">
        <v>14</v>
      </c>
      <c r="AJ125" s="62">
        <v>25712</v>
      </c>
      <c r="AK125" s="62">
        <v>36897.51</v>
      </c>
      <c r="AL125" s="61">
        <v>43.88</v>
      </c>
      <c r="AM125" s="61">
        <v>26.06</v>
      </c>
      <c r="AN125" s="61">
        <v>30.97</v>
      </c>
      <c r="AO125" s="61">
        <v>3.99</v>
      </c>
      <c r="AP125" s="61">
        <v>607.12</v>
      </c>
      <c r="AQ125" s="61">
        <v>0.9718</v>
      </c>
      <c r="AR125" s="62">
        <v>1291.21</v>
      </c>
      <c r="AS125" s="62">
        <v>2000</v>
      </c>
      <c r="AT125" s="62">
        <v>5367.23</v>
      </c>
      <c r="AU125" s="61">
        <v>930.33</v>
      </c>
      <c r="AV125" s="61">
        <v>214.96</v>
      </c>
      <c r="AW125" s="62">
        <v>9803.73</v>
      </c>
      <c r="AX125" s="62">
        <v>6341.06</v>
      </c>
      <c r="AY125" s="61">
        <v>0.61140000000000005</v>
      </c>
      <c r="AZ125" s="62">
        <v>2854.19</v>
      </c>
      <c r="BA125" s="61">
        <v>0.2752</v>
      </c>
      <c r="BB125" s="62">
        <v>1176.9000000000001</v>
      </c>
      <c r="BC125" s="61">
        <v>0.1135</v>
      </c>
      <c r="BD125" s="62">
        <v>10372.15</v>
      </c>
      <c r="BE125" s="62">
        <v>5194.66</v>
      </c>
      <c r="BF125" s="61">
        <v>2.1800000000000002</v>
      </c>
      <c r="BG125" s="61">
        <v>0.53029999999999999</v>
      </c>
      <c r="BH125" s="61">
        <v>0.22309999999999999</v>
      </c>
      <c r="BI125" s="61">
        <v>0.19209999999999999</v>
      </c>
      <c r="BJ125" s="61">
        <v>3.0300000000000001E-2</v>
      </c>
      <c r="BK125" s="61">
        <v>2.4299999999999999E-2</v>
      </c>
    </row>
    <row r="126" spans="1:63" x14ac:dyDescent="0.25">
      <c r="A126" s="61" t="s">
        <v>159</v>
      </c>
      <c r="B126" s="61">
        <v>46433</v>
      </c>
      <c r="C126" s="61">
        <v>97.57</v>
      </c>
      <c r="D126" s="61">
        <v>12.21</v>
      </c>
      <c r="E126" s="62">
        <v>1191.69</v>
      </c>
      <c r="F126" s="62">
        <v>1386.29</v>
      </c>
      <c r="G126" s="61">
        <v>2.2000000000000001E-3</v>
      </c>
      <c r="H126" s="61">
        <v>1E-4</v>
      </c>
      <c r="I126" s="61">
        <v>3.5000000000000001E-3</v>
      </c>
      <c r="J126" s="61">
        <v>5.9999999999999995E-4</v>
      </c>
      <c r="K126" s="61">
        <v>4.4000000000000003E-3</v>
      </c>
      <c r="L126" s="61">
        <v>0.98050000000000004</v>
      </c>
      <c r="M126" s="61">
        <v>8.8000000000000005E-3</v>
      </c>
      <c r="N126" s="61">
        <v>0.41710000000000003</v>
      </c>
      <c r="O126" s="61">
        <v>2.9999999999999997E-4</v>
      </c>
      <c r="P126" s="61">
        <v>0.12479999999999999</v>
      </c>
      <c r="Q126" s="61">
        <v>57.06</v>
      </c>
      <c r="R126" s="62">
        <v>49950.720000000001</v>
      </c>
      <c r="S126" s="61">
        <v>0.2046</v>
      </c>
      <c r="T126" s="61">
        <v>0.161</v>
      </c>
      <c r="U126" s="61">
        <v>0.63449999999999995</v>
      </c>
      <c r="V126" s="61">
        <v>17.920000000000002</v>
      </c>
      <c r="W126" s="61">
        <v>9.1</v>
      </c>
      <c r="X126" s="62">
        <v>64806.37</v>
      </c>
      <c r="Y126" s="61">
        <v>126.66</v>
      </c>
      <c r="Z126" s="62">
        <v>110147.08</v>
      </c>
      <c r="AA126" s="61">
        <v>0.88480000000000003</v>
      </c>
      <c r="AB126" s="61">
        <v>6.3899999999999998E-2</v>
      </c>
      <c r="AC126" s="61">
        <v>5.1400000000000001E-2</v>
      </c>
      <c r="AD126" s="61">
        <v>0.1152</v>
      </c>
      <c r="AE126" s="61">
        <v>110.15</v>
      </c>
      <c r="AF126" s="62">
        <v>2735.99</v>
      </c>
      <c r="AG126" s="61">
        <v>387.19</v>
      </c>
      <c r="AH126" s="62">
        <v>103209.77</v>
      </c>
      <c r="AI126" s="61" t="s">
        <v>14</v>
      </c>
      <c r="AJ126" s="62">
        <v>31991</v>
      </c>
      <c r="AK126" s="62">
        <v>43377.06</v>
      </c>
      <c r="AL126" s="61">
        <v>36.89</v>
      </c>
      <c r="AM126" s="61">
        <v>23.47</v>
      </c>
      <c r="AN126" s="61">
        <v>25.89</v>
      </c>
      <c r="AO126" s="61">
        <v>4.51</v>
      </c>
      <c r="AP126" s="62">
        <v>1290.0999999999999</v>
      </c>
      <c r="AQ126" s="61">
        <v>1.0941000000000001</v>
      </c>
      <c r="AR126" s="61">
        <v>916.96</v>
      </c>
      <c r="AS126" s="62">
        <v>1698.96</v>
      </c>
      <c r="AT126" s="62">
        <v>4402.8999999999996</v>
      </c>
      <c r="AU126" s="61">
        <v>770.99</v>
      </c>
      <c r="AV126" s="61">
        <v>168.16</v>
      </c>
      <c r="AW126" s="62">
        <v>7957.97</v>
      </c>
      <c r="AX126" s="62">
        <v>4501.21</v>
      </c>
      <c r="AY126" s="61">
        <v>0.54949999999999999</v>
      </c>
      <c r="AZ126" s="62">
        <v>3079.7</v>
      </c>
      <c r="BA126" s="61">
        <v>0.376</v>
      </c>
      <c r="BB126" s="61">
        <v>610.54999999999995</v>
      </c>
      <c r="BC126" s="61">
        <v>7.4499999999999997E-2</v>
      </c>
      <c r="BD126" s="62">
        <v>8191.45</v>
      </c>
      <c r="BE126" s="62">
        <v>4835.5200000000004</v>
      </c>
      <c r="BF126" s="61">
        <v>1.5973999999999999</v>
      </c>
      <c r="BG126" s="61">
        <v>0.54779999999999995</v>
      </c>
      <c r="BH126" s="61">
        <v>0.22839999999999999</v>
      </c>
      <c r="BI126" s="61">
        <v>0.16539999999999999</v>
      </c>
      <c r="BJ126" s="61">
        <v>3.8600000000000002E-2</v>
      </c>
      <c r="BK126" s="61">
        <v>1.9900000000000001E-2</v>
      </c>
    </row>
    <row r="127" spans="1:63" x14ac:dyDescent="0.25">
      <c r="A127" s="61" t="s">
        <v>160</v>
      </c>
      <c r="B127" s="61">
        <v>49429</v>
      </c>
      <c r="C127" s="61">
        <v>103</v>
      </c>
      <c r="D127" s="61">
        <v>11.98</v>
      </c>
      <c r="E127" s="62">
        <v>1234.45</v>
      </c>
      <c r="F127" s="62">
        <v>1223.4000000000001</v>
      </c>
      <c r="G127" s="61">
        <v>2.7000000000000001E-3</v>
      </c>
      <c r="H127" s="61">
        <v>2.9999999999999997E-4</v>
      </c>
      <c r="I127" s="61">
        <v>4.5999999999999999E-3</v>
      </c>
      <c r="J127" s="61">
        <v>8.9999999999999998E-4</v>
      </c>
      <c r="K127" s="61">
        <v>9.5999999999999992E-3</v>
      </c>
      <c r="L127" s="61">
        <v>0.96589999999999998</v>
      </c>
      <c r="M127" s="61">
        <v>1.6E-2</v>
      </c>
      <c r="N127" s="61">
        <v>0.41620000000000001</v>
      </c>
      <c r="O127" s="61">
        <v>2.9999999999999997E-4</v>
      </c>
      <c r="P127" s="61">
        <v>0.12909999999999999</v>
      </c>
      <c r="Q127" s="61">
        <v>57.02</v>
      </c>
      <c r="R127" s="62">
        <v>51028.61</v>
      </c>
      <c r="S127" s="61">
        <v>0.2505</v>
      </c>
      <c r="T127" s="61">
        <v>0.16769999999999999</v>
      </c>
      <c r="U127" s="61">
        <v>0.58179999999999998</v>
      </c>
      <c r="V127" s="61">
        <v>18.04</v>
      </c>
      <c r="W127" s="61">
        <v>10.1</v>
      </c>
      <c r="X127" s="62">
        <v>60342.93</v>
      </c>
      <c r="Y127" s="61">
        <v>118.22</v>
      </c>
      <c r="Z127" s="62">
        <v>113756.57</v>
      </c>
      <c r="AA127" s="61">
        <v>0.89239999999999997</v>
      </c>
      <c r="AB127" s="61">
        <v>5.8200000000000002E-2</v>
      </c>
      <c r="AC127" s="61">
        <v>4.9399999999999999E-2</v>
      </c>
      <c r="AD127" s="61">
        <v>0.1076</v>
      </c>
      <c r="AE127" s="61">
        <v>113.76</v>
      </c>
      <c r="AF127" s="62">
        <v>2787.52</v>
      </c>
      <c r="AG127" s="61">
        <v>392.98</v>
      </c>
      <c r="AH127" s="62">
        <v>108251.69</v>
      </c>
      <c r="AI127" s="61" t="s">
        <v>14</v>
      </c>
      <c r="AJ127" s="62">
        <v>32203</v>
      </c>
      <c r="AK127" s="62">
        <v>43955.58</v>
      </c>
      <c r="AL127" s="61">
        <v>37.020000000000003</v>
      </c>
      <c r="AM127" s="61">
        <v>23.39</v>
      </c>
      <c r="AN127" s="61">
        <v>26.33</v>
      </c>
      <c r="AO127" s="61">
        <v>4.2</v>
      </c>
      <c r="AP127" s="62">
        <v>1027.28</v>
      </c>
      <c r="AQ127" s="61">
        <v>1.0852999999999999</v>
      </c>
      <c r="AR127" s="62">
        <v>1072.51</v>
      </c>
      <c r="AS127" s="62">
        <v>1988.32</v>
      </c>
      <c r="AT127" s="62">
        <v>5067.37</v>
      </c>
      <c r="AU127" s="61">
        <v>839.28</v>
      </c>
      <c r="AV127" s="61">
        <v>239.97</v>
      </c>
      <c r="AW127" s="62">
        <v>9207.4500000000007</v>
      </c>
      <c r="AX127" s="62">
        <v>5149.28</v>
      </c>
      <c r="AY127" s="61">
        <v>0.55679999999999996</v>
      </c>
      <c r="AZ127" s="62">
        <v>3400.95</v>
      </c>
      <c r="BA127" s="61">
        <v>0.36780000000000002</v>
      </c>
      <c r="BB127" s="61">
        <v>697.21</v>
      </c>
      <c r="BC127" s="61">
        <v>7.5399999999999995E-2</v>
      </c>
      <c r="BD127" s="62">
        <v>9247.43</v>
      </c>
      <c r="BE127" s="62">
        <v>4628.87</v>
      </c>
      <c r="BF127" s="61">
        <v>1.5583</v>
      </c>
      <c r="BG127" s="61">
        <v>0.54790000000000005</v>
      </c>
      <c r="BH127" s="61">
        <v>0.22170000000000001</v>
      </c>
      <c r="BI127" s="61">
        <v>0.17530000000000001</v>
      </c>
      <c r="BJ127" s="61">
        <v>3.5900000000000001E-2</v>
      </c>
      <c r="BK127" s="61">
        <v>1.9199999999999998E-2</v>
      </c>
    </row>
    <row r="128" spans="1:63" x14ac:dyDescent="0.25">
      <c r="A128" s="61" t="s">
        <v>161</v>
      </c>
      <c r="B128" s="61">
        <v>50351</v>
      </c>
      <c r="C128" s="61">
        <v>96.24</v>
      </c>
      <c r="D128" s="61">
        <v>9.1999999999999993</v>
      </c>
      <c r="E128" s="61">
        <v>885.74</v>
      </c>
      <c r="F128" s="61">
        <v>915.79</v>
      </c>
      <c r="G128" s="61">
        <v>3.7000000000000002E-3</v>
      </c>
      <c r="H128" s="61">
        <v>2.0000000000000001E-4</v>
      </c>
      <c r="I128" s="61">
        <v>7.0000000000000001E-3</v>
      </c>
      <c r="J128" s="61">
        <v>6.9999999999999999E-4</v>
      </c>
      <c r="K128" s="61">
        <v>3.0099999999999998E-2</v>
      </c>
      <c r="L128" s="61">
        <v>0.93569999999999998</v>
      </c>
      <c r="M128" s="61">
        <v>2.2700000000000001E-2</v>
      </c>
      <c r="N128" s="61">
        <v>0.33979999999999999</v>
      </c>
      <c r="O128" s="61">
        <v>1.9E-3</v>
      </c>
      <c r="P128" s="61">
        <v>0.13819999999999999</v>
      </c>
      <c r="Q128" s="61">
        <v>44.33</v>
      </c>
      <c r="R128" s="62">
        <v>50624.01</v>
      </c>
      <c r="S128" s="61">
        <v>0.35010000000000002</v>
      </c>
      <c r="T128" s="61">
        <v>0.14480000000000001</v>
      </c>
      <c r="U128" s="61">
        <v>0.50509999999999999</v>
      </c>
      <c r="V128" s="61">
        <v>17.420000000000002</v>
      </c>
      <c r="W128" s="61">
        <v>7.62</v>
      </c>
      <c r="X128" s="62">
        <v>63648.42</v>
      </c>
      <c r="Y128" s="61">
        <v>113</v>
      </c>
      <c r="Z128" s="62">
        <v>113870.58</v>
      </c>
      <c r="AA128" s="61">
        <v>0.90039999999999998</v>
      </c>
      <c r="AB128" s="61">
        <v>5.3100000000000001E-2</v>
      </c>
      <c r="AC128" s="61">
        <v>4.65E-2</v>
      </c>
      <c r="AD128" s="61">
        <v>9.9599999999999994E-2</v>
      </c>
      <c r="AE128" s="61">
        <v>113.87</v>
      </c>
      <c r="AF128" s="62">
        <v>2672.5</v>
      </c>
      <c r="AG128" s="61">
        <v>380.68</v>
      </c>
      <c r="AH128" s="62">
        <v>98357.06</v>
      </c>
      <c r="AI128" s="61" t="s">
        <v>14</v>
      </c>
      <c r="AJ128" s="62">
        <v>33647</v>
      </c>
      <c r="AK128" s="62">
        <v>45121.17</v>
      </c>
      <c r="AL128" s="61">
        <v>36.68</v>
      </c>
      <c r="AM128" s="61">
        <v>22.53</v>
      </c>
      <c r="AN128" s="61">
        <v>28.1</v>
      </c>
      <c r="AO128" s="61">
        <v>4.45</v>
      </c>
      <c r="AP128" s="62">
        <v>1332.15</v>
      </c>
      <c r="AQ128" s="61">
        <v>1.2323</v>
      </c>
      <c r="AR128" s="62">
        <v>1159.53</v>
      </c>
      <c r="AS128" s="62">
        <v>1910.56</v>
      </c>
      <c r="AT128" s="62">
        <v>5237.34</v>
      </c>
      <c r="AU128" s="61">
        <v>891.43</v>
      </c>
      <c r="AV128" s="61">
        <v>172.82</v>
      </c>
      <c r="AW128" s="62">
        <v>9371.68</v>
      </c>
      <c r="AX128" s="62">
        <v>5118.79</v>
      </c>
      <c r="AY128" s="61">
        <v>0.51649999999999996</v>
      </c>
      <c r="AZ128" s="62">
        <v>4217.97</v>
      </c>
      <c r="BA128" s="61">
        <v>0.42559999999999998</v>
      </c>
      <c r="BB128" s="61">
        <v>573</v>
      </c>
      <c r="BC128" s="61">
        <v>5.7799999999999997E-2</v>
      </c>
      <c r="BD128" s="62">
        <v>9909.75</v>
      </c>
      <c r="BE128" s="62">
        <v>4611.99</v>
      </c>
      <c r="BF128" s="61">
        <v>1.5345</v>
      </c>
      <c r="BG128" s="61">
        <v>0.54090000000000005</v>
      </c>
      <c r="BH128" s="61">
        <v>0.2031</v>
      </c>
      <c r="BI128" s="61">
        <v>0.19</v>
      </c>
      <c r="BJ128" s="61">
        <v>3.5299999999999998E-2</v>
      </c>
      <c r="BK128" s="61">
        <v>3.0800000000000001E-2</v>
      </c>
    </row>
    <row r="129" spans="1:63" x14ac:dyDescent="0.25">
      <c r="A129" s="61" t="s">
        <v>162</v>
      </c>
      <c r="B129" s="61">
        <v>49189</v>
      </c>
      <c r="C129" s="61">
        <v>71.52</v>
      </c>
      <c r="D129" s="61">
        <v>26.61</v>
      </c>
      <c r="E129" s="62">
        <v>1903.33</v>
      </c>
      <c r="F129" s="62">
        <v>1899.09</v>
      </c>
      <c r="G129" s="61">
        <v>4.5999999999999999E-3</v>
      </c>
      <c r="H129" s="61">
        <v>2.0000000000000001E-4</v>
      </c>
      <c r="I129" s="61">
        <v>6.3E-3</v>
      </c>
      <c r="J129" s="61">
        <v>1E-3</v>
      </c>
      <c r="K129" s="61">
        <v>8.3000000000000001E-3</v>
      </c>
      <c r="L129" s="61">
        <v>0.96560000000000001</v>
      </c>
      <c r="M129" s="61">
        <v>1.41E-2</v>
      </c>
      <c r="N129" s="61">
        <v>0.31609999999999999</v>
      </c>
      <c r="O129" s="61">
        <v>1.6999999999999999E-3</v>
      </c>
      <c r="P129" s="61">
        <v>0.1182</v>
      </c>
      <c r="Q129" s="61">
        <v>83.89</v>
      </c>
      <c r="R129" s="62">
        <v>54362.25</v>
      </c>
      <c r="S129" s="61">
        <v>0.25609999999999999</v>
      </c>
      <c r="T129" s="61">
        <v>0.17419999999999999</v>
      </c>
      <c r="U129" s="61">
        <v>0.56969999999999998</v>
      </c>
      <c r="V129" s="61">
        <v>19.8</v>
      </c>
      <c r="W129" s="61">
        <v>12.89</v>
      </c>
      <c r="X129" s="62">
        <v>70211.86</v>
      </c>
      <c r="Y129" s="61">
        <v>143.01</v>
      </c>
      <c r="Z129" s="62">
        <v>120426.16</v>
      </c>
      <c r="AA129" s="61">
        <v>0.86580000000000001</v>
      </c>
      <c r="AB129" s="61">
        <v>8.3400000000000002E-2</v>
      </c>
      <c r="AC129" s="61">
        <v>5.0799999999999998E-2</v>
      </c>
      <c r="AD129" s="61">
        <v>0.13420000000000001</v>
      </c>
      <c r="AE129" s="61">
        <v>120.43</v>
      </c>
      <c r="AF129" s="62">
        <v>3195.38</v>
      </c>
      <c r="AG129" s="61">
        <v>434.57</v>
      </c>
      <c r="AH129" s="62">
        <v>123636.73</v>
      </c>
      <c r="AI129" s="61" t="s">
        <v>14</v>
      </c>
      <c r="AJ129" s="62">
        <v>34364</v>
      </c>
      <c r="AK129" s="62">
        <v>48267.68</v>
      </c>
      <c r="AL129" s="61">
        <v>45.17</v>
      </c>
      <c r="AM129" s="61">
        <v>25.69</v>
      </c>
      <c r="AN129" s="61">
        <v>28.25</v>
      </c>
      <c r="AO129" s="61">
        <v>4.8899999999999997</v>
      </c>
      <c r="AP129" s="62">
        <v>1156.27</v>
      </c>
      <c r="AQ129" s="61">
        <v>0.89790000000000003</v>
      </c>
      <c r="AR129" s="62">
        <v>1026.17</v>
      </c>
      <c r="AS129" s="62">
        <v>1817.56</v>
      </c>
      <c r="AT129" s="62">
        <v>4847.13</v>
      </c>
      <c r="AU129" s="61">
        <v>833.51</v>
      </c>
      <c r="AV129" s="61">
        <v>242.46</v>
      </c>
      <c r="AW129" s="62">
        <v>8766.83</v>
      </c>
      <c r="AX129" s="62">
        <v>4631.42</v>
      </c>
      <c r="AY129" s="61">
        <v>0.53</v>
      </c>
      <c r="AZ129" s="62">
        <v>3554.42</v>
      </c>
      <c r="BA129" s="61">
        <v>0.40670000000000001</v>
      </c>
      <c r="BB129" s="61">
        <v>553.05999999999995</v>
      </c>
      <c r="BC129" s="61">
        <v>6.3299999999999995E-2</v>
      </c>
      <c r="BD129" s="62">
        <v>8738.91</v>
      </c>
      <c r="BE129" s="62">
        <v>4166.34</v>
      </c>
      <c r="BF129" s="61">
        <v>1.1262000000000001</v>
      </c>
      <c r="BG129" s="61">
        <v>0.58040000000000003</v>
      </c>
      <c r="BH129" s="61">
        <v>0.22600000000000001</v>
      </c>
      <c r="BI129" s="61">
        <v>0.13900000000000001</v>
      </c>
      <c r="BJ129" s="61">
        <v>3.61E-2</v>
      </c>
      <c r="BK129" s="61">
        <v>1.8499999999999999E-2</v>
      </c>
    </row>
    <row r="130" spans="1:63" x14ac:dyDescent="0.25">
      <c r="A130" s="61" t="s">
        <v>163</v>
      </c>
      <c r="B130" s="61">
        <v>45351</v>
      </c>
      <c r="C130" s="61">
        <v>111.67</v>
      </c>
      <c r="D130" s="61">
        <v>12.28</v>
      </c>
      <c r="E130" s="62">
        <v>1370.76</v>
      </c>
      <c r="F130" s="62">
        <v>1515.57</v>
      </c>
      <c r="G130" s="61">
        <v>1.9E-3</v>
      </c>
      <c r="H130" s="61">
        <v>1E-4</v>
      </c>
      <c r="I130" s="61">
        <v>3.7000000000000002E-3</v>
      </c>
      <c r="J130" s="61">
        <v>8.0000000000000004E-4</v>
      </c>
      <c r="K130" s="61">
        <v>4.8999999999999998E-3</v>
      </c>
      <c r="L130" s="61">
        <v>0.9788</v>
      </c>
      <c r="M130" s="61">
        <v>9.7999999999999997E-3</v>
      </c>
      <c r="N130" s="61">
        <v>0.54069999999999996</v>
      </c>
      <c r="O130" s="61">
        <v>6.4999999999999997E-3</v>
      </c>
      <c r="P130" s="61">
        <v>0.1457</v>
      </c>
      <c r="Q130" s="61">
        <v>66.06</v>
      </c>
      <c r="R130" s="62">
        <v>48671.88</v>
      </c>
      <c r="S130" s="61">
        <v>0.20710000000000001</v>
      </c>
      <c r="T130" s="61">
        <v>0.1784</v>
      </c>
      <c r="U130" s="61">
        <v>0.61450000000000005</v>
      </c>
      <c r="V130" s="61">
        <v>17.18</v>
      </c>
      <c r="W130" s="61">
        <v>10.27</v>
      </c>
      <c r="X130" s="62">
        <v>66083.899999999994</v>
      </c>
      <c r="Y130" s="61">
        <v>128.41999999999999</v>
      </c>
      <c r="Z130" s="62">
        <v>93177.88</v>
      </c>
      <c r="AA130" s="61">
        <v>0.75919999999999999</v>
      </c>
      <c r="AB130" s="61">
        <v>0.13289999999999999</v>
      </c>
      <c r="AC130" s="61">
        <v>0.1079</v>
      </c>
      <c r="AD130" s="61">
        <v>0.24079999999999999</v>
      </c>
      <c r="AE130" s="61">
        <v>93.18</v>
      </c>
      <c r="AF130" s="62">
        <v>2430.9299999999998</v>
      </c>
      <c r="AG130" s="61">
        <v>315.68</v>
      </c>
      <c r="AH130" s="62">
        <v>87420.1</v>
      </c>
      <c r="AI130" s="61" t="s">
        <v>14</v>
      </c>
      <c r="AJ130" s="62">
        <v>28107</v>
      </c>
      <c r="AK130" s="62">
        <v>38420.870000000003</v>
      </c>
      <c r="AL130" s="61">
        <v>34.28</v>
      </c>
      <c r="AM130" s="61">
        <v>24.28</v>
      </c>
      <c r="AN130" s="61">
        <v>26.06</v>
      </c>
      <c r="AO130" s="61">
        <v>4.01</v>
      </c>
      <c r="AP130" s="61">
        <v>626.99</v>
      </c>
      <c r="AQ130" s="61">
        <v>0.84730000000000005</v>
      </c>
      <c r="AR130" s="62">
        <v>1058.21</v>
      </c>
      <c r="AS130" s="62">
        <v>1947.21</v>
      </c>
      <c r="AT130" s="62">
        <v>4730.91</v>
      </c>
      <c r="AU130" s="61">
        <v>814.69</v>
      </c>
      <c r="AV130" s="61">
        <v>196.42</v>
      </c>
      <c r="AW130" s="62">
        <v>8747.44</v>
      </c>
      <c r="AX130" s="62">
        <v>5487.72</v>
      </c>
      <c r="AY130" s="61">
        <v>0.61319999999999997</v>
      </c>
      <c r="AZ130" s="62">
        <v>2479.11</v>
      </c>
      <c r="BA130" s="61">
        <v>0.27700000000000002</v>
      </c>
      <c r="BB130" s="61">
        <v>981.85</v>
      </c>
      <c r="BC130" s="61">
        <v>0.10970000000000001</v>
      </c>
      <c r="BD130" s="62">
        <v>8948.68</v>
      </c>
      <c r="BE130" s="62">
        <v>5612.99</v>
      </c>
      <c r="BF130" s="61">
        <v>2.3976999999999999</v>
      </c>
      <c r="BG130" s="61">
        <v>0.53400000000000003</v>
      </c>
      <c r="BH130" s="61">
        <v>0.2445</v>
      </c>
      <c r="BI130" s="61">
        <v>0.16089999999999999</v>
      </c>
      <c r="BJ130" s="61">
        <v>3.8899999999999997E-2</v>
      </c>
      <c r="BK130" s="61">
        <v>2.1600000000000001E-2</v>
      </c>
    </row>
    <row r="131" spans="1:63" x14ac:dyDescent="0.25">
      <c r="A131" s="61" t="s">
        <v>164</v>
      </c>
      <c r="B131" s="61">
        <v>43836</v>
      </c>
      <c r="C131" s="61">
        <v>24.57</v>
      </c>
      <c r="D131" s="61">
        <v>271.82</v>
      </c>
      <c r="E131" s="62">
        <v>6678.89</v>
      </c>
      <c r="F131" s="62">
        <v>6350.33</v>
      </c>
      <c r="G131" s="61">
        <v>1.9599999999999999E-2</v>
      </c>
      <c r="H131" s="61">
        <v>4.0000000000000002E-4</v>
      </c>
      <c r="I131" s="61">
        <v>6.6500000000000004E-2</v>
      </c>
      <c r="J131" s="61">
        <v>1.4E-3</v>
      </c>
      <c r="K131" s="61">
        <v>3.1399999999999997E-2</v>
      </c>
      <c r="L131" s="61">
        <v>0.83609999999999995</v>
      </c>
      <c r="M131" s="61">
        <v>4.4699999999999997E-2</v>
      </c>
      <c r="N131" s="61">
        <v>0.38</v>
      </c>
      <c r="O131" s="61">
        <v>2.3E-2</v>
      </c>
      <c r="P131" s="61">
        <v>0.13200000000000001</v>
      </c>
      <c r="Q131" s="61">
        <v>299.62</v>
      </c>
      <c r="R131" s="62">
        <v>60451.94</v>
      </c>
      <c r="S131" s="61">
        <v>0.23630000000000001</v>
      </c>
      <c r="T131" s="61">
        <v>0.1913</v>
      </c>
      <c r="U131" s="61">
        <v>0.57230000000000003</v>
      </c>
      <c r="V131" s="61">
        <v>19.100000000000001</v>
      </c>
      <c r="W131" s="61">
        <v>35.42</v>
      </c>
      <c r="X131" s="62">
        <v>84234.52</v>
      </c>
      <c r="Y131" s="61">
        <v>185.86</v>
      </c>
      <c r="Z131" s="62">
        <v>159285.75</v>
      </c>
      <c r="AA131" s="61">
        <v>0.73250000000000004</v>
      </c>
      <c r="AB131" s="61">
        <v>0.24079999999999999</v>
      </c>
      <c r="AC131" s="61">
        <v>2.6700000000000002E-2</v>
      </c>
      <c r="AD131" s="61">
        <v>0.26750000000000002</v>
      </c>
      <c r="AE131" s="61">
        <v>159.29</v>
      </c>
      <c r="AF131" s="62">
        <v>6447.36</v>
      </c>
      <c r="AG131" s="61">
        <v>775.94</v>
      </c>
      <c r="AH131" s="62">
        <v>173348.09</v>
      </c>
      <c r="AI131" s="61" t="s">
        <v>14</v>
      </c>
      <c r="AJ131" s="62">
        <v>33190</v>
      </c>
      <c r="AK131" s="62">
        <v>48993.42</v>
      </c>
      <c r="AL131" s="61">
        <v>67.14</v>
      </c>
      <c r="AM131" s="61">
        <v>38.86</v>
      </c>
      <c r="AN131" s="61">
        <v>43.27</v>
      </c>
      <c r="AO131" s="61">
        <v>4.9000000000000004</v>
      </c>
      <c r="AP131" s="61">
        <v>900.43</v>
      </c>
      <c r="AQ131" s="61">
        <v>1.0026999999999999</v>
      </c>
      <c r="AR131" s="62">
        <v>1109.93</v>
      </c>
      <c r="AS131" s="62">
        <v>1883.95</v>
      </c>
      <c r="AT131" s="62">
        <v>5918.64</v>
      </c>
      <c r="AU131" s="62">
        <v>1110.8499999999999</v>
      </c>
      <c r="AV131" s="61">
        <v>344.41</v>
      </c>
      <c r="AW131" s="62">
        <v>10367.790000000001</v>
      </c>
      <c r="AX131" s="62">
        <v>3663.2</v>
      </c>
      <c r="AY131" s="61">
        <v>0.34899999999999998</v>
      </c>
      <c r="AZ131" s="62">
        <v>6193.17</v>
      </c>
      <c r="BA131" s="61">
        <v>0.59</v>
      </c>
      <c r="BB131" s="61">
        <v>640.5</v>
      </c>
      <c r="BC131" s="61">
        <v>6.0999999999999999E-2</v>
      </c>
      <c r="BD131" s="62">
        <v>10496.87</v>
      </c>
      <c r="BE131" s="62">
        <v>2003.89</v>
      </c>
      <c r="BF131" s="61">
        <v>0.40260000000000001</v>
      </c>
      <c r="BG131" s="61">
        <v>0.59289999999999998</v>
      </c>
      <c r="BH131" s="61">
        <v>0.23419999999999999</v>
      </c>
      <c r="BI131" s="61">
        <v>0.13</v>
      </c>
      <c r="BJ131" s="61">
        <v>2.63E-2</v>
      </c>
      <c r="BK131" s="61">
        <v>1.66E-2</v>
      </c>
    </row>
    <row r="132" spans="1:63" x14ac:dyDescent="0.25">
      <c r="A132" s="61" t="s">
        <v>165</v>
      </c>
      <c r="B132" s="61">
        <v>46557</v>
      </c>
      <c r="C132" s="61">
        <v>63.38</v>
      </c>
      <c r="D132" s="61">
        <v>24.74</v>
      </c>
      <c r="E132" s="62">
        <v>1567.78</v>
      </c>
      <c r="F132" s="62">
        <v>1546.6</v>
      </c>
      <c r="G132" s="61">
        <v>0.01</v>
      </c>
      <c r="H132" s="61">
        <v>5.0000000000000001E-4</v>
      </c>
      <c r="I132" s="61">
        <v>2.7900000000000001E-2</v>
      </c>
      <c r="J132" s="61">
        <v>1.4E-3</v>
      </c>
      <c r="K132" s="61">
        <v>3.1800000000000002E-2</v>
      </c>
      <c r="L132" s="61">
        <v>0.89700000000000002</v>
      </c>
      <c r="M132" s="61">
        <v>3.15E-2</v>
      </c>
      <c r="N132" s="61">
        <v>0.3463</v>
      </c>
      <c r="O132" s="61">
        <v>7.0000000000000001E-3</v>
      </c>
      <c r="P132" s="61">
        <v>0.1193</v>
      </c>
      <c r="Q132" s="61">
        <v>80.03</v>
      </c>
      <c r="R132" s="62">
        <v>58063.33</v>
      </c>
      <c r="S132" s="61">
        <v>0.26129999999999998</v>
      </c>
      <c r="T132" s="61">
        <v>0.1661</v>
      </c>
      <c r="U132" s="61">
        <v>0.5726</v>
      </c>
      <c r="V132" s="61">
        <v>17.45</v>
      </c>
      <c r="W132" s="61">
        <v>11.3</v>
      </c>
      <c r="X132" s="62">
        <v>76463.710000000006</v>
      </c>
      <c r="Y132" s="61">
        <v>134.16999999999999</v>
      </c>
      <c r="Z132" s="62">
        <v>212680.4</v>
      </c>
      <c r="AA132" s="61">
        <v>0.55910000000000004</v>
      </c>
      <c r="AB132" s="61">
        <v>0.3004</v>
      </c>
      <c r="AC132" s="61">
        <v>0.1404</v>
      </c>
      <c r="AD132" s="61">
        <v>0.44090000000000001</v>
      </c>
      <c r="AE132" s="61">
        <v>212.68</v>
      </c>
      <c r="AF132" s="62">
        <v>6291.46</v>
      </c>
      <c r="AG132" s="61">
        <v>498.27</v>
      </c>
      <c r="AH132" s="62">
        <v>248658.58</v>
      </c>
      <c r="AI132" s="61" t="s">
        <v>14</v>
      </c>
      <c r="AJ132" s="62">
        <v>33906</v>
      </c>
      <c r="AK132" s="62">
        <v>52673.19</v>
      </c>
      <c r="AL132" s="61">
        <v>42.2</v>
      </c>
      <c r="AM132" s="61">
        <v>27.6</v>
      </c>
      <c r="AN132" s="61">
        <v>31.16</v>
      </c>
      <c r="AO132" s="61">
        <v>4.7699999999999996</v>
      </c>
      <c r="AP132" s="61">
        <v>0</v>
      </c>
      <c r="AQ132" s="61">
        <v>0.86429999999999996</v>
      </c>
      <c r="AR132" s="62">
        <v>1257.55</v>
      </c>
      <c r="AS132" s="62">
        <v>2117.38</v>
      </c>
      <c r="AT132" s="62">
        <v>5708.94</v>
      </c>
      <c r="AU132" s="62">
        <v>1135.45</v>
      </c>
      <c r="AV132" s="61">
        <v>290.35000000000002</v>
      </c>
      <c r="AW132" s="62">
        <v>10509.67</v>
      </c>
      <c r="AX132" s="62">
        <v>3900.08</v>
      </c>
      <c r="AY132" s="61">
        <v>0.3624</v>
      </c>
      <c r="AZ132" s="62">
        <v>6247.88</v>
      </c>
      <c r="BA132" s="61">
        <v>0.5806</v>
      </c>
      <c r="BB132" s="61">
        <v>613.97</v>
      </c>
      <c r="BC132" s="61">
        <v>5.7099999999999998E-2</v>
      </c>
      <c r="BD132" s="62">
        <v>10761.92</v>
      </c>
      <c r="BE132" s="62">
        <v>1770.92</v>
      </c>
      <c r="BF132" s="61">
        <v>0.376</v>
      </c>
      <c r="BG132" s="61">
        <v>0.56369999999999998</v>
      </c>
      <c r="BH132" s="61">
        <v>0.216</v>
      </c>
      <c r="BI132" s="61">
        <v>0.16270000000000001</v>
      </c>
      <c r="BJ132" s="61">
        <v>3.4299999999999997E-2</v>
      </c>
      <c r="BK132" s="61">
        <v>2.3300000000000001E-2</v>
      </c>
    </row>
    <row r="133" spans="1:63" x14ac:dyDescent="0.25">
      <c r="A133" s="61" t="s">
        <v>166</v>
      </c>
      <c r="B133" s="61">
        <v>50542</v>
      </c>
      <c r="C133" s="61">
        <v>58</v>
      </c>
      <c r="D133" s="61">
        <v>19.04</v>
      </c>
      <c r="E133" s="62">
        <v>1104.2</v>
      </c>
      <c r="F133" s="62">
        <v>1102.29</v>
      </c>
      <c r="G133" s="61">
        <v>6.6E-3</v>
      </c>
      <c r="H133" s="61">
        <v>2.9999999999999997E-4</v>
      </c>
      <c r="I133" s="61">
        <v>6.1999999999999998E-3</v>
      </c>
      <c r="J133" s="61">
        <v>1.2999999999999999E-3</v>
      </c>
      <c r="K133" s="61">
        <v>1.9300000000000001E-2</v>
      </c>
      <c r="L133" s="61">
        <v>0.94410000000000005</v>
      </c>
      <c r="M133" s="61">
        <v>2.2100000000000002E-2</v>
      </c>
      <c r="N133" s="61">
        <v>0.27610000000000001</v>
      </c>
      <c r="O133" s="61">
        <v>3.0000000000000001E-3</v>
      </c>
      <c r="P133" s="61">
        <v>0.11609999999999999</v>
      </c>
      <c r="Q133" s="61">
        <v>52.68</v>
      </c>
      <c r="R133" s="62">
        <v>52822.16</v>
      </c>
      <c r="S133" s="61">
        <v>0.26040000000000002</v>
      </c>
      <c r="T133" s="61">
        <v>0.17710000000000001</v>
      </c>
      <c r="U133" s="61">
        <v>0.56259999999999999</v>
      </c>
      <c r="V133" s="61">
        <v>18.670000000000002</v>
      </c>
      <c r="W133" s="61">
        <v>9.1</v>
      </c>
      <c r="X133" s="62">
        <v>66414.710000000006</v>
      </c>
      <c r="Y133" s="61">
        <v>117.37</v>
      </c>
      <c r="Z133" s="62">
        <v>147668.15</v>
      </c>
      <c r="AA133" s="61">
        <v>0.84670000000000001</v>
      </c>
      <c r="AB133" s="61">
        <v>0.1115</v>
      </c>
      <c r="AC133" s="61">
        <v>4.19E-2</v>
      </c>
      <c r="AD133" s="61">
        <v>0.15329999999999999</v>
      </c>
      <c r="AE133" s="61">
        <v>147.66999999999999</v>
      </c>
      <c r="AF133" s="62">
        <v>4161.5</v>
      </c>
      <c r="AG133" s="61">
        <v>529.58000000000004</v>
      </c>
      <c r="AH133" s="62">
        <v>148312.81</v>
      </c>
      <c r="AI133" s="61" t="s">
        <v>14</v>
      </c>
      <c r="AJ133" s="62">
        <v>34967</v>
      </c>
      <c r="AK133" s="62">
        <v>51283.72</v>
      </c>
      <c r="AL133" s="61">
        <v>45.56</v>
      </c>
      <c r="AM133" s="61">
        <v>27.22</v>
      </c>
      <c r="AN133" s="61">
        <v>29.58</v>
      </c>
      <c r="AO133" s="61">
        <v>4.74</v>
      </c>
      <c r="AP133" s="62">
        <v>1212.9000000000001</v>
      </c>
      <c r="AQ133" s="61">
        <v>1.0024999999999999</v>
      </c>
      <c r="AR133" s="62">
        <v>1192.29</v>
      </c>
      <c r="AS133" s="62">
        <v>1742.63</v>
      </c>
      <c r="AT133" s="62">
        <v>5007.6499999999996</v>
      </c>
      <c r="AU133" s="61">
        <v>886.62</v>
      </c>
      <c r="AV133" s="61">
        <v>160.47</v>
      </c>
      <c r="AW133" s="62">
        <v>8989.66</v>
      </c>
      <c r="AX133" s="62">
        <v>4005.22</v>
      </c>
      <c r="AY133" s="61">
        <v>0.43109999999999998</v>
      </c>
      <c r="AZ133" s="62">
        <v>4745.6499999999996</v>
      </c>
      <c r="BA133" s="61">
        <v>0.51080000000000003</v>
      </c>
      <c r="BB133" s="61">
        <v>539.5</v>
      </c>
      <c r="BC133" s="61">
        <v>5.8099999999999999E-2</v>
      </c>
      <c r="BD133" s="62">
        <v>9290.3700000000008</v>
      </c>
      <c r="BE133" s="62">
        <v>3249.54</v>
      </c>
      <c r="BF133" s="61">
        <v>0.71399999999999997</v>
      </c>
      <c r="BG133" s="61">
        <v>0.56840000000000002</v>
      </c>
      <c r="BH133" s="61">
        <v>0.20949999999999999</v>
      </c>
      <c r="BI133" s="61">
        <v>0.16650000000000001</v>
      </c>
      <c r="BJ133" s="61">
        <v>3.4299999999999997E-2</v>
      </c>
      <c r="BK133" s="61">
        <v>2.1299999999999999E-2</v>
      </c>
    </row>
    <row r="134" spans="1:63" x14ac:dyDescent="0.25">
      <c r="A134" s="61" t="s">
        <v>167</v>
      </c>
      <c r="B134" s="61">
        <v>48934</v>
      </c>
      <c r="C134" s="61">
        <v>48.62</v>
      </c>
      <c r="D134" s="61">
        <v>28.08</v>
      </c>
      <c r="E134" s="62">
        <v>1365.08</v>
      </c>
      <c r="F134" s="62">
        <v>1334.08</v>
      </c>
      <c r="G134" s="61">
        <v>6.7999999999999996E-3</v>
      </c>
      <c r="H134" s="61">
        <v>5.0000000000000001E-4</v>
      </c>
      <c r="I134" s="61">
        <v>1.3899999999999999E-2</v>
      </c>
      <c r="J134" s="61">
        <v>1.1999999999999999E-3</v>
      </c>
      <c r="K134" s="61">
        <v>3.1199999999999999E-2</v>
      </c>
      <c r="L134" s="61">
        <v>0.91259999999999997</v>
      </c>
      <c r="M134" s="61">
        <v>3.3799999999999997E-2</v>
      </c>
      <c r="N134" s="61">
        <v>0.38059999999999999</v>
      </c>
      <c r="O134" s="61">
        <v>3.8E-3</v>
      </c>
      <c r="P134" s="61">
        <v>0.13270000000000001</v>
      </c>
      <c r="Q134" s="61">
        <v>71.05</v>
      </c>
      <c r="R134" s="62">
        <v>56954.8</v>
      </c>
      <c r="S134" s="61">
        <v>0.30199999999999999</v>
      </c>
      <c r="T134" s="61">
        <v>0.1545</v>
      </c>
      <c r="U134" s="61">
        <v>0.54349999999999998</v>
      </c>
      <c r="V134" s="61">
        <v>17.21</v>
      </c>
      <c r="W134" s="61">
        <v>9.64</v>
      </c>
      <c r="X134" s="62">
        <v>73957.039999999994</v>
      </c>
      <c r="Y134" s="61">
        <v>136.63999999999999</v>
      </c>
      <c r="Z134" s="62">
        <v>208087.39</v>
      </c>
      <c r="AA134" s="61">
        <v>0.65149999999999997</v>
      </c>
      <c r="AB134" s="61">
        <v>0.2319</v>
      </c>
      <c r="AC134" s="61">
        <v>0.1166</v>
      </c>
      <c r="AD134" s="61">
        <v>0.34849999999999998</v>
      </c>
      <c r="AE134" s="61">
        <v>208.09</v>
      </c>
      <c r="AF134" s="62">
        <v>6148.53</v>
      </c>
      <c r="AG134" s="61">
        <v>548.27</v>
      </c>
      <c r="AH134" s="62">
        <v>226425.52</v>
      </c>
      <c r="AI134" s="61" t="s">
        <v>14</v>
      </c>
      <c r="AJ134" s="62">
        <v>33411</v>
      </c>
      <c r="AK134" s="62">
        <v>52425.09</v>
      </c>
      <c r="AL134" s="61">
        <v>45.79</v>
      </c>
      <c r="AM134" s="61">
        <v>27.92</v>
      </c>
      <c r="AN134" s="61">
        <v>31.59</v>
      </c>
      <c r="AO134" s="61">
        <v>4.3099999999999996</v>
      </c>
      <c r="AP134" s="61">
        <v>742.66</v>
      </c>
      <c r="AQ134" s="61">
        <v>0.98119999999999996</v>
      </c>
      <c r="AR134" s="62">
        <v>1230.57</v>
      </c>
      <c r="AS134" s="62">
        <v>2031.98</v>
      </c>
      <c r="AT134" s="62">
        <v>5780.85</v>
      </c>
      <c r="AU134" s="62">
        <v>1122.0899999999999</v>
      </c>
      <c r="AV134" s="61">
        <v>193.76</v>
      </c>
      <c r="AW134" s="62">
        <v>10359.26</v>
      </c>
      <c r="AX134" s="62">
        <v>4167.47</v>
      </c>
      <c r="AY134" s="61">
        <v>0.37590000000000001</v>
      </c>
      <c r="AZ134" s="62">
        <v>6210.16</v>
      </c>
      <c r="BA134" s="61">
        <v>0.56020000000000003</v>
      </c>
      <c r="BB134" s="61">
        <v>707.84</v>
      </c>
      <c r="BC134" s="61">
        <v>6.3899999999999998E-2</v>
      </c>
      <c r="BD134" s="62">
        <v>11085.47</v>
      </c>
      <c r="BE134" s="62">
        <v>1752.81</v>
      </c>
      <c r="BF134" s="61">
        <v>0.34210000000000002</v>
      </c>
      <c r="BG134" s="61">
        <v>0.55830000000000002</v>
      </c>
      <c r="BH134" s="61">
        <v>0.2099</v>
      </c>
      <c r="BI134" s="61">
        <v>0.17299999999999999</v>
      </c>
      <c r="BJ134" s="61">
        <v>3.7100000000000001E-2</v>
      </c>
      <c r="BK134" s="61">
        <v>2.18E-2</v>
      </c>
    </row>
    <row r="135" spans="1:63" x14ac:dyDescent="0.25">
      <c r="A135" s="61" t="s">
        <v>168</v>
      </c>
      <c r="B135" s="61">
        <v>47837</v>
      </c>
      <c r="C135" s="61">
        <v>93.33</v>
      </c>
      <c r="D135" s="61">
        <v>8.65</v>
      </c>
      <c r="E135" s="61">
        <v>807.03</v>
      </c>
      <c r="F135" s="61">
        <v>809.52</v>
      </c>
      <c r="G135" s="61">
        <v>1.8E-3</v>
      </c>
      <c r="H135" s="61">
        <v>0</v>
      </c>
      <c r="I135" s="61">
        <v>5.1000000000000004E-3</v>
      </c>
      <c r="J135" s="61">
        <v>8.0000000000000004E-4</v>
      </c>
      <c r="K135" s="61">
        <v>1.84E-2</v>
      </c>
      <c r="L135" s="61">
        <v>0.95020000000000004</v>
      </c>
      <c r="M135" s="61">
        <v>2.3800000000000002E-2</v>
      </c>
      <c r="N135" s="61">
        <v>0.46949999999999997</v>
      </c>
      <c r="O135" s="61">
        <v>1.2999999999999999E-3</v>
      </c>
      <c r="P135" s="61">
        <v>0.1462</v>
      </c>
      <c r="Q135" s="61">
        <v>40.54</v>
      </c>
      <c r="R135" s="62">
        <v>46788.959999999999</v>
      </c>
      <c r="S135" s="61">
        <v>0.32340000000000002</v>
      </c>
      <c r="T135" s="61">
        <v>0.15579999999999999</v>
      </c>
      <c r="U135" s="61">
        <v>0.52090000000000003</v>
      </c>
      <c r="V135" s="61">
        <v>16.72</v>
      </c>
      <c r="W135" s="61">
        <v>7.64</v>
      </c>
      <c r="X135" s="62">
        <v>59906.41</v>
      </c>
      <c r="Y135" s="61">
        <v>101.84</v>
      </c>
      <c r="Z135" s="62">
        <v>99678.81</v>
      </c>
      <c r="AA135" s="61">
        <v>0.89039999999999997</v>
      </c>
      <c r="AB135" s="61">
        <v>5.9499999999999997E-2</v>
      </c>
      <c r="AC135" s="61">
        <v>5.0200000000000002E-2</v>
      </c>
      <c r="AD135" s="61">
        <v>0.1096</v>
      </c>
      <c r="AE135" s="61">
        <v>99.68</v>
      </c>
      <c r="AF135" s="62">
        <v>2377.73</v>
      </c>
      <c r="AG135" s="61">
        <v>342.19</v>
      </c>
      <c r="AH135" s="62">
        <v>86072.88</v>
      </c>
      <c r="AI135" s="61" t="s">
        <v>14</v>
      </c>
      <c r="AJ135" s="62">
        <v>30262</v>
      </c>
      <c r="AK135" s="62">
        <v>40444.129999999997</v>
      </c>
      <c r="AL135" s="61">
        <v>37.14</v>
      </c>
      <c r="AM135" s="61">
        <v>23.18</v>
      </c>
      <c r="AN135" s="61">
        <v>25.85</v>
      </c>
      <c r="AO135" s="61">
        <v>4.4400000000000004</v>
      </c>
      <c r="AP135" s="62">
        <v>1106.0999999999999</v>
      </c>
      <c r="AQ135" s="61">
        <v>1.3242</v>
      </c>
      <c r="AR135" s="62">
        <v>1188.74</v>
      </c>
      <c r="AS135" s="62">
        <v>2127.1</v>
      </c>
      <c r="AT135" s="62">
        <v>5149.82</v>
      </c>
      <c r="AU135" s="61">
        <v>799.84</v>
      </c>
      <c r="AV135" s="61">
        <v>286.13</v>
      </c>
      <c r="AW135" s="62">
        <v>9551.6299999999992</v>
      </c>
      <c r="AX135" s="62">
        <v>5746.92</v>
      </c>
      <c r="AY135" s="61">
        <v>0.57289999999999996</v>
      </c>
      <c r="AZ135" s="62">
        <v>3513.68</v>
      </c>
      <c r="BA135" s="61">
        <v>0.3503</v>
      </c>
      <c r="BB135" s="61">
        <v>770.88</v>
      </c>
      <c r="BC135" s="61">
        <v>7.6799999999999993E-2</v>
      </c>
      <c r="BD135" s="62">
        <v>10031.48</v>
      </c>
      <c r="BE135" s="62">
        <v>5255.03</v>
      </c>
      <c r="BF135" s="61">
        <v>2.0859000000000001</v>
      </c>
      <c r="BG135" s="61">
        <v>0.52290000000000003</v>
      </c>
      <c r="BH135" s="61">
        <v>0.2109</v>
      </c>
      <c r="BI135" s="61">
        <v>0.20380000000000001</v>
      </c>
      <c r="BJ135" s="61">
        <v>3.7499999999999999E-2</v>
      </c>
      <c r="BK135" s="61">
        <v>2.5000000000000001E-2</v>
      </c>
    </row>
    <row r="136" spans="1:63" x14ac:dyDescent="0.25">
      <c r="A136" s="61" t="s">
        <v>169</v>
      </c>
      <c r="B136" s="61">
        <v>47928</v>
      </c>
      <c r="C136" s="61">
        <v>96.71</v>
      </c>
      <c r="D136" s="61">
        <v>10.94</v>
      </c>
      <c r="E136" s="62">
        <v>1058.26</v>
      </c>
      <c r="F136" s="62">
        <v>1080.51</v>
      </c>
      <c r="G136" s="61">
        <v>1.6000000000000001E-3</v>
      </c>
      <c r="H136" s="61">
        <v>1E-4</v>
      </c>
      <c r="I136" s="61">
        <v>3.8E-3</v>
      </c>
      <c r="J136" s="61">
        <v>8.0000000000000004E-4</v>
      </c>
      <c r="K136" s="61">
        <v>6.1000000000000004E-3</v>
      </c>
      <c r="L136" s="61">
        <v>0.97689999999999999</v>
      </c>
      <c r="M136" s="61">
        <v>1.0699999999999999E-2</v>
      </c>
      <c r="N136" s="61">
        <v>0.5413</v>
      </c>
      <c r="O136" s="61">
        <v>1.5E-3</v>
      </c>
      <c r="P136" s="61">
        <v>0.15279999999999999</v>
      </c>
      <c r="Q136" s="61">
        <v>51.63</v>
      </c>
      <c r="R136" s="62">
        <v>48507.12</v>
      </c>
      <c r="S136" s="61">
        <v>0.2349</v>
      </c>
      <c r="T136" s="61">
        <v>0.14649999999999999</v>
      </c>
      <c r="U136" s="61">
        <v>0.61870000000000003</v>
      </c>
      <c r="V136" s="61">
        <v>17.29</v>
      </c>
      <c r="W136" s="61">
        <v>8.8699999999999992</v>
      </c>
      <c r="X136" s="62">
        <v>59251.86</v>
      </c>
      <c r="Y136" s="61">
        <v>114.85</v>
      </c>
      <c r="Z136" s="62">
        <v>81139.87</v>
      </c>
      <c r="AA136" s="61">
        <v>0.88480000000000003</v>
      </c>
      <c r="AB136" s="61">
        <v>5.8299999999999998E-2</v>
      </c>
      <c r="AC136" s="61">
        <v>5.6899999999999999E-2</v>
      </c>
      <c r="AD136" s="61">
        <v>0.1152</v>
      </c>
      <c r="AE136" s="61">
        <v>81.14</v>
      </c>
      <c r="AF136" s="62">
        <v>1874.37</v>
      </c>
      <c r="AG136" s="61">
        <v>280.83999999999997</v>
      </c>
      <c r="AH136" s="62">
        <v>74445.41</v>
      </c>
      <c r="AI136" s="61" t="s">
        <v>14</v>
      </c>
      <c r="AJ136" s="62">
        <v>28716</v>
      </c>
      <c r="AK136" s="62">
        <v>39988.589999999997</v>
      </c>
      <c r="AL136" s="61">
        <v>30.13</v>
      </c>
      <c r="AM136" s="61">
        <v>22.69</v>
      </c>
      <c r="AN136" s="61">
        <v>23.76</v>
      </c>
      <c r="AO136" s="61">
        <v>4.28</v>
      </c>
      <c r="AP136" s="62">
        <v>1432.17</v>
      </c>
      <c r="AQ136" s="61">
        <v>0.97340000000000004</v>
      </c>
      <c r="AR136" s="62">
        <v>1150.8499999999999</v>
      </c>
      <c r="AS136" s="62">
        <v>2207.0700000000002</v>
      </c>
      <c r="AT136" s="62">
        <v>5297.85</v>
      </c>
      <c r="AU136" s="61">
        <v>756.18</v>
      </c>
      <c r="AV136" s="61">
        <v>277.33</v>
      </c>
      <c r="AW136" s="62">
        <v>9689.2800000000007</v>
      </c>
      <c r="AX136" s="62">
        <v>6304.26</v>
      </c>
      <c r="AY136" s="61">
        <v>0.63680000000000003</v>
      </c>
      <c r="AZ136" s="62">
        <v>2640.62</v>
      </c>
      <c r="BA136" s="61">
        <v>0.26669999999999999</v>
      </c>
      <c r="BB136" s="61">
        <v>954.91</v>
      </c>
      <c r="BC136" s="61">
        <v>9.6500000000000002E-2</v>
      </c>
      <c r="BD136" s="62">
        <v>9899.7900000000009</v>
      </c>
      <c r="BE136" s="62">
        <v>6155.11</v>
      </c>
      <c r="BF136" s="61">
        <v>2.6288</v>
      </c>
      <c r="BG136" s="61">
        <v>0.53910000000000002</v>
      </c>
      <c r="BH136" s="61">
        <v>0.23669999999999999</v>
      </c>
      <c r="BI136" s="61">
        <v>0.16220000000000001</v>
      </c>
      <c r="BJ136" s="61">
        <v>3.9899999999999998E-2</v>
      </c>
      <c r="BK136" s="61">
        <v>2.2100000000000002E-2</v>
      </c>
    </row>
    <row r="137" spans="1:63" x14ac:dyDescent="0.25">
      <c r="A137" s="61" t="s">
        <v>170</v>
      </c>
      <c r="B137" s="61">
        <v>43844</v>
      </c>
      <c r="C137" s="61">
        <v>41.24</v>
      </c>
      <c r="D137" s="61">
        <v>478.06</v>
      </c>
      <c r="E137" s="62">
        <v>19712.78</v>
      </c>
      <c r="F137" s="62">
        <v>14481.42</v>
      </c>
      <c r="G137" s="61">
        <v>1.2E-2</v>
      </c>
      <c r="H137" s="61">
        <v>5.0000000000000001E-4</v>
      </c>
      <c r="I137" s="61">
        <v>0.52280000000000004</v>
      </c>
      <c r="J137" s="61">
        <v>1.4E-3</v>
      </c>
      <c r="K137" s="61">
        <v>7.4899999999999994E-2</v>
      </c>
      <c r="L137" s="61">
        <v>0.3256</v>
      </c>
      <c r="M137" s="61">
        <v>6.2899999999999998E-2</v>
      </c>
      <c r="N137" s="61">
        <v>0.8347</v>
      </c>
      <c r="O137" s="61">
        <v>5.2400000000000002E-2</v>
      </c>
      <c r="P137" s="61">
        <v>0.15759999999999999</v>
      </c>
      <c r="Q137" s="61">
        <v>669.3</v>
      </c>
      <c r="R137" s="62">
        <v>61647.6</v>
      </c>
      <c r="S137" s="61">
        <v>0.17879999999999999</v>
      </c>
      <c r="T137" s="61">
        <v>0.1542</v>
      </c>
      <c r="U137" s="61">
        <v>0.66700000000000004</v>
      </c>
      <c r="V137" s="61">
        <v>19.07</v>
      </c>
      <c r="W137" s="61">
        <v>113.36</v>
      </c>
      <c r="X137" s="62">
        <v>80394.38</v>
      </c>
      <c r="Y137" s="61">
        <v>173.51</v>
      </c>
      <c r="Z137" s="62">
        <v>102054.89</v>
      </c>
      <c r="AA137" s="61">
        <v>0.60519999999999996</v>
      </c>
      <c r="AB137" s="61">
        <v>0.35680000000000001</v>
      </c>
      <c r="AC137" s="61">
        <v>3.7999999999999999E-2</v>
      </c>
      <c r="AD137" s="61">
        <v>0.39479999999999998</v>
      </c>
      <c r="AE137" s="61">
        <v>102.05</v>
      </c>
      <c r="AF137" s="62">
        <v>4244.4799999999996</v>
      </c>
      <c r="AG137" s="61">
        <v>437.39</v>
      </c>
      <c r="AH137" s="62">
        <v>91512.52</v>
      </c>
      <c r="AI137" s="61" t="s">
        <v>14</v>
      </c>
      <c r="AJ137" s="62">
        <v>22868</v>
      </c>
      <c r="AK137" s="62">
        <v>38122.57</v>
      </c>
      <c r="AL137" s="61">
        <v>63.53</v>
      </c>
      <c r="AM137" s="61">
        <v>37.46</v>
      </c>
      <c r="AN137" s="61">
        <v>48.92</v>
      </c>
      <c r="AO137" s="61">
        <v>4.2699999999999996</v>
      </c>
      <c r="AP137" s="61">
        <v>0</v>
      </c>
      <c r="AQ137" s="61">
        <v>1.2216</v>
      </c>
      <c r="AR137" s="62">
        <v>1576.73</v>
      </c>
      <c r="AS137" s="62">
        <v>2678.65</v>
      </c>
      <c r="AT137" s="62">
        <v>7044.59</v>
      </c>
      <c r="AU137" s="62">
        <v>1423.67</v>
      </c>
      <c r="AV137" s="61">
        <v>852.33</v>
      </c>
      <c r="AW137" s="62">
        <v>13575.98</v>
      </c>
      <c r="AX137" s="62">
        <v>6764.24</v>
      </c>
      <c r="AY137" s="61">
        <v>0.47589999999999999</v>
      </c>
      <c r="AZ137" s="62">
        <v>5482.12</v>
      </c>
      <c r="BA137" s="61">
        <v>0.38569999999999999</v>
      </c>
      <c r="BB137" s="62">
        <v>1968.33</v>
      </c>
      <c r="BC137" s="61">
        <v>0.13850000000000001</v>
      </c>
      <c r="BD137" s="62">
        <v>14214.69</v>
      </c>
      <c r="BE137" s="62">
        <v>3607.48</v>
      </c>
      <c r="BF137" s="61">
        <v>1.3238000000000001</v>
      </c>
      <c r="BG137" s="61">
        <v>0.48749999999999999</v>
      </c>
      <c r="BH137" s="61">
        <v>0.19769999999999999</v>
      </c>
      <c r="BI137" s="61">
        <v>0.27910000000000001</v>
      </c>
      <c r="BJ137" s="61">
        <v>2.23E-2</v>
      </c>
      <c r="BK137" s="61">
        <v>1.34E-2</v>
      </c>
    </row>
    <row r="138" spans="1:63" x14ac:dyDescent="0.25">
      <c r="A138" s="61" t="s">
        <v>171</v>
      </c>
      <c r="B138" s="61">
        <v>43851</v>
      </c>
      <c r="C138" s="61">
        <v>24.48</v>
      </c>
      <c r="D138" s="61">
        <v>84.62</v>
      </c>
      <c r="E138" s="62">
        <v>2071.23</v>
      </c>
      <c r="F138" s="62">
        <v>2031.09</v>
      </c>
      <c r="G138" s="61">
        <v>1.46E-2</v>
      </c>
      <c r="H138" s="61">
        <v>5.0000000000000001E-4</v>
      </c>
      <c r="I138" s="61">
        <v>5.7700000000000001E-2</v>
      </c>
      <c r="J138" s="61">
        <v>1.6000000000000001E-3</v>
      </c>
      <c r="K138" s="61">
        <v>3.5999999999999997E-2</v>
      </c>
      <c r="L138" s="61">
        <v>0.83879999999999999</v>
      </c>
      <c r="M138" s="61">
        <v>5.0900000000000001E-2</v>
      </c>
      <c r="N138" s="61">
        <v>0.43780000000000002</v>
      </c>
      <c r="O138" s="61">
        <v>1.5800000000000002E-2</v>
      </c>
      <c r="P138" s="61">
        <v>0.13400000000000001</v>
      </c>
      <c r="Q138" s="61">
        <v>96.77</v>
      </c>
      <c r="R138" s="62">
        <v>57106.03</v>
      </c>
      <c r="S138" s="61">
        <v>0.2964</v>
      </c>
      <c r="T138" s="61">
        <v>0.1686</v>
      </c>
      <c r="U138" s="61">
        <v>0.53490000000000004</v>
      </c>
      <c r="V138" s="61">
        <v>17.29</v>
      </c>
      <c r="W138" s="61">
        <v>13.71</v>
      </c>
      <c r="X138" s="62">
        <v>76188.92</v>
      </c>
      <c r="Y138" s="61">
        <v>147.01</v>
      </c>
      <c r="Z138" s="62">
        <v>156466.68</v>
      </c>
      <c r="AA138" s="61">
        <v>0.70079999999999998</v>
      </c>
      <c r="AB138" s="61">
        <v>0.26900000000000002</v>
      </c>
      <c r="AC138" s="61">
        <v>3.0200000000000001E-2</v>
      </c>
      <c r="AD138" s="61">
        <v>0.29920000000000002</v>
      </c>
      <c r="AE138" s="61">
        <v>156.47</v>
      </c>
      <c r="AF138" s="62">
        <v>5908.15</v>
      </c>
      <c r="AG138" s="61">
        <v>660.14</v>
      </c>
      <c r="AH138" s="62">
        <v>168557.82</v>
      </c>
      <c r="AI138" s="61" t="s">
        <v>14</v>
      </c>
      <c r="AJ138" s="62">
        <v>31476</v>
      </c>
      <c r="AK138" s="62">
        <v>46548.87</v>
      </c>
      <c r="AL138" s="61">
        <v>61.11</v>
      </c>
      <c r="AM138" s="61">
        <v>35.49</v>
      </c>
      <c r="AN138" s="61">
        <v>41.38</v>
      </c>
      <c r="AO138" s="61">
        <v>4.62</v>
      </c>
      <c r="AP138" s="62">
        <v>1403.9</v>
      </c>
      <c r="AQ138" s="61">
        <v>1.0544</v>
      </c>
      <c r="AR138" s="62">
        <v>1241.6099999999999</v>
      </c>
      <c r="AS138" s="62">
        <v>1870.14</v>
      </c>
      <c r="AT138" s="62">
        <v>5961.78</v>
      </c>
      <c r="AU138" s="62">
        <v>1062.95</v>
      </c>
      <c r="AV138" s="61">
        <v>290.89999999999998</v>
      </c>
      <c r="AW138" s="62">
        <v>10427.39</v>
      </c>
      <c r="AX138" s="62">
        <v>4055.24</v>
      </c>
      <c r="AY138" s="61">
        <v>0.38190000000000002</v>
      </c>
      <c r="AZ138" s="62">
        <v>5737.1</v>
      </c>
      <c r="BA138" s="61">
        <v>0.5403</v>
      </c>
      <c r="BB138" s="61">
        <v>826.99</v>
      </c>
      <c r="BC138" s="61">
        <v>7.7899999999999997E-2</v>
      </c>
      <c r="BD138" s="62">
        <v>10619.32</v>
      </c>
      <c r="BE138" s="62">
        <v>2487.29</v>
      </c>
      <c r="BF138" s="61">
        <v>0.55100000000000005</v>
      </c>
      <c r="BG138" s="61">
        <v>0.58540000000000003</v>
      </c>
      <c r="BH138" s="61">
        <v>0.21340000000000001</v>
      </c>
      <c r="BI138" s="61">
        <v>0.14949999999999999</v>
      </c>
      <c r="BJ138" s="61">
        <v>3.15E-2</v>
      </c>
      <c r="BK138" s="61">
        <v>2.0299999999999999E-2</v>
      </c>
    </row>
    <row r="139" spans="1:63" x14ac:dyDescent="0.25">
      <c r="A139" s="61" t="s">
        <v>172</v>
      </c>
      <c r="B139" s="61">
        <v>43869</v>
      </c>
      <c r="C139" s="61">
        <v>55</v>
      </c>
      <c r="D139" s="61">
        <v>48.82</v>
      </c>
      <c r="E139" s="62">
        <v>2685.18</v>
      </c>
      <c r="F139" s="62">
        <v>2558.64</v>
      </c>
      <c r="G139" s="61">
        <v>6.8999999999999999E-3</v>
      </c>
      <c r="H139" s="61">
        <v>5.0000000000000001E-4</v>
      </c>
      <c r="I139" s="61">
        <v>5.3199999999999997E-2</v>
      </c>
      <c r="J139" s="61">
        <v>1.5E-3</v>
      </c>
      <c r="K139" s="61">
        <v>7.6799999999999993E-2</v>
      </c>
      <c r="L139" s="61">
        <v>0.80179999999999996</v>
      </c>
      <c r="M139" s="61">
        <v>5.9400000000000001E-2</v>
      </c>
      <c r="N139" s="61">
        <v>0.53280000000000005</v>
      </c>
      <c r="O139" s="61">
        <v>1.54E-2</v>
      </c>
      <c r="P139" s="61">
        <v>0.1389</v>
      </c>
      <c r="Q139" s="61">
        <v>114.13</v>
      </c>
      <c r="R139" s="62">
        <v>54230.01</v>
      </c>
      <c r="S139" s="61">
        <v>0.28120000000000001</v>
      </c>
      <c r="T139" s="61">
        <v>0.16189999999999999</v>
      </c>
      <c r="U139" s="61">
        <v>0.55679999999999996</v>
      </c>
      <c r="V139" s="61">
        <v>18.54</v>
      </c>
      <c r="W139" s="61">
        <v>17.309999999999999</v>
      </c>
      <c r="X139" s="62">
        <v>75421.429999999993</v>
      </c>
      <c r="Y139" s="61">
        <v>151.07</v>
      </c>
      <c r="Z139" s="62">
        <v>101589.56</v>
      </c>
      <c r="AA139" s="61">
        <v>0.76480000000000004</v>
      </c>
      <c r="AB139" s="61">
        <v>0.20100000000000001</v>
      </c>
      <c r="AC139" s="61">
        <v>3.4200000000000001E-2</v>
      </c>
      <c r="AD139" s="61">
        <v>0.23519999999999999</v>
      </c>
      <c r="AE139" s="61">
        <v>101.59</v>
      </c>
      <c r="AF139" s="62">
        <v>2987.79</v>
      </c>
      <c r="AG139" s="61">
        <v>404.09</v>
      </c>
      <c r="AH139" s="62">
        <v>100024.4</v>
      </c>
      <c r="AI139" s="61" t="s">
        <v>14</v>
      </c>
      <c r="AJ139" s="62">
        <v>27493</v>
      </c>
      <c r="AK139" s="62">
        <v>41557.980000000003</v>
      </c>
      <c r="AL139" s="61">
        <v>46.42</v>
      </c>
      <c r="AM139" s="61">
        <v>28.19</v>
      </c>
      <c r="AN139" s="61">
        <v>33.090000000000003</v>
      </c>
      <c r="AO139" s="61">
        <v>4.41</v>
      </c>
      <c r="AP139" s="61">
        <v>868.4</v>
      </c>
      <c r="AQ139" s="61">
        <v>1.0213000000000001</v>
      </c>
      <c r="AR139" s="62">
        <v>1088.33</v>
      </c>
      <c r="AS139" s="62">
        <v>1756.43</v>
      </c>
      <c r="AT139" s="62">
        <v>5353.69</v>
      </c>
      <c r="AU139" s="61">
        <v>937.02</v>
      </c>
      <c r="AV139" s="61">
        <v>309.32</v>
      </c>
      <c r="AW139" s="62">
        <v>9444.7800000000007</v>
      </c>
      <c r="AX139" s="62">
        <v>5080.18</v>
      </c>
      <c r="AY139" s="61">
        <v>0.53010000000000002</v>
      </c>
      <c r="AZ139" s="62">
        <v>3532.05</v>
      </c>
      <c r="BA139" s="61">
        <v>0.36849999999999999</v>
      </c>
      <c r="BB139" s="61">
        <v>971.6</v>
      </c>
      <c r="BC139" s="61">
        <v>0.1014</v>
      </c>
      <c r="BD139" s="62">
        <v>9583.83</v>
      </c>
      <c r="BE139" s="62">
        <v>3870.03</v>
      </c>
      <c r="BF139" s="61">
        <v>1.3042</v>
      </c>
      <c r="BG139" s="61">
        <v>0.57499999999999996</v>
      </c>
      <c r="BH139" s="61">
        <v>0.21390000000000001</v>
      </c>
      <c r="BI139" s="61">
        <v>0.15989999999999999</v>
      </c>
      <c r="BJ139" s="61">
        <v>2.9899999999999999E-2</v>
      </c>
      <c r="BK139" s="61">
        <v>2.1399999999999999E-2</v>
      </c>
    </row>
    <row r="140" spans="1:63" x14ac:dyDescent="0.25">
      <c r="A140" s="61" t="s">
        <v>173</v>
      </c>
      <c r="B140" s="61">
        <v>43877</v>
      </c>
      <c r="C140" s="61">
        <v>33.57</v>
      </c>
      <c r="D140" s="61">
        <v>132</v>
      </c>
      <c r="E140" s="62">
        <v>4431.43</v>
      </c>
      <c r="F140" s="62">
        <v>4275.74</v>
      </c>
      <c r="G140" s="61">
        <v>1.78E-2</v>
      </c>
      <c r="H140" s="61">
        <v>5.0000000000000001E-4</v>
      </c>
      <c r="I140" s="61">
        <v>5.9799999999999999E-2</v>
      </c>
      <c r="J140" s="61">
        <v>1.6999999999999999E-3</v>
      </c>
      <c r="K140" s="61">
        <v>3.7900000000000003E-2</v>
      </c>
      <c r="L140" s="61">
        <v>0.83330000000000004</v>
      </c>
      <c r="M140" s="61">
        <v>4.9000000000000002E-2</v>
      </c>
      <c r="N140" s="61">
        <v>0.36209999999999998</v>
      </c>
      <c r="O140" s="61">
        <v>1.29E-2</v>
      </c>
      <c r="P140" s="61">
        <v>0.12620000000000001</v>
      </c>
      <c r="Q140" s="61">
        <v>186.71</v>
      </c>
      <c r="R140" s="62">
        <v>57822.21</v>
      </c>
      <c r="S140" s="61">
        <v>0.24379999999999999</v>
      </c>
      <c r="T140" s="61">
        <v>0.20080000000000001</v>
      </c>
      <c r="U140" s="61">
        <v>0.5554</v>
      </c>
      <c r="V140" s="61">
        <v>18.95</v>
      </c>
      <c r="W140" s="61">
        <v>24.28</v>
      </c>
      <c r="X140" s="62">
        <v>79952.600000000006</v>
      </c>
      <c r="Y140" s="61">
        <v>179.54</v>
      </c>
      <c r="Z140" s="62">
        <v>154098.26</v>
      </c>
      <c r="AA140" s="61">
        <v>0.74490000000000001</v>
      </c>
      <c r="AB140" s="61">
        <v>0.22689999999999999</v>
      </c>
      <c r="AC140" s="61">
        <v>2.8199999999999999E-2</v>
      </c>
      <c r="AD140" s="61">
        <v>0.25509999999999999</v>
      </c>
      <c r="AE140" s="61">
        <v>154.1</v>
      </c>
      <c r="AF140" s="62">
        <v>5712.39</v>
      </c>
      <c r="AG140" s="61">
        <v>683.03</v>
      </c>
      <c r="AH140" s="62">
        <v>172864.42</v>
      </c>
      <c r="AI140" s="61" t="s">
        <v>14</v>
      </c>
      <c r="AJ140" s="62">
        <v>34409</v>
      </c>
      <c r="AK140" s="62">
        <v>52596.46</v>
      </c>
      <c r="AL140" s="61">
        <v>58.05</v>
      </c>
      <c r="AM140" s="61">
        <v>35.409999999999997</v>
      </c>
      <c r="AN140" s="61">
        <v>38.950000000000003</v>
      </c>
      <c r="AO140" s="61">
        <v>4.91</v>
      </c>
      <c r="AP140" s="62">
        <v>1560.3</v>
      </c>
      <c r="AQ140" s="61">
        <v>0.91349999999999998</v>
      </c>
      <c r="AR140" s="62">
        <v>1033.06</v>
      </c>
      <c r="AS140" s="62">
        <v>1795.47</v>
      </c>
      <c r="AT140" s="62">
        <v>5604.78</v>
      </c>
      <c r="AU140" s="62">
        <v>1008.79</v>
      </c>
      <c r="AV140" s="61">
        <v>218.09</v>
      </c>
      <c r="AW140" s="62">
        <v>9660.2000000000007</v>
      </c>
      <c r="AX140" s="62">
        <v>3573.84</v>
      </c>
      <c r="AY140" s="61">
        <v>0.37169999999999997</v>
      </c>
      <c r="AZ140" s="62">
        <v>5425.72</v>
      </c>
      <c r="BA140" s="61">
        <v>0.56430000000000002</v>
      </c>
      <c r="BB140" s="61">
        <v>616.16</v>
      </c>
      <c r="BC140" s="61">
        <v>6.4100000000000004E-2</v>
      </c>
      <c r="BD140" s="62">
        <v>9615.7199999999993</v>
      </c>
      <c r="BE140" s="62">
        <v>2025.61</v>
      </c>
      <c r="BF140" s="61">
        <v>0.40279999999999999</v>
      </c>
      <c r="BG140" s="61">
        <v>0.5958</v>
      </c>
      <c r="BH140" s="61">
        <v>0.2253</v>
      </c>
      <c r="BI140" s="61">
        <v>0.12959999999999999</v>
      </c>
      <c r="BJ140" s="61">
        <v>3.04E-2</v>
      </c>
      <c r="BK140" s="61">
        <v>1.89E-2</v>
      </c>
    </row>
    <row r="141" spans="1:63" x14ac:dyDescent="0.25">
      <c r="A141" s="61" t="s">
        <v>174</v>
      </c>
      <c r="B141" s="61">
        <v>43885</v>
      </c>
      <c r="C141" s="61">
        <v>76.430000000000007</v>
      </c>
      <c r="D141" s="61">
        <v>18.559999999999999</v>
      </c>
      <c r="E141" s="62">
        <v>1418.67</v>
      </c>
      <c r="F141" s="62">
        <v>1389.26</v>
      </c>
      <c r="G141" s="61">
        <v>5.0000000000000001E-3</v>
      </c>
      <c r="H141" s="61">
        <v>5.0000000000000001E-4</v>
      </c>
      <c r="I141" s="61">
        <v>7.3000000000000001E-3</v>
      </c>
      <c r="J141" s="61">
        <v>2.0999999999999999E-3</v>
      </c>
      <c r="K141" s="61">
        <v>2.1000000000000001E-2</v>
      </c>
      <c r="L141" s="61">
        <v>0.94189999999999996</v>
      </c>
      <c r="M141" s="61">
        <v>2.23E-2</v>
      </c>
      <c r="N141" s="61">
        <v>0.42509999999999998</v>
      </c>
      <c r="O141" s="61">
        <v>3.7000000000000002E-3</v>
      </c>
      <c r="P141" s="61">
        <v>0.13830000000000001</v>
      </c>
      <c r="Q141" s="61">
        <v>66.069999999999993</v>
      </c>
      <c r="R141" s="62">
        <v>51185.67</v>
      </c>
      <c r="S141" s="61">
        <v>0.26879999999999998</v>
      </c>
      <c r="T141" s="61">
        <v>0.189</v>
      </c>
      <c r="U141" s="61">
        <v>0.54220000000000002</v>
      </c>
      <c r="V141" s="61">
        <v>18.16</v>
      </c>
      <c r="W141" s="61">
        <v>10.97</v>
      </c>
      <c r="X141" s="62">
        <v>66687.8</v>
      </c>
      <c r="Y141" s="61">
        <v>125.47</v>
      </c>
      <c r="Z141" s="62">
        <v>142887.54</v>
      </c>
      <c r="AA141" s="61">
        <v>0.78739999999999999</v>
      </c>
      <c r="AB141" s="61">
        <v>0.16520000000000001</v>
      </c>
      <c r="AC141" s="61">
        <v>4.7399999999999998E-2</v>
      </c>
      <c r="AD141" s="61">
        <v>0.21260000000000001</v>
      </c>
      <c r="AE141" s="61">
        <v>142.88999999999999</v>
      </c>
      <c r="AF141" s="62">
        <v>3937.16</v>
      </c>
      <c r="AG141" s="61">
        <v>483.69</v>
      </c>
      <c r="AH141" s="62">
        <v>140937.66</v>
      </c>
      <c r="AI141" s="61" t="s">
        <v>14</v>
      </c>
      <c r="AJ141" s="62">
        <v>30274</v>
      </c>
      <c r="AK141" s="62">
        <v>45336.01</v>
      </c>
      <c r="AL141" s="61">
        <v>44.76</v>
      </c>
      <c r="AM141" s="61">
        <v>26.57</v>
      </c>
      <c r="AN141" s="61">
        <v>29.83</v>
      </c>
      <c r="AO141" s="61">
        <v>3.94</v>
      </c>
      <c r="AP141" s="62">
        <v>1179.47</v>
      </c>
      <c r="AQ141" s="61">
        <v>1.1116999999999999</v>
      </c>
      <c r="AR141" s="62">
        <v>1185.6600000000001</v>
      </c>
      <c r="AS141" s="62">
        <v>1811.67</v>
      </c>
      <c r="AT141" s="62">
        <v>5093.47</v>
      </c>
      <c r="AU141" s="61">
        <v>945.36</v>
      </c>
      <c r="AV141" s="61">
        <v>241.73</v>
      </c>
      <c r="AW141" s="62">
        <v>9277.8799999999992</v>
      </c>
      <c r="AX141" s="62">
        <v>4282.7</v>
      </c>
      <c r="AY141" s="61">
        <v>0.44769999999999999</v>
      </c>
      <c r="AZ141" s="62">
        <v>4539.99</v>
      </c>
      <c r="BA141" s="61">
        <v>0.47460000000000002</v>
      </c>
      <c r="BB141" s="61">
        <v>743.07</v>
      </c>
      <c r="BC141" s="61">
        <v>7.7700000000000005E-2</v>
      </c>
      <c r="BD141" s="62">
        <v>9565.76</v>
      </c>
      <c r="BE141" s="62">
        <v>3124.2</v>
      </c>
      <c r="BF141" s="61">
        <v>0.81610000000000005</v>
      </c>
      <c r="BG141" s="61">
        <v>0.54749999999999999</v>
      </c>
      <c r="BH141" s="61">
        <v>0.2122</v>
      </c>
      <c r="BI141" s="61">
        <v>0.1825</v>
      </c>
      <c r="BJ141" s="61">
        <v>3.39E-2</v>
      </c>
      <c r="BK141" s="61">
        <v>2.3900000000000001E-2</v>
      </c>
    </row>
    <row r="142" spans="1:63" x14ac:dyDescent="0.25">
      <c r="A142" s="61" t="s">
        <v>175</v>
      </c>
      <c r="B142" s="61">
        <v>43893</v>
      </c>
      <c r="C142" s="61">
        <v>62.57</v>
      </c>
      <c r="D142" s="61">
        <v>39.65</v>
      </c>
      <c r="E142" s="62">
        <v>2481.13</v>
      </c>
      <c r="F142" s="62">
        <v>2489.96</v>
      </c>
      <c r="G142" s="61">
        <v>6.1999999999999998E-3</v>
      </c>
      <c r="H142" s="61">
        <v>5.0000000000000001E-4</v>
      </c>
      <c r="I142" s="61">
        <v>1.5599999999999999E-2</v>
      </c>
      <c r="J142" s="61">
        <v>1.5E-3</v>
      </c>
      <c r="K142" s="61">
        <v>2.3599999999999999E-2</v>
      </c>
      <c r="L142" s="61">
        <v>0.92649999999999999</v>
      </c>
      <c r="M142" s="61">
        <v>2.6100000000000002E-2</v>
      </c>
      <c r="N142" s="61">
        <v>0.37090000000000001</v>
      </c>
      <c r="O142" s="61">
        <v>7.1000000000000004E-3</v>
      </c>
      <c r="P142" s="61">
        <v>0.13109999999999999</v>
      </c>
      <c r="Q142" s="61">
        <v>111.43</v>
      </c>
      <c r="R142" s="62">
        <v>55131.59</v>
      </c>
      <c r="S142" s="61">
        <v>0.2147</v>
      </c>
      <c r="T142" s="61">
        <v>0.1898</v>
      </c>
      <c r="U142" s="61">
        <v>0.59550000000000003</v>
      </c>
      <c r="V142" s="61">
        <v>19.100000000000001</v>
      </c>
      <c r="W142" s="61">
        <v>15.86</v>
      </c>
      <c r="X142" s="62">
        <v>71395.12</v>
      </c>
      <c r="Y142" s="61">
        <v>151.65</v>
      </c>
      <c r="Z142" s="62">
        <v>134428.17000000001</v>
      </c>
      <c r="AA142" s="61">
        <v>0.77359999999999995</v>
      </c>
      <c r="AB142" s="61">
        <v>0.18440000000000001</v>
      </c>
      <c r="AC142" s="61">
        <v>4.2000000000000003E-2</v>
      </c>
      <c r="AD142" s="61">
        <v>0.22639999999999999</v>
      </c>
      <c r="AE142" s="61">
        <v>134.43</v>
      </c>
      <c r="AF142" s="62">
        <v>4124.13</v>
      </c>
      <c r="AG142" s="61">
        <v>489.17</v>
      </c>
      <c r="AH142" s="62">
        <v>138056.19</v>
      </c>
      <c r="AI142" s="61" t="s">
        <v>14</v>
      </c>
      <c r="AJ142" s="62">
        <v>32095</v>
      </c>
      <c r="AK142" s="62">
        <v>47018.76</v>
      </c>
      <c r="AL142" s="61">
        <v>51.86</v>
      </c>
      <c r="AM142" s="61">
        <v>29</v>
      </c>
      <c r="AN142" s="61">
        <v>34.65</v>
      </c>
      <c r="AO142" s="61">
        <v>4.08</v>
      </c>
      <c r="AP142" s="61">
        <v>794.48</v>
      </c>
      <c r="AQ142" s="61">
        <v>0.97440000000000004</v>
      </c>
      <c r="AR142" s="62">
        <v>1064.31</v>
      </c>
      <c r="AS142" s="62">
        <v>1730.16</v>
      </c>
      <c r="AT142" s="62">
        <v>5091.29</v>
      </c>
      <c r="AU142" s="61">
        <v>920.64</v>
      </c>
      <c r="AV142" s="61">
        <v>188.02</v>
      </c>
      <c r="AW142" s="62">
        <v>8994.42</v>
      </c>
      <c r="AX142" s="62">
        <v>4108.84</v>
      </c>
      <c r="AY142" s="61">
        <v>0.45569999999999999</v>
      </c>
      <c r="AZ142" s="62">
        <v>4256.01</v>
      </c>
      <c r="BA142" s="61">
        <v>0.47210000000000002</v>
      </c>
      <c r="BB142" s="61">
        <v>651.01</v>
      </c>
      <c r="BC142" s="61">
        <v>7.22E-2</v>
      </c>
      <c r="BD142" s="62">
        <v>9015.85</v>
      </c>
      <c r="BE142" s="62">
        <v>3362.72</v>
      </c>
      <c r="BF142" s="61">
        <v>0.85860000000000003</v>
      </c>
      <c r="BG142" s="61">
        <v>0.57899999999999996</v>
      </c>
      <c r="BH142" s="61">
        <v>0.2213</v>
      </c>
      <c r="BI142" s="61">
        <v>0.1464</v>
      </c>
      <c r="BJ142" s="61">
        <v>3.4000000000000002E-2</v>
      </c>
      <c r="BK142" s="61">
        <v>1.9300000000000001E-2</v>
      </c>
    </row>
    <row r="143" spans="1:63" x14ac:dyDescent="0.25">
      <c r="A143" s="61" t="s">
        <v>176</v>
      </c>
      <c r="B143" s="61">
        <v>47027</v>
      </c>
      <c r="C143" s="61">
        <v>34</v>
      </c>
      <c r="D143" s="61">
        <v>255.65</v>
      </c>
      <c r="E143" s="62">
        <v>8692.06</v>
      </c>
      <c r="F143" s="62">
        <v>8332.07</v>
      </c>
      <c r="G143" s="61">
        <v>7.0099999999999996E-2</v>
      </c>
      <c r="H143" s="61">
        <v>5.0000000000000001E-4</v>
      </c>
      <c r="I143" s="61">
        <v>7.0900000000000005E-2</v>
      </c>
      <c r="J143" s="61">
        <v>1.1999999999999999E-3</v>
      </c>
      <c r="K143" s="61">
        <v>3.4500000000000003E-2</v>
      </c>
      <c r="L143" s="61">
        <v>0.77929999999999999</v>
      </c>
      <c r="M143" s="61">
        <v>4.3400000000000001E-2</v>
      </c>
      <c r="N143" s="61">
        <v>0.1729</v>
      </c>
      <c r="O143" s="61">
        <v>4.2799999999999998E-2</v>
      </c>
      <c r="P143" s="61">
        <v>0.1045</v>
      </c>
      <c r="Q143" s="61">
        <v>374.41</v>
      </c>
      <c r="R143" s="62">
        <v>66263.070000000007</v>
      </c>
      <c r="S143" s="61">
        <v>0.2389</v>
      </c>
      <c r="T143" s="61">
        <v>0.19719999999999999</v>
      </c>
      <c r="U143" s="61">
        <v>0.56389999999999996</v>
      </c>
      <c r="V143" s="61">
        <v>19.02</v>
      </c>
      <c r="W143" s="61">
        <v>40.01</v>
      </c>
      <c r="X143" s="62">
        <v>88952.59</v>
      </c>
      <c r="Y143" s="61">
        <v>215.33</v>
      </c>
      <c r="Z143" s="62">
        <v>184454.12</v>
      </c>
      <c r="AA143" s="61">
        <v>0.75800000000000001</v>
      </c>
      <c r="AB143" s="61">
        <v>0.2215</v>
      </c>
      <c r="AC143" s="61">
        <v>2.0500000000000001E-2</v>
      </c>
      <c r="AD143" s="61">
        <v>0.24199999999999999</v>
      </c>
      <c r="AE143" s="61">
        <v>184.45</v>
      </c>
      <c r="AF143" s="62">
        <v>7797.15</v>
      </c>
      <c r="AG143" s="61">
        <v>867.9</v>
      </c>
      <c r="AH143" s="62">
        <v>225605.15</v>
      </c>
      <c r="AI143" s="61" t="s">
        <v>14</v>
      </c>
      <c r="AJ143" s="62">
        <v>47828</v>
      </c>
      <c r="AK143" s="62">
        <v>80318.67</v>
      </c>
      <c r="AL143" s="61">
        <v>69.510000000000005</v>
      </c>
      <c r="AM143" s="61">
        <v>39.54</v>
      </c>
      <c r="AN143" s="61">
        <v>43.52</v>
      </c>
      <c r="AO143" s="61">
        <v>4.8499999999999996</v>
      </c>
      <c r="AP143" s="62">
        <v>1096.5</v>
      </c>
      <c r="AQ143" s="61">
        <v>0.68430000000000002</v>
      </c>
      <c r="AR143" s="62">
        <v>1078.32</v>
      </c>
      <c r="AS143" s="62">
        <v>1858.15</v>
      </c>
      <c r="AT143" s="62">
        <v>6358.41</v>
      </c>
      <c r="AU143" s="62">
        <v>1168.79</v>
      </c>
      <c r="AV143" s="61">
        <v>388.6</v>
      </c>
      <c r="AW143" s="62">
        <v>10852.27</v>
      </c>
      <c r="AX143" s="62">
        <v>3101.81</v>
      </c>
      <c r="AY143" s="61">
        <v>0.28610000000000002</v>
      </c>
      <c r="AZ143" s="62">
        <v>7344.7</v>
      </c>
      <c r="BA143" s="61">
        <v>0.6774</v>
      </c>
      <c r="BB143" s="61">
        <v>396.12</v>
      </c>
      <c r="BC143" s="61">
        <v>3.6499999999999998E-2</v>
      </c>
      <c r="BD143" s="62">
        <v>10842.64</v>
      </c>
      <c r="BE143" s="62">
        <v>1291.1600000000001</v>
      </c>
      <c r="BF143" s="61">
        <v>0.1618</v>
      </c>
      <c r="BG143" s="61">
        <v>0.62709999999999999</v>
      </c>
      <c r="BH143" s="61">
        <v>0.23</v>
      </c>
      <c r="BI143" s="61">
        <v>9.1399999999999995E-2</v>
      </c>
      <c r="BJ143" s="61">
        <v>2.63E-2</v>
      </c>
      <c r="BK143" s="61">
        <v>2.5100000000000001E-2</v>
      </c>
    </row>
    <row r="144" spans="1:63" x14ac:dyDescent="0.25">
      <c r="A144" s="61" t="s">
        <v>177</v>
      </c>
      <c r="B144" s="61">
        <v>43901</v>
      </c>
      <c r="C144" s="61">
        <v>13.43</v>
      </c>
      <c r="D144" s="61">
        <v>395.4</v>
      </c>
      <c r="E144" s="62">
        <v>5309.7</v>
      </c>
      <c r="F144" s="62">
        <v>4278.78</v>
      </c>
      <c r="G144" s="61">
        <v>4.4000000000000003E-3</v>
      </c>
      <c r="H144" s="61">
        <v>2.9999999999999997E-4</v>
      </c>
      <c r="I144" s="61">
        <v>0.43859999999999999</v>
      </c>
      <c r="J144" s="61">
        <v>1.2999999999999999E-3</v>
      </c>
      <c r="K144" s="61">
        <v>7.3800000000000004E-2</v>
      </c>
      <c r="L144" s="61">
        <v>0.39119999999999999</v>
      </c>
      <c r="M144" s="61">
        <v>9.0399999999999994E-2</v>
      </c>
      <c r="N144" s="61">
        <v>0.78300000000000003</v>
      </c>
      <c r="O144" s="61">
        <v>2.86E-2</v>
      </c>
      <c r="P144" s="61">
        <v>0.15909999999999999</v>
      </c>
      <c r="Q144" s="61">
        <v>197.86</v>
      </c>
      <c r="R144" s="62">
        <v>56267.67</v>
      </c>
      <c r="S144" s="61">
        <v>0.22559999999999999</v>
      </c>
      <c r="T144" s="61">
        <v>0.18479999999999999</v>
      </c>
      <c r="U144" s="61">
        <v>0.58960000000000001</v>
      </c>
      <c r="V144" s="61">
        <v>18.41</v>
      </c>
      <c r="W144" s="61">
        <v>32.840000000000003</v>
      </c>
      <c r="X144" s="62">
        <v>79645.149999999994</v>
      </c>
      <c r="Y144" s="61">
        <v>160.13999999999999</v>
      </c>
      <c r="Z144" s="62">
        <v>75962.570000000007</v>
      </c>
      <c r="AA144" s="61">
        <v>0.6956</v>
      </c>
      <c r="AB144" s="61">
        <v>0.2621</v>
      </c>
      <c r="AC144" s="61">
        <v>4.2299999999999997E-2</v>
      </c>
      <c r="AD144" s="61">
        <v>0.3044</v>
      </c>
      <c r="AE144" s="61">
        <v>75.959999999999994</v>
      </c>
      <c r="AF144" s="62">
        <v>3093.68</v>
      </c>
      <c r="AG144" s="61">
        <v>416.62</v>
      </c>
      <c r="AH144" s="62">
        <v>82848.490000000005</v>
      </c>
      <c r="AI144" s="61" t="s">
        <v>14</v>
      </c>
      <c r="AJ144" s="62">
        <v>23217</v>
      </c>
      <c r="AK144" s="62">
        <v>34065.050000000003</v>
      </c>
      <c r="AL144" s="61">
        <v>60.31</v>
      </c>
      <c r="AM144" s="61">
        <v>36.44</v>
      </c>
      <c r="AN144" s="61">
        <v>44.38</v>
      </c>
      <c r="AO144" s="61">
        <v>4.72</v>
      </c>
      <c r="AP144" s="61">
        <v>0</v>
      </c>
      <c r="AQ144" s="61">
        <v>1.2189000000000001</v>
      </c>
      <c r="AR144" s="62">
        <v>1487.68</v>
      </c>
      <c r="AS144" s="62">
        <v>2200.63</v>
      </c>
      <c r="AT144" s="62">
        <v>6334.45</v>
      </c>
      <c r="AU144" s="62">
        <v>1148.49</v>
      </c>
      <c r="AV144" s="61">
        <v>686.38</v>
      </c>
      <c r="AW144" s="62">
        <v>11857.63</v>
      </c>
      <c r="AX144" s="62">
        <v>7224.13</v>
      </c>
      <c r="AY144" s="61">
        <v>0.57620000000000005</v>
      </c>
      <c r="AZ144" s="62">
        <v>3602.43</v>
      </c>
      <c r="BA144" s="61">
        <v>0.2873</v>
      </c>
      <c r="BB144" s="62">
        <v>1711.22</v>
      </c>
      <c r="BC144" s="61">
        <v>0.13650000000000001</v>
      </c>
      <c r="BD144" s="62">
        <v>12537.79</v>
      </c>
      <c r="BE144" s="62">
        <v>4605.4799999999996</v>
      </c>
      <c r="BF144" s="61">
        <v>2.3992</v>
      </c>
      <c r="BG144" s="61">
        <v>0.52480000000000004</v>
      </c>
      <c r="BH144" s="61">
        <v>0.1973</v>
      </c>
      <c r="BI144" s="61">
        <v>0.23799999999999999</v>
      </c>
      <c r="BJ144" s="61">
        <v>2.5899999999999999E-2</v>
      </c>
      <c r="BK144" s="61">
        <v>1.41E-2</v>
      </c>
    </row>
    <row r="145" spans="1:63" x14ac:dyDescent="0.25">
      <c r="A145" s="61" t="s">
        <v>178</v>
      </c>
      <c r="B145" s="61">
        <v>46409</v>
      </c>
      <c r="C145" s="61">
        <v>105.19</v>
      </c>
      <c r="D145" s="61">
        <v>12.33</v>
      </c>
      <c r="E145" s="62">
        <v>1296.98</v>
      </c>
      <c r="F145" s="62">
        <v>1290.8399999999999</v>
      </c>
      <c r="G145" s="61">
        <v>1.8E-3</v>
      </c>
      <c r="H145" s="61">
        <v>2.9999999999999997E-4</v>
      </c>
      <c r="I145" s="61">
        <v>5.7000000000000002E-3</v>
      </c>
      <c r="J145" s="61">
        <v>6.9999999999999999E-4</v>
      </c>
      <c r="K145" s="61">
        <v>1.3599999999999999E-2</v>
      </c>
      <c r="L145" s="61">
        <v>0.95620000000000005</v>
      </c>
      <c r="M145" s="61">
        <v>2.1700000000000001E-2</v>
      </c>
      <c r="N145" s="61">
        <v>0.48909999999999998</v>
      </c>
      <c r="O145" s="61">
        <v>4.0000000000000002E-4</v>
      </c>
      <c r="P145" s="61">
        <v>0.14230000000000001</v>
      </c>
      <c r="Q145" s="61">
        <v>58.33</v>
      </c>
      <c r="R145" s="62">
        <v>49048.66</v>
      </c>
      <c r="S145" s="61">
        <v>0.25040000000000001</v>
      </c>
      <c r="T145" s="61">
        <v>0.1651</v>
      </c>
      <c r="U145" s="61">
        <v>0.58450000000000002</v>
      </c>
      <c r="V145" s="61">
        <v>18.239999999999998</v>
      </c>
      <c r="W145" s="61">
        <v>9.99</v>
      </c>
      <c r="X145" s="62">
        <v>60645.07</v>
      </c>
      <c r="Y145" s="61">
        <v>124.86</v>
      </c>
      <c r="Z145" s="62">
        <v>97311.09</v>
      </c>
      <c r="AA145" s="61">
        <v>0.86719999999999997</v>
      </c>
      <c r="AB145" s="61">
        <v>7.5300000000000006E-2</v>
      </c>
      <c r="AC145" s="61">
        <v>5.7500000000000002E-2</v>
      </c>
      <c r="AD145" s="61">
        <v>0.1328</v>
      </c>
      <c r="AE145" s="61">
        <v>97.31</v>
      </c>
      <c r="AF145" s="62">
        <v>2316.67</v>
      </c>
      <c r="AG145" s="61">
        <v>332.29</v>
      </c>
      <c r="AH145" s="62">
        <v>93097.1</v>
      </c>
      <c r="AI145" s="61" t="s">
        <v>14</v>
      </c>
      <c r="AJ145" s="62">
        <v>29919</v>
      </c>
      <c r="AK145" s="62">
        <v>40471.300000000003</v>
      </c>
      <c r="AL145" s="61">
        <v>35.29</v>
      </c>
      <c r="AM145" s="61">
        <v>22.9</v>
      </c>
      <c r="AN145" s="61">
        <v>25.33</v>
      </c>
      <c r="AO145" s="61">
        <v>4.33</v>
      </c>
      <c r="AP145" s="62">
        <v>1045.48</v>
      </c>
      <c r="AQ145" s="61">
        <v>1.0982000000000001</v>
      </c>
      <c r="AR145" s="62">
        <v>1021.89</v>
      </c>
      <c r="AS145" s="62">
        <v>2021.58</v>
      </c>
      <c r="AT145" s="62">
        <v>4865.4799999999996</v>
      </c>
      <c r="AU145" s="61">
        <v>786.75</v>
      </c>
      <c r="AV145" s="61">
        <v>333.87</v>
      </c>
      <c r="AW145" s="62">
        <v>9029.57</v>
      </c>
      <c r="AX145" s="62">
        <v>5593.08</v>
      </c>
      <c r="AY145" s="61">
        <v>0.59909999999999997</v>
      </c>
      <c r="AZ145" s="62">
        <v>2945.05</v>
      </c>
      <c r="BA145" s="61">
        <v>0.31540000000000001</v>
      </c>
      <c r="BB145" s="61">
        <v>798.35</v>
      </c>
      <c r="BC145" s="61">
        <v>8.5500000000000007E-2</v>
      </c>
      <c r="BD145" s="62">
        <v>9336.48</v>
      </c>
      <c r="BE145" s="62">
        <v>5230.49</v>
      </c>
      <c r="BF145" s="61">
        <v>2.1215000000000002</v>
      </c>
      <c r="BG145" s="61">
        <v>0.53469999999999995</v>
      </c>
      <c r="BH145" s="61">
        <v>0.2356</v>
      </c>
      <c r="BI145" s="61">
        <v>0.17069999999999999</v>
      </c>
      <c r="BJ145" s="61">
        <v>3.95E-2</v>
      </c>
      <c r="BK145" s="61">
        <v>1.9599999999999999E-2</v>
      </c>
    </row>
    <row r="146" spans="1:63" x14ac:dyDescent="0.25">
      <c r="A146" s="61" t="s">
        <v>179</v>
      </c>
      <c r="B146" s="61">
        <v>69682</v>
      </c>
      <c r="C146" s="61">
        <v>98.19</v>
      </c>
      <c r="D146" s="61">
        <v>12.9</v>
      </c>
      <c r="E146" s="62">
        <v>1267.03</v>
      </c>
      <c r="F146" s="62">
        <v>1248.83</v>
      </c>
      <c r="G146" s="61">
        <v>1.5E-3</v>
      </c>
      <c r="H146" s="61">
        <v>2.0000000000000001E-4</v>
      </c>
      <c r="I146" s="61">
        <v>5.5999999999999999E-3</v>
      </c>
      <c r="J146" s="61">
        <v>8.9999999999999998E-4</v>
      </c>
      <c r="K146" s="61">
        <v>9.1000000000000004E-3</v>
      </c>
      <c r="L146" s="61">
        <v>0.96560000000000001</v>
      </c>
      <c r="M146" s="61">
        <v>1.7100000000000001E-2</v>
      </c>
      <c r="N146" s="61">
        <v>0.50609999999999999</v>
      </c>
      <c r="O146" s="61">
        <v>4.0000000000000002E-4</v>
      </c>
      <c r="P146" s="61">
        <v>0.14499999999999999</v>
      </c>
      <c r="Q146" s="61">
        <v>57.98</v>
      </c>
      <c r="R146" s="62">
        <v>48902.29</v>
      </c>
      <c r="S146" s="61">
        <v>0.25330000000000003</v>
      </c>
      <c r="T146" s="61">
        <v>0.15490000000000001</v>
      </c>
      <c r="U146" s="61">
        <v>0.59179999999999999</v>
      </c>
      <c r="V146" s="61">
        <v>17.97</v>
      </c>
      <c r="W146" s="61">
        <v>9.57</v>
      </c>
      <c r="X146" s="62">
        <v>61637.01</v>
      </c>
      <c r="Y146" s="61">
        <v>127.79</v>
      </c>
      <c r="Z146" s="62">
        <v>96127.27</v>
      </c>
      <c r="AA146" s="61">
        <v>0.85329999999999995</v>
      </c>
      <c r="AB146" s="61">
        <v>8.8300000000000003E-2</v>
      </c>
      <c r="AC146" s="61">
        <v>5.8400000000000001E-2</v>
      </c>
      <c r="AD146" s="61">
        <v>0.1467</v>
      </c>
      <c r="AE146" s="61">
        <v>96.13</v>
      </c>
      <c r="AF146" s="62">
        <v>2332.33</v>
      </c>
      <c r="AG146" s="61">
        <v>337.93</v>
      </c>
      <c r="AH146" s="62">
        <v>90457.24</v>
      </c>
      <c r="AI146" s="61" t="s">
        <v>14</v>
      </c>
      <c r="AJ146" s="62">
        <v>29004</v>
      </c>
      <c r="AK146" s="62">
        <v>40451.879999999997</v>
      </c>
      <c r="AL146" s="61">
        <v>34.64</v>
      </c>
      <c r="AM146" s="61">
        <v>23.48</v>
      </c>
      <c r="AN146" s="61">
        <v>25.22</v>
      </c>
      <c r="AO146" s="61">
        <v>3.88</v>
      </c>
      <c r="AP146" s="62">
        <v>1306.69</v>
      </c>
      <c r="AQ146" s="61">
        <v>0.94169999999999998</v>
      </c>
      <c r="AR146" s="62">
        <v>1086.3499999999999</v>
      </c>
      <c r="AS146" s="62">
        <v>2054.64</v>
      </c>
      <c r="AT146" s="62">
        <v>4785.18</v>
      </c>
      <c r="AU146" s="61">
        <v>768.3</v>
      </c>
      <c r="AV146" s="61">
        <v>316.08999999999997</v>
      </c>
      <c r="AW146" s="62">
        <v>9010.57</v>
      </c>
      <c r="AX146" s="62">
        <v>5712.47</v>
      </c>
      <c r="AY146" s="61">
        <v>0.61719999999999997</v>
      </c>
      <c r="AZ146" s="62">
        <v>2733.33</v>
      </c>
      <c r="BA146" s="61">
        <v>0.29530000000000001</v>
      </c>
      <c r="BB146" s="61">
        <v>809.32</v>
      </c>
      <c r="BC146" s="61">
        <v>8.7400000000000005E-2</v>
      </c>
      <c r="BD146" s="62">
        <v>9255.1299999999992</v>
      </c>
      <c r="BE146" s="62">
        <v>5191.96</v>
      </c>
      <c r="BF146" s="61">
        <v>2.0629</v>
      </c>
      <c r="BG146" s="61">
        <v>0.52529999999999999</v>
      </c>
      <c r="BH146" s="61">
        <v>0.23380000000000001</v>
      </c>
      <c r="BI146" s="61">
        <v>0.184</v>
      </c>
      <c r="BJ146" s="61">
        <v>3.8300000000000001E-2</v>
      </c>
      <c r="BK146" s="61">
        <v>1.8700000000000001E-2</v>
      </c>
    </row>
    <row r="147" spans="1:63" x14ac:dyDescent="0.25">
      <c r="A147" s="61" t="s">
        <v>180</v>
      </c>
      <c r="B147" s="61">
        <v>47688</v>
      </c>
      <c r="C147" s="61">
        <v>148.62</v>
      </c>
      <c r="D147" s="61">
        <v>11.79</v>
      </c>
      <c r="E147" s="62">
        <v>1751.84</v>
      </c>
      <c r="F147" s="62">
        <v>1696.79</v>
      </c>
      <c r="G147" s="61">
        <v>3.0000000000000001E-3</v>
      </c>
      <c r="H147" s="61">
        <v>2.0000000000000001E-4</v>
      </c>
      <c r="I147" s="61">
        <v>4.4000000000000003E-3</v>
      </c>
      <c r="J147" s="61">
        <v>1.2999999999999999E-3</v>
      </c>
      <c r="K147" s="61">
        <v>6.4000000000000003E-3</v>
      </c>
      <c r="L147" s="61">
        <v>0.97099999999999997</v>
      </c>
      <c r="M147" s="61">
        <v>1.38E-2</v>
      </c>
      <c r="N147" s="61">
        <v>0.44769999999999999</v>
      </c>
      <c r="O147" s="61">
        <v>2.75E-2</v>
      </c>
      <c r="P147" s="61">
        <v>0.13650000000000001</v>
      </c>
      <c r="Q147" s="61">
        <v>81.03</v>
      </c>
      <c r="R147" s="62">
        <v>51331.3</v>
      </c>
      <c r="S147" s="61">
        <v>0.20469999999999999</v>
      </c>
      <c r="T147" s="61">
        <v>0.17280000000000001</v>
      </c>
      <c r="U147" s="61">
        <v>0.62250000000000005</v>
      </c>
      <c r="V147" s="61">
        <v>17.989999999999998</v>
      </c>
      <c r="W147" s="61">
        <v>11.89</v>
      </c>
      <c r="X147" s="62">
        <v>67752.56</v>
      </c>
      <c r="Y147" s="61">
        <v>143.21</v>
      </c>
      <c r="Z147" s="62">
        <v>147486.35</v>
      </c>
      <c r="AA147" s="61">
        <v>0.7248</v>
      </c>
      <c r="AB147" s="61">
        <v>0.14449999999999999</v>
      </c>
      <c r="AC147" s="61">
        <v>0.13070000000000001</v>
      </c>
      <c r="AD147" s="61">
        <v>0.2752</v>
      </c>
      <c r="AE147" s="61">
        <v>147.49</v>
      </c>
      <c r="AF147" s="62">
        <v>4059.72</v>
      </c>
      <c r="AG147" s="61">
        <v>423.78</v>
      </c>
      <c r="AH147" s="62">
        <v>137520.20000000001</v>
      </c>
      <c r="AI147" s="61" t="s">
        <v>14</v>
      </c>
      <c r="AJ147" s="62">
        <v>28993</v>
      </c>
      <c r="AK147" s="62">
        <v>42020.9</v>
      </c>
      <c r="AL147" s="61">
        <v>37.729999999999997</v>
      </c>
      <c r="AM147" s="61">
        <v>25.75</v>
      </c>
      <c r="AN147" s="61">
        <v>27.27</v>
      </c>
      <c r="AO147" s="61">
        <v>4.3499999999999996</v>
      </c>
      <c r="AP147" s="61">
        <v>673.79</v>
      </c>
      <c r="AQ147" s="61">
        <v>1.0488</v>
      </c>
      <c r="AR147" s="62">
        <v>1226.3</v>
      </c>
      <c r="AS147" s="62">
        <v>1958.78</v>
      </c>
      <c r="AT147" s="62">
        <v>5279.95</v>
      </c>
      <c r="AU147" s="61">
        <v>788.57</v>
      </c>
      <c r="AV147" s="61">
        <v>295.24</v>
      </c>
      <c r="AW147" s="62">
        <v>9548.83</v>
      </c>
      <c r="AX147" s="62">
        <v>4619.71</v>
      </c>
      <c r="AY147" s="61">
        <v>0.47189999999999999</v>
      </c>
      <c r="AZ147" s="62">
        <v>4221.1899999999996</v>
      </c>
      <c r="BA147" s="61">
        <v>0.43120000000000003</v>
      </c>
      <c r="BB147" s="61">
        <v>948.83</v>
      </c>
      <c r="BC147" s="61">
        <v>9.69E-2</v>
      </c>
      <c r="BD147" s="62">
        <v>9789.73</v>
      </c>
      <c r="BE147" s="62">
        <v>3634.82</v>
      </c>
      <c r="BF147" s="61">
        <v>1.0916999999999999</v>
      </c>
      <c r="BG147" s="61">
        <v>0.55169999999999997</v>
      </c>
      <c r="BH147" s="61">
        <v>0.2278</v>
      </c>
      <c r="BI147" s="61">
        <v>0.16170000000000001</v>
      </c>
      <c r="BJ147" s="61">
        <v>3.5700000000000003E-2</v>
      </c>
      <c r="BK147" s="61">
        <v>2.3099999999999999E-2</v>
      </c>
    </row>
    <row r="148" spans="1:63" x14ac:dyDescent="0.25">
      <c r="A148" s="61" t="s">
        <v>181</v>
      </c>
      <c r="B148" s="61">
        <v>47845</v>
      </c>
      <c r="C148" s="61">
        <v>77.709999999999994</v>
      </c>
      <c r="D148" s="61">
        <v>15.45</v>
      </c>
      <c r="E148" s="62">
        <v>1200.92</v>
      </c>
      <c r="F148" s="62">
        <v>1208.48</v>
      </c>
      <c r="G148" s="61">
        <v>3.3999999999999998E-3</v>
      </c>
      <c r="H148" s="61">
        <v>2.9999999999999997E-4</v>
      </c>
      <c r="I148" s="61">
        <v>8.5000000000000006E-3</v>
      </c>
      <c r="J148" s="61">
        <v>1.1999999999999999E-3</v>
      </c>
      <c r="K148" s="61">
        <v>2.6100000000000002E-2</v>
      </c>
      <c r="L148" s="61">
        <v>0.93589999999999995</v>
      </c>
      <c r="M148" s="61">
        <v>2.46E-2</v>
      </c>
      <c r="N148" s="61">
        <v>0.39660000000000001</v>
      </c>
      <c r="O148" s="61">
        <v>1.6000000000000001E-3</v>
      </c>
      <c r="P148" s="61">
        <v>0.12939999999999999</v>
      </c>
      <c r="Q148" s="61">
        <v>55.35</v>
      </c>
      <c r="R148" s="62">
        <v>51018.25</v>
      </c>
      <c r="S148" s="61">
        <v>0.28120000000000001</v>
      </c>
      <c r="T148" s="61">
        <v>0.1792</v>
      </c>
      <c r="U148" s="61">
        <v>0.53959999999999997</v>
      </c>
      <c r="V148" s="61">
        <v>18.260000000000002</v>
      </c>
      <c r="W148" s="61">
        <v>9.1</v>
      </c>
      <c r="X148" s="62">
        <v>62478.85</v>
      </c>
      <c r="Y148" s="61">
        <v>127.31</v>
      </c>
      <c r="Z148" s="62">
        <v>111266.24000000001</v>
      </c>
      <c r="AA148" s="61">
        <v>0.88529999999999998</v>
      </c>
      <c r="AB148" s="61">
        <v>6.9400000000000003E-2</v>
      </c>
      <c r="AC148" s="61">
        <v>4.53E-2</v>
      </c>
      <c r="AD148" s="61">
        <v>0.1147</v>
      </c>
      <c r="AE148" s="61">
        <v>111.27</v>
      </c>
      <c r="AF148" s="62">
        <v>2710.67</v>
      </c>
      <c r="AG148" s="61">
        <v>386.68</v>
      </c>
      <c r="AH148" s="62">
        <v>107311.02</v>
      </c>
      <c r="AI148" s="61" t="s">
        <v>14</v>
      </c>
      <c r="AJ148" s="62">
        <v>32255</v>
      </c>
      <c r="AK148" s="62">
        <v>45121.55</v>
      </c>
      <c r="AL148" s="61">
        <v>39.32</v>
      </c>
      <c r="AM148" s="61">
        <v>23.11</v>
      </c>
      <c r="AN148" s="61">
        <v>26.81</v>
      </c>
      <c r="AO148" s="61">
        <v>4.5599999999999996</v>
      </c>
      <c r="AP148" s="62">
        <v>1205.25</v>
      </c>
      <c r="AQ148" s="61">
        <v>1.1163000000000001</v>
      </c>
      <c r="AR148" s="62">
        <v>1083.58</v>
      </c>
      <c r="AS148" s="62">
        <v>1881.6</v>
      </c>
      <c r="AT148" s="62">
        <v>5120.9399999999996</v>
      </c>
      <c r="AU148" s="61">
        <v>858.91</v>
      </c>
      <c r="AV148" s="61">
        <v>240.06</v>
      </c>
      <c r="AW148" s="62">
        <v>9185.08</v>
      </c>
      <c r="AX148" s="62">
        <v>5045.42</v>
      </c>
      <c r="AY148" s="61">
        <v>0.53569999999999995</v>
      </c>
      <c r="AZ148" s="62">
        <v>3669.67</v>
      </c>
      <c r="BA148" s="61">
        <v>0.38969999999999999</v>
      </c>
      <c r="BB148" s="61">
        <v>702.43</v>
      </c>
      <c r="BC148" s="61">
        <v>7.46E-2</v>
      </c>
      <c r="BD148" s="62">
        <v>9417.52</v>
      </c>
      <c r="BE148" s="62">
        <v>4500.3</v>
      </c>
      <c r="BF148" s="61">
        <v>1.4607000000000001</v>
      </c>
      <c r="BG148" s="61">
        <v>0.55179999999999996</v>
      </c>
      <c r="BH148" s="61">
        <v>0.20780000000000001</v>
      </c>
      <c r="BI148" s="61">
        <v>0.18160000000000001</v>
      </c>
      <c r="BJ148" s="61">
        <v>3.6299999999999999E-2</v>
      </c>
      <c r="BK148" s="61">
        <v>2.24E-2</v>
      </c>
    </row>
    <row r="149" spans="1:63" x14ac:dyDescent="0.25">
      <c r="A149" s="61" t="s">
        <v>182</v>
      </c>
      <c r="B149" s="61">
        <v>43919</v>
      </c>
      <c r="C149" s="61">
        <v>33.57</v>
      </c>
      <c r="D149" s="61">
        <v>69.55</v>
      </c>
      <c r="E149" s="62">
        <v>2334.94</v>
      </c>
      <c r="F149" s="62">
        <v>2225.59</v>
      </c>
      <c r="G149" s="61">
        <v>6.4999999999999997E-3</v>
      </c>
      <c r="H149" s="61">
        <v>6.9999999999999999E-4</v>
      </c>
      <c r="I149" s="61">
        <v>4.5699999999999998E-2</v>
      </c>
      <c r="J149" s="61">
        <v>1.5E-3</v>
      </c>
      <c r="K149" s="61">
        <v>3.0099999999999998E-2</v>
      </c>
      <c r="L149" s="61">
        <v>0.86499999999999999</v>
      </c>
      <c r="M149" s="61">
        <v>5.0599999999999999E-2</v>
      </c>
      <c r="N149" s="61">
        <v>0.58020000000000005</v>
      </c>
      <c r="O149" s="61">
        <v>7.7999999999999996E-3</v>
      </c>
      <c r="P149" s="61">
        <v>0.14610000000000001</v>
      </c>
      <c r="Q149" s="61">
        <v>102.13</v>
      </c>
      <c r="R149" s="62">
        <v>51185.17</v>
      </c>
      <c r="S149" s="61">
        <v>0.25040000000000001</v>
      </c>
      <c r="T149" s="61">
        <v>0.16650000000000001</v>
      </c>
      <c r="U149" s="61">
        <v>0.58309999999999995</v>
      </c>
      <c r="V149" s="61">
        <v>17.850000000000001</v>
      </c>
      <c r="W149" s="61">
        <v>14.07</v>
      </c>
      <c r="X149" s="62">
        <v>74458.58</v>
      </c>
      <c r="Y149" s="61">
        <v>162.30000000000001</v>
      </c>
      <c r="Z149" s="62">
        <v>88046.01</v>
      </c>
      <c r="AA149" s="61">
        <v>0.75249999999999995</v>
      </c>
      <c r="AB149" s="61">
        <v>0.20430000000000001</v>
      </c>
      <c r="AC149" s="61">
        <v>4.3200000000000002E-2</v>
      </c>
      <c r="AD149" s="61">
        <v>0.2475</v>
      </c>
      <c r="AE149" s="61">
        <v>88.05</v>
      </c>
      <c r="AF149" s="62">
        <v>2585.5100000000002</v>
      </c>
      <c r="AG149" s="61">
        <v>375.39</v>
      </c>
      <c r="AH149" s="62">
        <v>87963.4</v>
      </c>
      <c r="AI149" s="61" t="s">
        <v>14</v>
      </c>
      <c r="AJ149" s="62">
        <v>25611</v>
      </c>
      <c r="AK149" s="62">
        <v>38287.78</v>
      </c>
      <c r="AL149" s="61">
        <v>44.43</v>
      </c>
      <c r="AM149" s="61">
        <v>27.31</v>
      </c>
      <c r="AN149" s="61">
        <v>32.51</v>
      </c>
      <c r="AO149" s="61">
        <v>4.43</v>
      </c>
      <c r="AP149" s="61">
        <v>807.32</v>
      </c>
      <c r="AQ149" s="61">
        <v>0.91010000000000002</v>
      </c>
      <c r="AR149" s="62">
        <v>1137.07</v>
      </c>
      <c r="AS149" s="62">
        <v>1739.16</v>
      </c>
      <c r="AT149" s="62">
        <v>5269.55</v>
      </c>
      <c r="AU149" s="61">
        <v>917.14</v>
      </c>
      <c r="AV149" s="61">
        <v>288.89999999999998</v>
      </c>
      <c r="AW149" s="62">
        <v>9351.82</v>
      </c>
      <c r="AX149" s="62">
        <v>5661.74</v>
      </c>
      <c r="AY149" s="61">
        <v>0.58779999999999999</v>
      </c>
      <c r="AZ149" s="62">
        <v>2896.27</v>
      </c>
      <c r="BA149" s="61">
        <v>0.30070000000000002</v>
      </c>
      <c r="BB149" s="62">
        <v>1074.06</v>
      </c>
      <c r="BC149" s="61">
        <v>0.1115</v>
      </c>
      <c r="BD149" s="62">
        <v>9632.08</v>
      </c>
      <c r="BE149" s="62">
        <v>4628.01</v>
      </c>
      <c r="BF149" s="61">
        <v>1.8658999999999999</v>
      </c>
      <c r="BG149" s="61">
        <v>0.56010000000000004</v>
      </c>
      <c r="BH149" s="61">
        <v>0.22439999999999999</v>
      </c>
      <c r="BI149" s="61">
        <v>0.16089999999999999</v>
      </c>
      <c r="BJ149" s="61">
        <v>3.15E-2</v>
      </c>
      <c r="BK149" s="61">
        <v>2.3099999999999999E-2</v>
      </c>
    </row>
    <row r="150" spans="1:63" x14ac:dyDescent="0.25">
      <c r="A150" s="61" t="s">
        <v>183</v>
      </c>
      <c r="B150" s="61">
        <v>48835</v>
      </c>
      <c r="C150" s="61">
        <v>91.81</v>
      </c>
      <c r="D150" s="61">
        <v>24.04</v>
      </c>
      <c r="E150" s="62">
        <v>2206.77</v>
      </c>
      <c r="F150" s="62">
        <v>2158.19</v>
      </c>
      <c r="G150" s="61">
        <v>5.7999999999999996E-3</v>
      </c>
      <c r="H150" s="61">
        <v>2.9999999999999997E-4</v>
      </c>
      <c r="I150" s="61">
        <v>8.8000000000000005E-3</v>
      </c>
      <c r="J150" s="61">
        <v>1.2999999999999999E-3</v>
      </c>
      <c r="K150" s="61">
        <v>1.3299999999999999E-2</v>
      </c>
      <c r="L150" s="61">
        <v>0.95209999999999995</v>
      </c>
      <c r="M150" s="61">
        <v>1.84E-2</v>
      </c>
      <c r="N150" s="61">
        <v>0.3483</v>
      </c>
      <c r="O150" s="61">
        <v>4.0000000000000001E-3</v>
      </c>
      <c r="P150" s="61">
        <v>0.12720000000000001</v>
      </c>
      <c r="Q150" s="61">
        <v>96.01</v>
      </c>
      <c r="R150" s="62">
        <v>54215.81</v>
      </c>
      <c r="S150" s="61">
        <v>0.21820000000000001</v>
      </c>
      <c r="T150" s="61">
        <v>0.1862</v>
      </c>
      <c r="U150" s="61">
        <v>0.59560000000000002</v>
      </c>
      <c r="V150" s="61">
        <v>19.059999999999999</v>
      </c>
      <c r="W150" s="61">
        <v>13.67</v>
      </c>
      <c r="X150" s="62">
        <v>70796.240000000005</v>
      </c>
      <c r="Y150" s="61">
        <v>156.51</v>
      </c>
      <c r="Z150" s="62">
        <v>138985.65</v>
      </c>
      <c r="AA150" s="61">
        <v>0.78149999999999997</v>
      </c>
      <c r="AB150" s="61">
        <v>0.155</v>
      </c>
      <c r="AC150" s="61">
        <v>6.3500000000000001E-2</v>
      </c>
      <c r="AD150" s="61">
        <v>0.2185</v>
      </c>
      <c r="AE150" s="61">
        <v>138.99</v>
      </c>
      <c r="AF150" s="62">
        <v>3857.13</v>
      </c>
      <c r="AG150" s="61">
        <v>468.99</v>
      </c>
      <c r="AH150" s="62">
        <v>140998.85</v>
      </c>
      <c r="AI150" s="61" t="s">
        <v>14</v>
      </c>
      <c r="AJ150" s="62">
        <v>33463</v>
      </c>
      <c r="AK150" s="62">
        <v>49108.02</v>
      </c>
      <c r="AL150" s="61">
        <v>44.19</v>
      </c>
      <c r="AM150" s="61">
        <v>25.99</v>
      </c>
      <c r="AN150" s="61">
        <v>29.32</v>
      </c>
      <c r="AO150" s="61">
        <v>4.0599999999999996</v>
      </c>
      <c r="AP150" s="61">
        <v>970.4</v>
      </c>
      <c r="AQ150" s="61">
        <v>0.92610000000000003</v>
      </c>
      <c r="AR150" s="62">
        <v>1053.71</v>
      </c>
      <c r="AS150" s="62">
        <v>1824.72</v>
      </c>
      <c r="AT150" s="62">
        <v>4959.3599999999997</v>
      </c>
      <c r="AU150" s="61">
        <v>890.69</v>
      </c>
      <c r="AV150" s="61">
        <v>249.44</v>
      </c>
      <c r="AW150" s="62">
        <v>8977.93</v>
      </c>
      <c r="AX150" s="62">
        <v>4171.7</v>
      </c>
      <c r="AY150" s="61">
        <v>0.46729999999999999</v>
      </c>
      <c r="AZ150" s="62">
        <v>4186.1499999999996</v>
      </c>
      <c r="BA150" s="61">
        <v>0.46889999999999998</v>
      </c>
      <c r="BB150" s="61">
        <v>569.89</v>
      </c>
      <c r="BC150" s="61">
        <v>6.3799999999999996E-2</v>
      </c>
      <c r="BD150" s="62">
        <v>8927.73</v>
      </c>
      <c r="BE150" s="62">
        <v>3253.68</v>
      </c>
      <c r="BF150" s="61">
        <v>0.83279999999999998</v>
      </c>
      <c r="BG150" s="61">
        <v>0.56759999999999999</v>
      </c>
      <c r="BH150" s="61">
        <v>0.21840000000000001</v>
      </c>
      <c r="BI150" s="61">
        <v>0.15049999999999999</v>
      </c>
      <c r="BJ150" s="61">
        <v>3.3500000000000002E-2</v>
      </c>
      <c r="BK150" s="61">
        <v>2.9899999999999999E-2</v>
      </c>
    </row>
    <row r="151" spans="1:63" x14ac:dyDescent="0.25">
      <c r="A151" s="61" t="s">
        <v>184</v>
      </c>
      <c r="B151" s="61">
        <v>43927</v>
      </c>
      <c r="C151" s="61">
        <v>86.71</v>
      </c>
      <c r="D151" s="61">
        <v>17.059999999999999</v>
      </c>
      <c r="E151" s="62">
        <v>1479.22</v>
      </c>
      <c r="F151" s="62">
        <v>1464.21</v>
      </c>
      <c r="G151" s="61">
        <v>1.8E-3</v>
      </c>
      <c r="H151" s="61">
        <v>2.9999999999999997E-4</v>
      </c>
      <c r="I151" s="61">
        <v>5.7999999999999996E-3</v>
      </c>
      <c r="J151" s="61">
        <v>8.9999999999999998E-4</v>
      </c>
      <c r="K151" s="61">
        <v>8.9999999999999993E-3</v>
      </c>
      <c r="L151" s="61">
        <v>0.96689999999999998</v>
      </c>
      <c r="M151" s="61">
        <v>1.54E-2</v>
      </c>
      <c r="N151" s="61">
        <v>0.50780000000000003</v>
      </c>
      <c r="O151" s="61">
        <v>8.0000000000000004E-4</v>
      </c>
      <c r="P151" s="61">
        <v>0.14430000000000001</v>
      </c>
      <c r="Q151" s="61">
        <v>65.95</v>
      </c>
      <c r="R151" s="62">
        <v>48926.14</v>
      </c>
      <c r="S151" s="61">
        <v>0.23530000000000001</v>
      </c>
      <c r="T151" s="61">
        <v>0.15709999999999999</v>
      </c>
      <c r="U151" s="61">
        <v>0.60760000000000003</v>
      </c>
      <c r="V151" s="61">
        <v>18.440000000000001</v>
      </c>
      <c r="W151" s="61">
        <v>11.28</v>
      </c>
      <c r="X151" s="62">
        <v>61219.77</v>
      </c>
      <c r="Y151" s="61">
        <v>126.36</v>
      </c>
      <c r="Z151" s="62">
        <v>97712.68</v>
      </c>
      <c r="AA151" s="61">
        <v>0.81530000000000002</v>
      </c>
      <c r="AB151" s="61">
        <v>0.1167</v>
      </c>
      <c r="AC151" s="61">
        <v>6.8000000000000005E-2</v>
      </c>
      <c r="AD151" s="61">
        <v>0.1847</v>
      </c>
      <c r="AE151" s="61">
        <v>97.71</v>
      </c>
      <c r="AF151" s="62">
        <v>2502.09</v>
      </c>
      <c r="AG151" s="61">
        <v>355.72</v>
      </c>
      <c r="AH151" s="62">
        <v>93697.35</v>
      </c>
      <c r="AI151" s="61" t="s">
        <v>14</v>
      </c>
      <c r="AJ151" s="62">
        <v>28743</v>
      </c>
      <c r="AK151" s="62">
        <v>40586.050000000003</v>
      </c>
      <c r="AL151" s="61">
        <v>36.49</v>
      </c>
      <c r="AM151" s="61">
        <v>24.39</v>
      </c>
      <c r="AN151" s="61">
        <v>26.99</v>
      </c>
      <c r="AO151" s="61">
        <v>3.96</v>
      </c>
      <c r="AP151" s="61">
        <v>895.82</v>
      </c>
      <c r="AQ151" s="61">
        <v>0.87690000000000001</v>
      </c>
      <c r="AR151" s="62">
        <v>1092.44</v>
      </c>
      <c r="AS151" s="62">
        <v>1926.83</v>
      </c>
      <c r="AT151" s="62">
        <v>4866.17</v>
      </c>
      <c r="AU151" s="61">
        <v>838.48</v>
      </c>
      <c r="AV151" s="61">
        <v>262.77</v>
      </c>
      <c r="AW151" s="62">
        <v>8986.69</v>
      </c>
      <c r="AX151" s="62">
        <v>5517</v>
      </c>
      <c r="AY151" s="61">
        <v>0.60019999999999996</v>
      </c>
      <c r="AZ151" s="62">
        <v>2827.89</v>
      </c>
      <c r="BA151" s="61">
        <v>0.30759999999999998</v>
      </c>
      <c r="BB151" s="61">
        <v>847.44</v>
      </c>
      <c r="BC151" s="61">
        <v>9.2200000000000004E-2</v>
      </c>
      <c r="BD151" s="62">
        <v>9192.33</v>
      </c>
      <c r="BE151" s="62">
        <v>4946.97</v>
      </c>
      <c r="BF151" s="61">
        <v>1.8822000000000001</v>
      </c>
      <c r="BG151" s="61">
        <v>0.52990000000000004</v>
      </c>
      <c r="BH151" s="61">
        <v>0.22889999999999999</v>
      </c>
      <c r="BI151" s="61">
        <v>0.1812</v>
      </c>
      <c r="BJ151" s="61">
        <v>3.7400000000000003E-2</v>
      </c>
      <c r="BK151" s="61">
        <v>2.2499999999999999E-2</v>
      </c>
    </row>
    <row r="152" spans="1:63" x14ac:dyDescent="0.25">
      <c r="A152" s="61" t="s">
        <v>185</v>
      </c>
      <c r="B152" s="61">
        <v>46037</v>
      </c>
      <c r="C152" s="61">
        <v>101.9</v>
      </c>
      <c r="D152" s="61">
        <v>13.2</v>
      </c>
      <c r="E152" s="62">
        <v>1344.82</v>
      </c>
      <c r="F152" s="62">
        <v>1332.14</v>
      </c>
      <c r="G152" s="61">
        <v>1.8E-3</v>
      </c>
      <c r="H152" s="61">
        <v>2.0000000000000001E-4</v>
      </c>
      <c r="I152" s="61">
        <v>6.1999999999999998E-3</v>
      </c>
      <c r="J152" s="61">
        <v>8.9999999999999998E-4</v>
      </c>
      <c r="K152" s="61">
        <v>1.0500000000000001E-2</v>
      </c>
      <c r="L152" s="61">
        <v>0.96240000000000003</v>
      </c>
      <c r="M152" s="61">
        <v>1.7999999999999999E-2</v>
      </c>
      <c r="N152" s="61">
        <v>0.49099999999999999</v>
      </c>
      <c r="O152" s="61">
        <v>4.0000000000000002E-4</v>
      </c>
      <c r="P152" s="61">
        <v>0.1439</v>
      </c>
      <c r="Q152" s="61">
        <v>59.24</v>
      </c>
      <c r="R152" s="62">
        <v>49589.74</v>
      </c>
      <c r="S152" s="61">
        <v>0.2326</v>
      </c>
      <c r="T152" s="61">
        <v>0.1694</v>
      </c>
      <c r="U152" s="61">
        <v>0.59799999999999998</v>
      </c>
      <c r="V152" s="61">
        <v>18.54</v>
      </c>
      <c r="W152" s="61">
        <v>9.7799999999999994</v>
      </c>
      <c r="X152" s="62">
        <v>63174.45</v>
      </c>
      <c r="Y152" s="61">
        <v>132.41</v>
      </c>
      <c r="Z152" s="62">
        <v>100187.5</v>
      </c>
      <c r="AA152" s="61">
        <v>0.8528</v>
      </c>
      <c r="AB152" s="61">
        <v>9.0499999999999997E-2</v>
      </c>
      <c r="AC152" s="61">
        <v>5.6599999999999998E-2</v>
      </c>
      <c r="AD152" s="61">
        <v>0.1472</v>
      </c>
      <c r="AE152" s="61">
        <v>100.19</v>
      </c>
      <c r="AF152" s="62">
        <v>2398.62</v>
      </c>
      <c r="AG152" s="61">
        <v>343.81</v>
      </c>
      <c r="AH152" s="62">
        <v>95309.28</v>
      </c>
      <c r="AI152" s="61" t="s">
        <v>14</v>
      </c>
      <c r="AJ152" s="62">
        <v>29251</v>
      </c>
      <c r="AK152" s="62">
        <v>40653.75</v>
      </c>
      <c r="AL152" s="61">
        <v>34.67</v>
      </c>
      <c r="AM152" s="61">
        <v>23.16</v>
      </c>
      <c r="AN152" s="61">
        <v>24.79</v>
      </c>
      <c r="AO152" s="61">
        <v>4.13</v>
      </c>
      <c r="AP152" s="61">
        <v>995.7</v>
      </c>
      <c r="AQ152" s="61">
        <v>0.9637</v>
      </c>
      <c r="AR152" s="62">
        <v>1053.9000000000001</v>
      </c>
      <c r="AS152" s="62">
        <v>2011.07</v>
      </c>
      <c r="AT152" s="62">
        <v>4679.37</v>
      </c>
      <c r="AU152" s="61">
        <v>760.29</v>
      </c>
      <c r="AV152" s="61">
        <v>295.08999999999997</v>
      </c>
      <c r="AW152" s="62">
        <v>8799.73</v>
      </c>
      <c r="AX152" s="62">
        <v>5517.24</v>
      </c>
      <c r="AY152" s="61">
        <v>0.60460000000000003</v>
      </c>
      <c r="AZ152" s="62">
        <v>2823.57</v>
      </c>
      <c r="BA152" s="61">
        <v>0.30940000000000001</v>
      </c>
      <c r="BB152" s="61">
        <v>784.9</v>
      </c>
      <c r="BC152" s="61">
        <v>8.5999999999999993E-2</v>
      </c>
      <c r="BD152" s="62">
        <v>9125.7099999999991</v>
      </c>
      <c r="BE152" s="62">
        <v>5042.4399999999996</v>
      </c>
      <c r="BF152" s="61">
        <v>1.9661</v>
      </c>
      <c r="BG152" s="61">
        <v>0.5292</v>
      </c>
      <c r="BH152" s="61">
        <v>0.2306</v>
      </c>
      <c r="BI152" s="61">
        <v>0.18479999999999999</v>
      </c>
      <c r="BJ152" s="61">
        <v>3.7900000000000003E-2</v>
      </c>
      <c r="BK152" s="61">
        <v>1.7399999999999999E-2</v>
      </c>
    </row>
    <row r="153" spans="1:63" x14ac:dyDescent="0.25">
      <c r="A153" s="61" t="s">
        <v>186</v>
      </c>
      <c r="B153" s="61">
        <v>48512</v>
      </c>
      <c r="C153" s="61">
        <v>101.24</v>
      </c>
      <c r="D153" s="61">
        <v>9.43</v>
      </c>
      <c r="E153" s="61">
        <v>954.81</v>
      </c>
      <c r="F153" s="61">
        <v>994.76</v>
      </c>
      <c r="G153" s="61">
        <v>2.3999999999999998E-3</v>
      </c>
      <c r="H153" s="61">
        <v>1E-4</v>
      </c>
      <c r="I153" s="61">
        <v>3.8E-3</v>
      </c>
      <c r="J153" s="61">
        <v>1E-3</v>
      </c>
      <c r="K153" s="61">
        <v>6.4000000000000003E-3</v>
      </c>
      <c r="L153" s="61">
        <v>0.97419999999999995</v>
      </c>
      <c r="M153" s="61">
        <v>1.2E-2</v>
      </c>
      <c r="N153" s="61">
        <v>0.44059999999999999</v>
      </c>
      <c r="O153" s="61">
        <v>5.0000000000000001E-4</v>
      </c>
      <c r="P153" s="61">
        <v>0.13109999999999999</v>
      </c>
      <c r="Q153" s="61">
        <v>47.13</v>
      </c>
      <c r="R153" s="62">
        <v>48318.19</v>
      </c>
      <c r="S153" s="61">
        <v>0.2379</v>
      </c>
      <c r="T153" s="61">
        <v>0.1429</v>
      </c>
      <c r="U153" s="61">
        <v>0.61909999999999998</v>
      </c>
      <c r="V153" s="61">
        <v>17.57</v>
      </c>
      <c r="W153" s="61">
        <v>8</v>
      </c>
      <c r="X153" s="62">
        <v>60334.09</v>
      </c>
      <c r="Y153" s="61">
        <v>115.57</v>
      </c>
      <c r="Z153" s="62">
        <v>105047.43</v>
      </c>
      <c r="AA153" s="61">
        <v>0.87939999999999996</v>
      </c>
      <c r="AB153" s="61">
        <v>6.4299999999999996E-2</v>
      </c>
      <c r="AC153" s="61">
        <v>5.6300000000000003E-2</v>
      </c>
      <c r="AD153" s="61">
        <v>0.1206</v>
      </c>
      <c r="AE153" s="61">
        <v>105.05</v>
      </c>
      <c r="AF153" s="62">
        <v>2488.54</v>
      </c>
      <c r="AG153" s="61">
        <v>371.13</v>
      </c>
      <c r="AH153" s="62">
        <v>95182.53</v>
      </c>
      <c r="AI153" s="61" t="s">
        <v>14</v>
      </c>
      <c r="AJ153" s="62">
        <v>30255</v>
      </c>
      <c r="AK153" s="62">
        <v>41802.089999999997</v>
      </c>
      <c r="AL153" s="61">
        <v>33.26</v>
      </c>
      <c r="AM153" s="61">
        <v>22.99</v>
      </c>
      <c r="AN153" s="61">
        <v>25.13</v>
      </c>
      <c r="AO153" s="61">
        <v>4.0599999999999996</v>
      </c>
      <c r="AP153" s="62">
        <v>1192.3499999999999</v>
      </c>
      <c r="AQ153" s="61">
        <v>1.1079000000000001</v>
      </c>
      <c r="AR153" s="62">
        <v>1109.74</v>
      </c>
      <c r="AS153" s="62">
        <v>1954.96</v>
      </c>
      <c r="AT153" s="62">
        <v>4941.54</v>
      </c>
      <c r="AU153" s="61">
        <v>848.03</v>
      </c>
      <c r="AV153" s="61">
        <v>206.35</v>
      </c>
      <c r="AW153" s="62">
        <v>9060.6200000000008</v>
      </c>
      <c r="AX153" s="62">
        <v>5225.5200000000004</v>
      </c>
      <c r="AY153" s="61">
        <v>0.5595</v>
      </c>
      <c r="AZ153" s="62">
        <v>3386.43</v>
      </c>
      <c r="BA153" s="61">
        <v>0.36259999999999998</v>
      </c>
      <c r="BB153" s="61">
        <v>727.97</v>
      </c>
      <c r="BC153" s="61">
        <v>7.7899999999999997E-2</v>
      </c>
      <c r="BD153" s="62">
        <v>9339.92</v>
      </c>
      <c r="BE153" s="62">
        <v>5114.16</v>
      </c>
      <c r="BF153" s="61">
        <v>1.8121</v>
      </c>
      <c r="BG153" s="61">
        <v>0.53410000000000002</v>
      </c>
      <c r="BH153" s="61">
        <v>0.22639999999999999</v>
      </c>
      <c r="BI153" s="61">
        <v>0.1774</v>
      </c>
      <c r="BJ153" s="61">
        <v>3.9800000000000002E-2</v>
      </c>
      <c r="BK153" s="61">
        <v>2.24E-2</v>
      </c>
    </row>
    <row r="154" spans="1:63" x14ac:dyDescent="0.25">
      <c r="A154" s="61" t="s">
        <v>187</v>
      </c>
      <c r="B154" s="61">
        <v>49122</v>
      </c>
      <c r="C154" s="61">
        <v>81.430000000000007</v>
      </c>
      <c r="D154" s="61">
        <v>11.35</v>
      </c>
      <c r="E154" s="61">
        <v>924.12</v>
      </c>
      <c r="F154" s="61">
        <v>874.31</v>
      </c>
      <c r="G154" s="61">
        <v>1.6000000000000001E-3</v>
      </c>
      <c r="H154" s="61">
        <v>0</v>
      </c>
      <c r="I154" s="61">
        <v>8.6E-3</v>
      </c>
      <c r="J154" s="61">
        <v>8.9999999999999998E-4</v>
      </c>
      <c r="K154" s="61">
        <v>1.2200000000000001E-2</v>
      </c>
      <c r="L154" s="61">
        <v>0.95479999999999998</v>
      </c>
      <c r="M154" s="61">
        <v>2.1999999999999999E-2</v>
      </c>
      <c r="N154" s="61">
        <v>0.6008</v>
      </c>
      <c r="O154" s="61">
        <v>8.0000000000000004E-4</v>
      </c>
      <c r="P154" s="61">
        <v>0.16600000000000001</v>
      </c>
      <c r="Q154" s="61">
        <v>45.07</v>
      </c>
      <c r="R154" s="62">
        <v>47870.26</v>
      </c>
      <c r="S154" s="61">
        <v>0.28699999999999998</v>
      </c>
      <c r="T154" s="61">
        <v>0.1447</v>
      </c>
      <c r="U154" s="61">
        <v>0.56830000000000003</v>
      </c>
      <c r="V154" s="61">
        <v>16.399999999999999</v>
      </c>
      <c r="W154" s="61">
        <v>7.9</v>
      </c>
      <c r="X154" s="62">
        <v>60979.16</v>
      </c>
      <c r="Y154" s="61">
        <v>112.32</v>
      </c>
      <c r="Z154" s="62">
        <v>76525.27</v>
      </c>
      <c r="AA154" s="61">
        <v>0.88370000000000004</v>
      </c>
      <c r="AB154" s="61">
        <v>6.0199999999999997E-2</v>
      </c>
      <c r="AC154" s="61">
        <v>5.6099999999999997E-2</v>
      </c>
      <c r="AD154" s="61">
        <v>0.1163</v>
      </c>
      <c r="AE154" s="61">
        <v>76.53</v>
      </c>
      <c r="AF154" s="62">
        <v>1847.05</v>
      </c>
      <c r="AG154" s="61">
        <v>269.88</v>
      </c>
      <c r="AH154" s="62">
        <v>69348.67</v>
      </c>
      <c r="AI154" s="61" t="s">
        <v>14</v>
      </c>
      <c r="AJ154" s="62">
        <v>27867</v>
      </c>
      <c r="AK154" s="62">
        <v>38455.269999999997</v>
      </c>
      <c r="AL154" s="61">
        <v>35.19</v>
      </c>
      <c r="AM154" s="61">
        <v>23.49</v>
      </c>
      <c r="AN154" s="61">
        <v>25.47</v>
      </c>
      <c r="AO154" s="61">
        <v>4.18</v>
      </c>
      <c r="AP154" s="62">
        <v>1221.6199999999999</v>
      </c>
      <c r="AQ154" s="61">
        <v>1.1012999999999999</v>
      </c>
      <c r="AR154" s="62">
        <v>1273.57</v>
      </c>
      <c r="AS154" s="62">
        <v>2297.81</v>
      </c>
      <c r="AT154" s="62">
        <v>5511.51</v>
      </c>
      <c r="AU154" s="61">
        <v>824.95</v>
      </c>
      <c r="AV154" s="61">
        <v>383.43</v>
      </c>
      <c r="AW154" s="62">
        <v>10291.280000000001</v>
      </c>
      <c r="AX154" s="62">
        <v>6963.36</v>
      </c>
      <c r="AY154" s="61">
        <v>0.65480000000000005</v>
      </c>
      <c r="AZ154" s="62">
        <v>2539.77</v>
      </c>
      <c r="BA154" s="61">
        <v>0.23880000000000001</v>
      </c>
      <c r="BB154" s="62">
        <v>1130.48</v>
      </c>
      <c r="BC154" s="61">
        <v>0.10630000000000001</v>
      </c>
      <c r="BD154" s="62">
        <v>10633.61</v>
      </c>
      <c r="BE154" s="62">
        <v>6088.27</v>
      </c>
      <c r="BF154" s="61">
        <v>2.8822999999999999</v>
      </c>
      <c r="BG154" s="61">
        <v>0.52059999999999995</v>
      </c>
      <c r="BH154" s="61">
        <v>0.22589999999999999</v>
      </c>
      <c r="BI154" s="61">
        <v>0.19339999999999999</v>
      </c>
      <c r="BJ154" s="61">
        <v>3.4599999999999999E-2</v>
      </c>
      <c r="BK154" s="61">
        <v>2.5499999999999998E-2</v>
      </c>
    </row>
    <row r="155" spans="1:63" x14ac:dyDescent="0.25">
      <c r="A155" s="61" t="s">
        <v>188</v>
      </c>
      <c r="B155" s="61">
        <v>50674</v>
      </c>
      <c r="C155" s="61">
        <v>72.33</v>
      </c>
      <c r="D155" s="61">
        <v>20.45</v>
      </c>
      <c r="E155" s="62">
        <v>1479.09</v>
      </c>
      <c r="F155" s="62">
        <v>1476.59</v>
      </c>
      <c r="G155" s="61">
        <v>6.1000000000000004E-3</v>
      </c>
      <c r="H155" s="61">
        <v>2.9999999999999997E-4</v>
      </c>
      <c r="I155" s="61">
        <v>6.1999999999999998E-3</v>
      </c>
      <c r="J155" s="61">
        <v>1.2999999999999999E-3</v>
      </c>
      <c r="K155" s="61">
        <v>2.9899999999999999E-2</v>
      </c>
      <c r="L155" s="61">
        <v>0.93400000000000005</v>
      </c>
      <c r="M155" s="61">
        <v>2.1999999999999999E-2</v>
      </c>
      <c r="N155" s="61">
        <v>0.26290000000000002</v>
      </c>
      <c r="O155" s="61">
        <v>3.0000000000000001E-3</v>
      </c>
      <c r="P155" s="61">
        <v>0.11020000000000001</v>
      </c>
      <c r="Q155" s="61">
        <v>68.39</v>
      </c>
      <c r="R155" s="62">
        <v>53482.69</v>
      </c>
      <c r="S155" s="61">
        <v>0.2797</v>
      </c>
      <c r="T155" s="61">
        <v>0.1726</v>
      </c>
      <c r="U155" s="61">
        <v>0.54769999999999996</v>
      </c>
      <c r="V155" s="61">
        <v>18.89</v>
      </c>
      <c r="W155" s="61">
        <v>10.3</v>
      </c>
      <c r="X155" s="62">
        <v>67270.55</v>
      </c>
      <c r="Y155" s="61">
        <v>138.78</v>
      </c>
      <c r="Z155" s="62">
        <v>135471.20000000001</v>
      </c>
      <c r="AA155" s="61">
        <v>0.85809999999999997</v>
      </c>
      <c r="AB155" s="61">
        <v>9.4E-2</v>
      </c>
      <c r="AC155" s="61">
        <v>4.7899999999999998E-2</v>
      </c>
      <c r="AD155" s="61">
        <v>0.1419</v>
      </c>
      <c r="AE155" s="61">
        <v>135.47</v>
      </c>
      <c r="AF155" s="62">
        <v>3602</v>
      </c>
      <c r="AG155" s="61">
        <v>470.85</v>
      </c>
      <c r="AH155" s="62">
        <v>138505.54</v>
      </c>
      <c r="AI155" s="61" t="s">
        <v>14</v>
      </c>
      <c r="AJ155" s="62">
        <v>35942</v>
      </c>
      <c r="AK155" s="62">
        <v>51861.74</v>
      </c>
      <c r="AL155" s="61">
        <v>41.57</v>
      </c>
      <c r="AM155" s="61">
        <v>25.69</v>
      </c>
      <c r="AN155" s="61">
        <v>27.73</v>
      </c>
      <c r="AO155" s="61">
        <v>4.62</v>
      </c>
      <c r="AP155" s="62">
        <v>1230</v>
      </c>
      <c r="AQ155" s="61">
        <v>0.95730000000000004</v>
      </c>
      <c r="AR155" s="62">
        <v>1038.18</v>
      </c>
      <c r="AS155" s="62">
        <v>1776.73</v>
      </c>
      <c r="AT155" s="62">
        <v>4922.2700000000004</v>
      </c>
      <c r="AU155" s="61">
        <v>857.38</v>
      </c>
      <c r="AV155" s="61">
        <v>180.69</v>
      </c>
      <c r="AW155" s="62">
        <v>8775.25</v>
      </c>
      <c r="AX155" s="62">
        <v>4183.7700000000004</v>
      </c>
      <c r="AY155" s="61">
        <v>0.46910000000000002</v>
      </c>
      <c r="AZ155" s="62">
        <v>4246.2700000000004</v>
      </c>
      <c r="BA155" s="61">
        <v>0.47610000000000002</v>
      </c>
      <c r="BB155" s="61">
        <v>488.35</v>
      </c>
      <c r="BC155" s="61">
        <v>5.4800000000000001E-2</v>
      </c>
      <c r="BD155" s="62">
        <v>8918.39</v>
      </c>
      <c r="BE155" s="62">
        <v>3558.61</v>
      </c>
      <c r="BF155" s="61">
        <v>0.83630000000000004</v>
      </c>
      <c r="BG155" s="61">
        <v>0.5776</v>
      </c>
      <c r="BH155" s="61">
        <v>0.2177</v>
      </c>
      <c r="BI155" s="61">
        <v>0.1452</v>
      </c>
      <c r="BJ155" s="61">
        <v>3.6900000000000002E-2</v>
      </c>
      <c r="BK155" s="61">
        <v>2.2599999999999999E-2</v>
      </c>
    </row>
    <row r="156" spans="1:63" x14ac:dyDescent="0.25">
      <c r="A156" s="61" t="s">
        <v>189</v>
      </c>
      <c r="B156" s="61">
        <v>43935</v>
      </c>
      <c r="C156" s="61">
        <v>100.1</v>
      </c>
      <c r="D156" s="61">
        <v>20.8</v>
      </c>
      <c r="E156" s="62">
        <v>2082.2399999999998</v>
      </c>
      <c r="F156" s="62">
        <v>2069.6799999999998</v>
      </c>
      <c r="G156" s="61">
        <v>6.6E-3</v>
      </c>
      <c r="H156" s="61">
        <v>5.9999999999999995E-4</v>
      </c>
      <c r="I156" s="61">
        <v>1.09E-2</v>
      </c>
      <c r="J156" s="61">
        <v>1.1999999999999999E-3</v>
      </c>
      <c r="K156" s="61">
        <v>1.37E-2</v>
      </c>
      <c r="L156" s="61">
        <v>0.94440000000000002</v>
      </c>
      <c r="M156" s="61">
        <v>2.2599999999999999E-2</v>
      </c>
      <c r="N156" s="61">
        <v>0.3619</v>
      </c>
      <c r="O156" s="61">
        <v>3.7000000000000002E-3</v>
      </c>
      <c r="P156" s="61">
        <v>0.13320000000000001</v>
      </c>
      <c r="Q156" s="61">
        <v>89.93</v>
      </c>
      <c r="R156" s="62">
        <v>53498.95</v>
      </c>
      <c r="S156" s="61">
        <v>0.25240000000000001</v>
      </c>
      <c r="T156" s="61">
        <v>0.17630000000000001</v>
      </c>
      <c r="U156" s="61">
        <v>0.57130000000000003</v>
      </c>
      <c r="V156" s="61">
        <v>19.149999999999999</v>
      </c>
      <c r="W156" s="61">
        <v>14.24</v>
      </c>
      <c r="X156" s="62">
        <v>70878.84</v>
      </c>
      <c r="Y156" s="61">
        <v>141.87</v>
      </c>
      <c r="Z156" s="62">
        <v>129485.08</v>
      </c>
      <c r="AA156" s="61">
        <v>0.7994</v>
      </c>
      <c r="AB156" s="61">
        <v>0.15690000000000001</v>
      </c>
      <c r="AC156" s="61">
        <v>4.3700000000000003E-2</v>
      </c>
      <c r="AD156" s="61">
        <v>0.2006</v>
      </c>
      <c r="AE156" s="61">
        <v>129.49</v>
      </c>
      <c r="AF156" s="62">
        <v>3512.76</v>
      </c>
      <c r="AG156" s="61">
        <v>458.07</v>
      </c>
      <c r="AH156" s="62">
        <v>130173.48</v>
      </c>
      <c r="AI156" s="61" t="s">
        <v>14</v>
      </c>
      <c r="AJ156" s="62">
        <v>32800</v>
      </c>
      <c r="AK156" s="62">
        <v>46621.01</v>
      </c>
      <c r="AL156" s="61">
        <v>41.45</v>
      </c>
      <c r="AM156" s="61">
        <v>25.68</v>
      </c>
      <c r="AN156" s="61">
        <v>28.93</v>
      </c>
      <c r="AO156" s="61">
        <v>4.63</v>
      </c>
      <c r="AP156" s="61">
        <v>972.16</v>
      </c>
      <c r="AQ156" s="61">
        <v>0.96030000000000004</v>
      </c>
      <c r="AR156" s="62">
        <v>1072.6300000000001</v>
      </c>
      <c r="AS156" s="62">
        <v>1792.7</v>
      </c>
      <c r="AT156" s="62">
        <v>5030.3599999999997</v>
      </c>
      <c r="AU156" s="61">
        <v>845.12</v>
      </c>
      <c r="AV156" s="61">
        <v>259.33</v>
      </c>
      <c r="AW156" s="62">
        <v>9000.14</v>
      </c>
      <c r="AX156" s="62">
        <v>4431.3100000000004</v>
      </c>
      <c r="AY156" s="61">
        <v>0.49199999999999999</v>
      </c>
      <c r="AZ156" s="62">
        <v>3921.27</v>
      </c>
      <c r="BA156" s="61">
        <v>0.43530000000000002</v>
      </c>
      <c r="BB156" s="61">
        <v>654.79</v>
      </c>
      <c r="BC156" s="61">
        <v>7.2700000000000001E-2</v>
      </c>
      <c r="BD156" s="62">
        <v>9007.3700000000008</v>
      </c>
      <c r="BE156" s="62">
        <v>3622.13</v>
      </c>
      <c r="BF156" s="61">
        <v>0.99350000000000005</v>
      </c>
      <c r="BG156" s="61">
        <v>0.56379999999999997</v>
      </c>
      <c r="BH156" s="61">
        <v>0.22220000000000001</v>
      </c>
      <c r="BI156" s="61">
        <v>0.15290000000000001</v>
      </c>
      <c r="BJ156" s="61">
        <v>3.5000000000000003E-2</v>
      </c>
      <c r="BK156" s="61">
        <v>2.6100000000000002E-2</v>
      </c>
    </row>
    <row r="157" spans="1:63" x14ac:dyDescent="0.25">
      <c r="A157" s="61" t="s">
        <v>190</v>
      </c>
      <c r="B157" s="61">
        <v>50617</v>
      </c>
      <c r="C157" s="61">
        <v>77.290000000000006</v>
      </c>
      <c r="D157" s="61">
        <v>10.54</v>
      </c>
      <c r="E157" s="61">
        <v>814.3</v>
      </c>
      <c r="F157" s="61">
        <v>801.8</v>
      </c>
      <c r="G157" s="61">
        <v>3.8E-3</v>
      </c>
      <c r="H157" s="61">
        <v>6.9999999999999999E-4</v>
      </c>
      <c r="I157" s="61">
        <v>6.7000000000000002E-3</v>
      </c>
      <c r="J157" s="61">
        <v>1.8E-3</v>
      </c>
      <c r="K157" s="61">
        <v>1.9699999999999999E-2</v>
      </c>
      <c r="L157" s="61">
        <v>0.94699999999999995</v>
      </c>
      <c r="M157" s="61">
        <v>2.0400000000000001E-2</v>
      </c>
      <c r="N157" s="61">
        <v>0.41820000000000002</v>
      </c>
      <c r="O157" s="61">
        <v>2.8999999999999998E-3</v>
      </c>
      <c r="P157" s="61">
        <v>0.13200000000000001</v>
      </c>
      <c r="Q157" s="61">
        <v>40.65</v>
      </c>
      <c r="R157" s="62">
        <v>47647.1</v>
      </c>
      <c r="S157" s="61">
        <v>0.29849999999999999</v>
      </c>
      <c r="T157" s="61">
        <v>0.1643</v>
      </c>
      <c r="U157" s="61">
        <v>0.53710000000000002</v>
      </c>
      <c r="V157" s="61">
        <v>16.34</v>
      </c>
      <c r="W157" s="61">
        <v>7.28</v>
      </c>
      <c r="X157" s="62">
        <v>59168.97</v>
      </c>
      <c r="Y157" s="61">
        <v>107.33</v>
      </c>
      <c r="Z157" s="62">
        <v>120210.4</v>
      </c>
      <c r="AA157" s="61">
        <v>0.83460000000000001</v>
      </c>
      <c r="AB157" s="61">
        <v>0.1089</v>
      </c>
      <c r="AC157" s="61">
        <v>5.6500000000000002E-2</v>
      </c>
      <c r="AD157" s="61">
        <v>0.16539999999999999</v>
      </c>
      <c r="AE157" s="61">
        <v>120.21</v>
      </c>
      <c r="AF157" s="62">
        <v>3222.2</v>
      </c>
      <c r="AG157" s="61">
        <v>438.29</v>
      </c>
      <c r="AH157" s="62">
        <v>115433.72</v>
      </c>
      <c r="AI157" s="61" t="s">
        <v>14</v>
      </c>
      <c r="AJ157" s="62">
        <v>31377</v>
      </c>
      <c r="AK157" s="62">
        <v>42953.99</v>
      </c>
      <c r="AL157" s="61">
        <v>42.38</v>
      </c>
      <c r="AM157" s="61">
        <v>25.53</v>
      </c>
      <c r="AN157" s="61">
        <v>28.58</v>
      </c>
      <c r="AO157" s="61">
        <v>4.26</v>
      </c>
      <c r="AP157" s="62">
        <v>1241.2</v>
      </c>
      <c r="AQ157" s="61">
        <v>1.1756</v>
      </c>
      <c r="AR157" s="62">
        <v>1225.58</v>
      </c>
      <c r="AS157" s="62">
        <v>1851.22</v>
      </c>
      <c r="AT157" s="62">
        <v>5046.7700000000004</v>
      </c>
      <c r="AU157" s="61">
        <v>975.1</v>
      </c>
      <c r="AV157" s="61">
        <v>238.37</v>
      </c>
      <c r="AW157" s="62">
        <v>9337.0400000000009</v>
      </c>
      <c r="AX157" s="62">
        <v>4916.97</v>
      </c>
      <c r="AY157" s="61">
        <v>0.50019999999999998</v>
      </c>
      <c r="AZ157" s="62">
        <v>4225.54</v>
      </c>
      <c r="BA157" s="61">
        <v>0.42980000000000002</v>
      </c>
      <c r="BB157" s="61">
        <v>688.22</v>
      </c>
      <c r="BC157" s="61">
        <v>7.0000000000000007E-2</v>
      </c>
      <c r="BD157" s="62">
        <v>9830.7199999999993</v>
      </c>
      <c r="BE157" s="62">
        <v>3926.61</v>
      </c>
      <c r="BF157" s="61">
        <v>1.2406999999999999</v>
      </c>
      <c r="BG157" s="61">
        <v>0.52629999999999999</v>
      </c>
      <c r="BH157" s="61">
        <v>0.2084</v>
      </c>
      <c r="BI157" s="61">
        <v>0.2069</v>
      </c>
      <c r="BJ157" s="61">
        <v>3.6999999999999998E-2</v>
      </c>
      <c r="BK157" s="61">
        <v>2.1399999999999999E-2</v>
      </c>
    </row>
    <row r="158" spans="1:63" x14ac:dyDescent="0.25">
      <c r="A158" s="61" t="s">
        <v>191</v>
      </c>
      <c r="B158" s="61">
        <v>46094</v>
      </c>
      <c r="C158" s="61">
        <v>109.43</v>
      </c>
      <c r="D158" s="61">
        <v>26.38</v>
      </c>
      <c r="E158" s="62">
        <v>2887.04</v>
      </c>
      <c r="F158" s="62">
        <v>2779.15</v>
      </c>
      <c r="G158" s="61">
        <v>6.6E-3</v>
      </c>
      <c r="H158" s="61">
        <v>5.0000000000000001E-4</v>
      </c>
      <c r="I158" s="61">
        <v>9.4000000000000004E-3</v>
      </c>
      <c r="J158" s="61">
        <v>1.2999999999999999E-3</v>
      </c>
      <c r="K158" s="61">
        <v>1.5900000000000001E-2</v>
      </c>
      <c r="L158" s="61">
        <v>0.94259999999999999</v>
      </c>
      <c r="M158" s="61">
        <v>2.3599999999999999E-2</v>
      </c>
      <c r="N158" s="61">
        <v>0.3891</v>
      </c>
      <c r="O158" s="61">
        <v>7.1000000000000004E-3</v>
      </c>
      <c r="P158" s="61">
        <v>0.13420000000000001</v>
      </c>
      <c r="Q158" s="61">
        <v>124.01</v>
      </c>
      <c r="R158" s="62">
        <v>54390.46</v>
      </c>
      <c r="S158" s="61">
        <v>0.1993</v>
      </c>
      <c r="T158" s="61">
        <v>0.18540000000000001</v>
      </c>
      <c r="U158" s="61">
        <v>0.61529999999999996</v>
      </c>
      <c r="V158" s="61">
        <v>18.64</v>
      </c>
      <c r="W158" s="61">
        <v>18.61</v>
      </c>
      <c r="X158" s="62">
        <v>72085.69</v>
      </c>
      <c r="Y158" s="61">
        <v>150.44999999999999</v>
      </c>
      <c r="Z158" s="62">
        <v>139614.10999999999</v>
      </c>
      <c r="AA158" s="61">
        <v>0.75739999999999996</v>
      </c>
      <c r="AB158" s="61">
        <v>0.18179999999999999</v>
      </c>
      <c r="AC158" s="61">
        <v>6.08E-2</v>
      </c>
      <c r="AD158" s="61">
        <v>0.24260000000000001</v>
      </c>
      <c r="AE158" s="61">
        <v>139.61000000000001</v>
      </c>
      <c r="AF158" s="62">
        <v>4076.95</v>
      </c>
      <c r="AG158" s="61">
        <v>472.72</v>
      </c>
      <c r="AH158" s="62">
        <v>143639.47</v>
      </c>
      <c r="AI158" s="61" t="s">
        <v>14</v>
      </c>
      <c r="AJ158" s="62">
        <v>31642</v>
      </c>
      <c r="AK158" s="62">
        <v>47272.3</v>
      </c>
      <c r="AL158" s="61">
        <v>45.64</v>
      </c>
      <c r="AM158" s="61">
        <v>27.38</v>
      </c>
      <c r="AN158" s="61">
        <v>31.22</v>
      </c>
      <c r="AO158" s="61">
        <v>4.01</v>
      </c>
      <c r="AP158" s="61">
        <v>946.39</v>
      </c>
      <c r="AQ158" s="61">
        <v>0.98760000000000003</v>
      </c>
      <c r="AR158" s="62">
        <v>1113.1099999999999</v>
      </c>
      <c r="AS158" s="62">
        <v>1751.93</v>
      </c>
      <c r="AT158" s="62">
        <v>5111.24</v>
      </c>
      <c r="AU158" s="61">
        <v>896.75</v>
      </c>
      <c r="AV158" s="61">
        <v>271.54000000000002</v>
      </c>
      <c r="AW158" s="62">
        <v>9144.57</v>
      </c>
      <c r="AX158" s="62">
        <v>4152.9399999999996</v>
      </c>
      <c r="AY158" s="61">
        <v>0.45729999999999998</v>
      </c>
      <c r="AZ158" s="62">
        <v>4255.2</v>
      </c>
      <c r="BA158" s="61">
        <v>0.46860000000000002</v>
      </c>
      <c r="BB158" s="61">
        <v>673.44</v>
      </c>
      <c r="BC158" s="61">
        <v>7.4200000000000002E-2</v>
      </c>
      <c r="BD158" s="62">
        <v>9081.58</v>
      </c>
      <c r="BE158" s="62">
        <v>3046.19</v>
      </c>
      <c r="BF158" s="61">
        <v>0.77429999999999999</v>
      </c>
      <c r="BG158" s="61">
        <v>0.57589999999999997</v>
      </c>
      <c r="BH158" s="61">
        <v>0.21879999999999999</v>
      </c>
      <c r="BI158" s="61">
        <v>0.14050000000000001</v>
      </c>
      <c r="BJ158" s="61">
        <v>3.2500000000000001E-2</v>
      </c>
      <c r="BK158" s="61">
        <v>3.2300000000000002E-2</v>
      </c>
    </row>
    <row r="159" spans="1:63" x14ac:dyDescent="0.25">
      <c r="A159" s="61" t="s">
        <v>759</v>
      </c>
      <c r="B159" s="61">
        <v>46789</v>
      </c>
      <c r="C159" s="61">
        <v>92.1</v>
      </c>
      <c r="D159" s="61">
        <v>19.05</v>
      </c>
      <c r="E159" s="62">
        <v>1754.44</v>
      </c>
      <c r="F159" s="62">
        <v>1761.06</v>
      </c>
      <c r="G159" s="61">
        <v>6.1999999999999998E-3</v>
      </c>
      <c r="H159" s="61">
        <v>2.9999999999999997E-4</v>
      </c>
      <c r="I159" s="61">
        <v>1.03E-2</v>
      </c>
      <c r="J159" s="61">
        <v>1.6999999999999999E-3</v>
      </c>
      <c r="K159" s="61">
        <v>1.8800000000000001E-2</v>
      </c>
      <c r="L159" s="61">
        <v>0.93959999999999999</v>
      </c>
      <c r="M159" s="61">
        <v>2.3099999999999999E-2</v>
      </c>
      <c r="N159" s="61">
        <v>0.35670000000000002</v>
      </c>
      <c r="O159" s="61">
        <v>4.1999999999999997E-3</v>
      </c>
      <c r="P159" s="61">
        <v>0.13100000000000001</v>
      </c>
      <c r="Q159" s="61">
        <v>76.77</v>
      </c>
      <c r="R159" s="62">
        <v>53081.599999999999</v>
      </c>
      <c r="S159" s="61">
        <v>0.2326</v>
      </c>
      <c r="T159" s="61">
        <v>0.1852</v>
      </c>
      <c r="U159" s="61">
        <v>0.58230000000000004</v>
      </c>
      <c r="V159" s="61">
        <v>19.48</v>
      </c>
      <c r="W159" s="61">
        <v>12.73</v>
      </c>
      <c r="X159" s="62">
        <v>69799.17</v>
      </c>
      <c r="Y159" s="61">
        <v>133.82</v>
      </c>
      <c r="Z159" s="62">
        <v>135293.45000000001</v>
      </c>
      <c r="AA159" s="61">
        <v>0.7853</v>
      </c>
      <c r="AB159" s="61">
        <v>0.1731</v>
      </c>
      <c r="AC159" s="61">
        <v>4.1700000000000001E-2</v>
      </c>
      <c r="AD159" s="61">
        <v>0.2147</v>
      </c>
      <c r="AE159" s="61">
        <v>135.29</v>
      </c>
      <c r="AF159" s="62">
        <v>3673.21</v>
      </c>
      <c r="AG159" s="61">
        <v>457.62</v>
      </c>
      <c r="AH159" s="62">
        <v>135882.13</v>
      </c>
      <c r="AI159" s="61" t="s">
        <v>14</v>
      </c>
      <c r="AJ159" s="62">
        <v>32800</v>
      </c>
      <c r="AK159" s="62">
        <v>48113.5</v>
      </c>
      <c r="AL159" s="61">
        <v>42.16</v>
      </c>
      <c r="AM159" s="61">
        <v>26.06</v>
      </c>
      <c r="AN159" s="61">
        <v>29.25</v>
      </c>
      <c r="AO159" s="61">
        <v>4.41</v>
      </c>
      <c r="AP159" s="62">
        <v>1243.3499999999999</v>
      </c>
      <c r="AQ159" s="61">
        <v>0.93620000000000003</v>
      </c>
      <c r="AR159" s="62">
        <v>1120</v>
      </c>
      <c r="AS159" s="62">
        <v>1812.63</v>
      </c>
      <c r="AT159" s="62">
        <v>4897.55</v>
      </c>
      <c r="AU159" s="61">
        <v>860.24</v>
      </c>
      <c r="AV159" s="61">
        <v>215.03</v>
      </c>
      <c r="AW159" s="62">
        <v>8905.4500000000007</v>
      </c>
      <c r="AX159" s="62">
        <v>4253.55</v>
      </c>
      <c r="AY159" s="61">
        <v>0.47239999999999999</v>
      </c>
      <c r="AZ159" s="62">
        <v>4123.66</v>
      </c>
      <c r="BA159" s="61">
        <v>0.45800000000000002</v>
      </c>
      <c r="BB159" s="61">
        <v>627</v>
      </c>
      <c r="BC159" s="61">
        <v>6.9599999999999995E-2</v>
      </c>
      <c r="BD159" s="62">
        <v>9004.2099999999991</v>
      </c>
      <c r="BE159" s="62">
        <v>3511.21</v>
      </c>
      <c r="BF159" s="61">
        <v>0.88129999999999997</v>
      </c>
      <c r="BG159" s="61">
        <v>0.56759999999999999</v>
      </c>
      <c r="BH159" s="61">
        <v>0.21690000000000001</v>
      </c>
      <c r="BI159" s="61">
        <v>0.15609999999999999</v>
      </c>
      <c r="BJ159" s="61">
        <v>3.5799999999999998E-2</v>
      </c>
      <c r="BK159" s="61">
        <v>2.3599999999999999E-2</v>
      </c>
    </row>
    <row r="160" spans="1:63" x14ac:dyDescent="0.25">
      <c r="A160" s="61" t="s">
        <v>192</v>
      </c>
      <c r="B160" s="61">
        <v>47795</v>
      </c>
      <c r="C160" s="61">
        <v>161.94999999999999</v>
      </c>
      <c r="D160" s="61">
        <v>11.63</v>
      </c>
      <c r="E160" s="62">
        <v>1882.85</v>
      </c>
      <c r="F160" s="62">
        <v>1824.56</v>
      </c>
      <c r="G160" s="61">
        <v>3.0999999999999999E-3</v>
      </c>
      <c r="H160" s="61">
        <v>2.9999999999999997E-4</v>
      </c>
      <c r="I160" s="61">
        <v>7.1999999999999998E-3</v>
      </c>
      <c r="J160" s="61">
        <v>1E-3</v>
      </c>
      <c r="K160" s="61">
        <v>7.4000000000000003E-3</v>
      </c>
      <c r="L160" s="61">
        <v>0.96699999999999997</v>
      </c>
      <c r="M160" s="61">
        <v>1.4E-2</v>
      </c>
      <c r="N160" s="61">
        <v>0.47439999999999999</v>
      </c>
      <c r="O160" s="61">
        <v>2.06E-2</v>
      </c>
      <c r="P160" s="61">
        <v>0.14269999999999999</v>
      </c>
      <c r="Q160" s="61">
        <v>88.54</v>
      </c>
      <c r="R160" s="62">
        <v>50410.79</v>
      </c>
      <c r="S160" s="61">
        <v>0.2457</v>
      </c>
      <c r="T160" s="61">
        <v>0.1507</v>
      </c>
      <c r="U160" s="61">
        <v>0.60350000000000004</v>
      </c>
      <c r="V160" s="61">
        <v>17.27</v>
      </c>
      <c r="W160" s="61">
        <v>12.85</v>
      </c>
      <c r="X160" s="62">
        <v>67048.72</v>
      </c>
      <c r="Y160" s="61">
        <v>142.34</v>
      </c>
      <c r="Z160" s="62">
        <v>163162.06</v>
      </c>
      <c r="AA160" s="61">
        <v>0.65180000000000005</v>
      </c>
      <c r="AB160" s="61">
        <v>0.1666</v>
      </c>
      <c r="AC160" s="61">
        <v>0.18160000000000001</v>
      </c>
      <c r="AD160" s="61">
        <v>0.34820000000000001</v>
      </c>
      <c r="AE160" s="61">
        <v>163.16</v>
      </c>
      <c r="AF160" s="62">
        <v>4624.59</v>
      </c>
      <c r="AG160" s="61">
        <v>444.95</v>
      </c>
      <c r="AH160" s="62">
        <v>153588.71</v>
      </c>
      <c r="AI160" s="61" t="s">
        <v>14</v>
      </c>
      <c r="AJ160" s="62">
        <v>28993</v>
      </c>
      <c r="AK160" s="62">
        <v>43376.21</v>
      </c>
      <c r="AL160" s="61">
        <v>41.08</v>
      </c>
      <c r="AM160" s="61">
        <v>25.93</v>
      </c>
      <c r="AN160" s="61">
        <v>28.99</v>
      </c>
      <c r="AO160" s="61">
        <v>3.84</v>
      </c>
      <c r="AP160" s="61">
        <v>335</v>
      </c>
      <c r="AQ160" s="61">
        <v>0.96779999999999999</v>
      </c>
      <c r="AR160" s="62">
        <v>1312.99</v>
      </c>
      <c r="AS160" s="62">
        <v>2156.31</v>
      </c>
      <c r="AT160" s="62">
        <v>5312.88</v>
      </c>
      <c r="AU160" s="61">
        <v>866.39</v>
      </c>
      <c r="AV160" s="61">
        <v>291.47000000000003</v>
      </c>
      <c r="AW160" s="62">
        <v>9940.0400000000009</v>
      </c>
      <c r="AX160" s="62">
        <v>4607.6000000000004</v>
      </c>
      <c r="AY160" s="61">
        <v>0.45190000000000002</v>
      </c>
      <c r="AZ160" s="62">
        <v>4609.0200000000004</v>
      </c>
      <c r="BA160" s="61">
        <v>0.4521</v>
      </c>
      <c r="BB160" s="61">
        <v>978.84</v>
      </c>
      <c r="BC160" s="61">
        <v>9.6000000000000002E-2</v>
      </c>
      <c r="BD160" s="62">
        <v>10195.469999999999</v>
      </c>
      <c r="BE160" s="62">
        <v>3362.5</v>
      </c>
      <c r="BF160" s="61">
        <v>0.96009999999999995</v>
      </c>
      <c r="BG160" s="61">
        <v>0.54649999999999999</v>
      </c>
      <c r="BH160" s="61">
        <v>0.2273</v>
      </c>
      <c r="BI160" s="61">
        <v>0.1603</v>
      </c>
      <c r="BJ160" s="61">
        <v>3.85E-2</v>
      </c>
      <c r="BK160" s="61">
        <v>2.7300000000000001E-2</v>
      </c>
    </row>
    <row r="161" spans="1:63" x14ac:dyDescent="0.25">
      <c r="A161" s="61" t="s">
        <v>193</v>
      </c>
      <c r="B161" s="61">
        <v>50625</v>
      </c>
      <c r="C161" s="61">
        <v>83.95</v>
      </c>
      <c r="D161" s="61">
        <v>8.91</v>
      </c>
      <c r="E161" s="61">
        <v>748.37</v>
      </c>
      <c r="F161" s="61">
        <v>777.87</v>
      </c>
      <c r="G161" s="61">
        <v>3.3E-3</v>
      </c>
      <c r="H161" s="61">
        <v>2.0000000000000001E-4</v>
      </c>
      <c r="I161" s="61">
        <v>4.4000000000000003E-3</v>
      </c>
      <c r="J161" s="61">
        <v>1.2999999999999999E-3</v>
      </c>
      <c r="K161" s="61">
        <v>9.4000000000000004E-3</v>
      </c>
      <c r="L161" s="61">
        <v>0.96930000000000005</v>
      </c>
      <c r="M161" s="61">
        <v>1.2E-2</v>
      </c>
      <c r="N161" s="61">
        <v>0.39300000000000002</v>
      </c>
      <c r="O161" s="61">
        <v>8.9999999999999998E-4</v>
      </c>
      <c r="P161" s="61">
        <v>0.12740000000000001</v>
      </c>
      <c r="Q161" s="61">
        <v>38.630000000000003</v>
      </c>
      <c r="R161" s="62">
        <v>47029.14</v>
      </c>
      <c r="S161" s="61">
        <v>0.30869999999999997</v>
      </c>
      <c r="T161" s="61">
        <v>0.1663</v>
      </c>
      <c r="U161" s="61">
        <v>0.52500000000000002</v>
      </c>
      <c r="V161" s="61">
        <v>16.34</v>
      </c>
      <c r="W161" s="61">
        <v>6.68</v>
      </c>
      <c r="X161" s="62">
        <v>58432.24</v>
      </c>
      <c r="Y161" s="61">
        <v>107.9</v>
      </c>
      <c r="Z161" s="62">
        <v>118109.53</v>
      </c>
      <c r="AA161" s="61">
        <v>0.87629999999999997</v>
      </c>
      <c r="AB161" s="61">
        <v>7.0800000000000002E-2</v>
      </c>
      <c r="AC161" s="61">
        <v>5.2900000000000003E-2</v>
      </c>
      <c r="AD161" s="61">
        <v>0.1237</v>
      </c>
      <c r="AE161" s="61">
        <v>118.11</v>
      </c>
      <c r="AF161" s="62">
        <v>2888.86</v>
      </c>
      <c r="AG161" s="61">
        <v>420.47</v>
      </c>
      <c r="AH161" s="62">
        <v>107701.12</v>
      </c>
      <c r="AI161" s="61" t="s">
        <v>14</v>
      </c>
      <c r="AJ161" s="62">
        <v>31672</v>
      </c>
      <c r="AK161" s="62">
        <v>42820.46</v>
      </c>
      <c r="AL161" s="61">
        <v>37.42</v>
      </c>
      <c r="AM161" s="61">
        <v>23.47</v>
      </c>
      <c r="AN161" s="61">
        <v>26.57</v>
      </c>
      <c r="AO161" s="61">
        <v>4.51</v>
      </c>
      <c r="AP161" s="62">
        <v>1308.48</v>
      </c>
      <c r="AQ161" s="61">
        <v>1.2242999999999999</v>
      </c>
      <c r="AR161" s="62">
        <v>1188.1500000000001</v>
      </c>
      <c r="AS161" s="62">
        <v>1917.8</v>
      </c>
      <c r="AT161" s="62">
        <v>4901.1400000000003</v>
      </c>
      <c r="AU161" s="61">
        <v>870.87</v>
      </c>
      <c r="AV161" s="61">
        <v>169.63</v>
      </c>
      <c r="AW161" s="62">
        <v>9047.59</v>
      </c>
      <c r="AX161" s="62">
        <v>4779.8</v>
      </c>
      <c r="AY161" s="61">
        <v>0.51060000000000005</v>
      </c>
      <c r="AZ161" s="62">
        <v>3944.25</v>
      </c>
      <c r="BA161" s="61">
        <v>0.4214</v>
      </c>
      <c r="BB161" s="61">
        <v>636.84</v>
      </c>
      <c r="BC161" s="61">
        <v>6.8000000000000005E-2</v>
      </c>
      <c r="BD161" s="62">
        <v>9360.89</v>
      </c>
      <c r="BE161" s="62">
        <v>4377.6899999999996</v>
      </c>
      <c r="BF161" s="61">
        <v>1.4233</v>
      </c>
      <c r="BG161" s="61">
        <v>0.53149999999999997</v>
      </c>
      <c r="BH161" s="61">
        <v>0.2135</v>
      </c>
      <c r="BI161" s="61">
        <v>0.18859999999999999</v>
      </c>
      <c r="BJ161" s="61">
        <v>3.8800000000000001E-2</v>
      </c>
      <c r="BK161" s="61">
        <v>2.76E-2</v>
      </c>
    </row>
    <row r="162" spans="1:63" x14ac:dyDescent="0.25">
      <c r="A162" s="61" t="s">
        <v>194</v>
      </c>
      <c r="B162" s="61">
        <v>48413</v>
      </c>
      <c r="C162" s="61">
        <v>116.57</v>
      </c>
      <c r="D162" s="61">
        <v>10.66</v>
      </c>
      <c r="E162" s="62">
        <v>1243.1500000000001</v>
      </c>
      <c r="F162" s="62">
        <v>1192.76</v>
      </c>
      <c r="G162" s="61">
        <v>2.3999999999999998E-3</v>
      </c>
      <c r="H162" s="61">
        <v>5.9999999999999995E-4</v>
      </c>
      <c r="I162" s="61">
        <v>0.01</v>
      </c>
      <c r="J162" s="61">
        <v>1.1999999999999999E-3</v>
      </c>
      <c r="K162" s="61">
        <v>2.4400000000000002E-2</v>
      </c>
      <c r="L162" s="61">
        <v>0.93610000000000004</v>
      </c>
      <c r="M162" s="61">
        <v>2.53E-2</v>
      </c>
      <c r="N162" s="61">
        <v>0.48859999999999998</v>
      </c>
      <c r="O162" s="61">
        <v>1.6000000000000001E-3</v>
      </c>
      <c r="P162" s="61">
        <v>0.15129999999999999</v>
      </c>
      <c r="Q162" s="61">
        <v>58.18</v>
      </c>
      <c r="R162" s="62">
        <v>49390.06</v>
      </c>
      <c r="S162" s="61">
        <v>0.26250000000000001</v>
      </c>
      <c r="T162" s="61">
        <v>0.1492</v>
      </c>
      <c r="U162" s="61">
        <v>0.58830000000000005</v>
      </c>
      <c r="V162" s="61">
        <v>17.239999999999998</v>
      </c>
      <c r="W162" s="61">
        <v>10.35</v>
      </c>
      <c r="X162" s="62">
        <v>59873.71</v>
      </c>
      <c r="Y162" s="61">
        <v>115.32</v>
      </c>
      <c r="Z162" s="62">
        <v>108737.15</v>
      </c>
      <c r="AA162" s="61">
        <v>0.83420000000000005</v>
      </c>
      <c r="AB162" s="61">
        <v>0.1051</v>
      </c>
      <c r="AC162" s="61">
        <v>6.0699999999999997E-2</v>
      </c>
      <c r="AD162" s="61">
        <v>0.1658</v>
      </c>
      <c r="AE162" s="61">
        <v>108.74</v>
      </c>
      <c r="AF162" s="62">
        <v>2767.34</v>
      </c>
      <c r="AG162" s="61">
        <v>395.33</v>
      </c>
      <c r="AH162" s="62">
        <v>105456.05</v>
      </c>
      <c r="AI162" s="61" t="s">
        <v>14</v>
      </c>
      <c r="AJ162" s="62">
        <v>29251</v>
      </c>
      <c r="AK162" s="62">
        <v>41038.879999999997</v>
      </c>
      <c r="AL162" s="61">
        <v>39.72</v>
      </c>
      <c r="AM162" s="61">
        <v>24.08</v>
      </c>
      <c r="AN162" s="61">
        <v>27.47</v>
      </c>
      <c r="AO162" s="61">
        <v>4.24</v>
      </c>
      <c r="AP162" s="61">
        <v>963.05</v>
      </c>
      <c r="AQ162" s="61">
        <v>1.0585</v>
      </c>
      <c r="AR162" s="62">
        <v>1137.32</v>
      </c>
      <c r="AS162" s="62">
        <v>1975.98</v>
      </c>
      <c r="AT162" s="62">
        <v>4981.22</v>
      </c>
      <c r="AU162" s="61">
        <v>876.86</v>
      </c>
      <c r="AV162" s="61">
        <v>264.79000000000002</v>
      </c>
      <c r="AW162" s="62">
        <v>9236.17</v>
      </c>
      <c r="AX162" s="62">
        <v>5488.5</v>
      </c>
      <c r="AY162" s="61">
        <v>0.56620000000000004</v>
      </c>
      <c r="AZ162" s="62">
        <v>3358.9</v>
      </c>
      <c r="BA162" s="61">
        <v>0.34649999999999997</v>
      </c>
      <c r="BB162" s="61">
        <v>847</v>
      </c>
      <c r="BC162" s="61">
        <v>8.7400000000000005E-2</v>
      </c>
      <c r="BD162" s="62">
        <v>9694.4</v>
      </c>
      <c r="BE162" s="62">
        <v>4390.76</v>
      </c>
      <c r="BF162" s="61">
        <v>1.5896999999999999</v>
      </c>
      <c r="BG162" s="61">
        <v>0.52790000000000004</v>
      </c>
      <c r="BH162" s="61">
        <v>0.2102</v>
      </c>
      <c r="BI162" s="61">
        <v>0.20530000000000001</v>
      </c>
      <c r="BJ162" s="61">
        <v>3.7199999999999997E-2</v>
      </c>
      <c r="BK162" s="61">
        <v>1.9400000000000001E-2</v>
      </c>
    </row>
    <row r="163" spans="1:63" x14ac:dyDescent="0.25">
      <c r="A163" s="61" t="s">
        <v>195</v>
      </c>
      <c r="B163" s="61">
        <v>45773</v>
      </c>
      <c r="C163" s="61">
        <v>55.62</v>
      </c>
      <c r="D163" s="61">
        <v>49.9</v>
      </c>
      <c r="E163" s="62">
        <v>2775.29</v>
      </c>
      <c r="F163" s="62">
        <v>2620.73</v>
      </c>
      <c r="G163" s="61">
        <v>1.0999999999999999E-2</v>
      </c>
      <c r="H163" s="61">
        <v>6.9999999999999999E-4</v>
      </c>
      <c r="I163" s="61">
        <v>4.7800000000000002E-2</v>
      </c>
      <c r="J163" s="61">
        <v>1.6000000000000001E-3</v>
      </c>
      <c r="K163" s="61">
        <v>3.9800000000000002E-2</v>
      </c>
      <c r="L163" s="61">
        <v>0.83860000000000001</v>
      </c>
      <c r="M163" s="61">
        <v>6.0499999999999998E-2</v>
      </c>
      <c r="N163" s="61">
        <v>0.49759999999999999</v>
      </c>
      <c r="O163" s="61">
        <v>8.8000000000000005E-3</v>
      </c>
      <c r="P163" s="61">
        <v>0.1331</v>
      </c>
      <c r="Q163" s="61">
        <v>120.24</v>
      </c>
      <c r="R163" s="62">
        <v>55737.71</v>
      </c>
      <c r="S163" s="61">
        <v>0.2601</v>
      </c>
      <c r="T163" s="61">
        <v>0.17349999999999999</v>
      </c>
      <c r="U163" s="61">
        <v>0.56640000000000001</v>
      </c>
      <c r="V163" s="61">
        <v>17.87</v>
      </c>
      <c r="W163" s="61">
        <v>16.78</v>
      </c>
      <c r="X163" s="62">
        <v>79399.13</v>
      </c>
      <c r="Y163" s="61">
        <v>160.55000000000001</v>
      </c>
      <c r="Z163" s="62">
        <v>141896.6</v>
      </c>
      <c r="AA163" s="61">
        <v>0.69579999999999997</v>
      </c>
      <c r="AB163" s="61">
        <v>0.26440000000000002</v>
      </c>
      <c r="AC163" s="61">
        <v>3.9800000000000002E-2</v>
      </c>
      <c r="AD163" s="61">
        <v>0.30420000000000003</v>
      </c>
      <c r="AE163" s="61">
        <v>141.9</v>
      </c>
      <c r="AF163" s="62">
        <v>4577.95</v>
      </c>
      <c r="AG163" s="61">
        <v>520.41</v>
      </c>
      <c r="AH163" s="62">
        <v>156298.69</v>
      </c>
      <c r="AI163" s="61" t="s">
        <v>14</v>
      </c>
      <c r="AJ163" s="62">
        <v>28839</v>
      </c>
      <c r="AK163" s="62">
        <v>45280.800000000003</v>
      </c>
      <c r="AL163" s="61">
        <v>50.8</v>
      </c>
      <c r="AM163" s="61">
        <v>29.97</v>
      </c>
      <c r="AN163" s="61">
        <v>34.409999999999997</v>
      </c>
      <c r="AO163" s="61">
        <v>4.3099999999999996</v>
      </c>
      <c r="AP163" s="62">
        <v>1045.58</v>
      </c>
      <c r="AQ163" s="61">
        <v>1.0471999999999999</v>
      </c>
      <c r="AR163" s="62">
        <v>1116.3499999999999</v>
      </c>
      <c r="AS163" s="62">
        <v>1780.98</v>
      </c>
      <c r="AT163" s="62">
        <v>5494.84</v>
      </c>
      <c r="AU163" s="61">
        <v>935.28</v>
      </c>
      <c r="AV163" s="61">
        <v>288.54000000000002</v>
      </c>
      <c r="AW163" s="62">
        <v>9615.99</v>
      </c>
      <c r="AX163" s="62">
        <v>4211.1000000000004</v>
      </c>
      <c r="AY163" s="61">
        <v>0.42380000000000001</v>
      </c>
      <c r="AZ163" s="62">
        <v>4846.13</v>
      </c>
      <c r="BA163" s="61">
        <v>0.48770000000000002</v>
      </c>
      <c r="BB163" s="61">
        <v>878.65</v>
      </c>
      <c r="BC163" s="61">
        <v>8.8400000000000006E-2</v>
      </c>
      <c r="BD163" s="62">
        <v>9935.8799999999992</v>
      </c>
      <c r="BE163" s="62">
        <v>2518.67</v>
      </c>
      <c r="BF163" s="61">
        <v>0.64610000000000001</v>
      </c>
      <c r="BG163" s="61">
        <v>0.56599999999999995</v>
      </c>
      <c r="BH163" s="61">
        <v>0.21579999999999999</v>
      </c>
      <c r="BI163" s="61">
        <v>0.1661</v>
      </c>
      <c r="BJ163" s="61">
        <v>3.09E-2</v>
      </c>
      <c r="BK163" s="61">
        <v>2.1100000000000001E-2</v>
      </c>
    </row>
    <row r="164" spans="1:63" x14ac:dyDescent="0.25">
      <c r="A164" s="61" t="s">
        <v>196</v>
      </c>
      <c r="B164" s="61">
        <v>50682</v>
      </c>
      <c r="C164" s="61">
        <v>104.52</v>
      </c>
      <c r="D164" s="61">
        <v>10.59</v>
      </c>
      <c r="E164" s="62">
        <v>1106.8699999999999</v>
      </c>
      <c r="F164" s="62">
        <v>1116.28</v>
      </c>
      <c r="G164" s="61">
        <v>2.8999999999999998E-3</v>
      </c>
      <c r="H164" s="61">
        <v>2.9999999999999997E-4</v>
      </c>
      <c r="I164" s="61">
        <v>6.1999999999999998E-3</v>
      </c>
      <c r="J164" s="61">
        <v>1.1000000000000001E-3</v>
      </c>
      <c r="K164" s="61">
        <v>1.7100000000000001E-2</v>
      </c>
      <c r="L164" s="61">
        <v>0.95089999999999997</v>
      </c>
      <c r="M164" s="61">
        <v>2.1600000000000001E-2</v>
      </c>
      <c r="N164" s="61">
        <v>0.41570000000000001</v>
      </c>
      <c r="O164" s="61">
        <v>6.9999999999999999E-4</v>
      </c>
      <c r="P164" s="61">
        <v>0.13669999999999999</v>
      </c>
      <c r="Q164" s="61">
        <v>50.96</v>
      </c>
      <c r="R164" s="62">
        <v>50836.959999999999</v>
      </c>
      <c r="S164" s="61">
        <v>0.28299999999999997</v>
      </c>
      <c r="T164" s="61">
        <v>0.15690000000000001</v>
      </c>
      <c r="U164" s="61">
        <v>0.56020000000000003</v>
      </c>
      <c r="V164" s="61">
        <v>18.2</v>
      </c>
      <c r="W164" s="61">
        <v>9.06</v>
      </c>
      <c r="X164" s="62">
        <v>61870.96</v>
      </c>
      <c r="Y164" s="61">
        <v>118.07</v>
      </c>
      <c r="Z164" s="62">
        <v>107089.63</v>
      </c>
      <c r="AA164" s="61">
        <v>0.8891</v>
      </c>
      <c r="AB164" s="61">
        <v>6.3200000000000006E-2</v>
      </c>
      <c r="AC164" s="61">
        <v>4.7699999999999999E-2</v>
      </c>
      <c r="AD164" s="61">
        <v>0.1109</v>
      </c>
      <c r="AE164" s="61">
        <v>107.09</v>
      </c>
      <c r="AF164" s="62">
        <v>2542.5300000000002</v>
      </c>
      <c r="AG164" s="61">
        <v>363.95</v>
      </c>
      <c r="AH164" s="62">
        <v>100365.5</v>
      </c>
      <c r="AI164" s="61" t="s">
        <v>14</v>
      </c>
      <c r="AJ164" s="62">
        <v>31672</v>
      </c>
      <c r="AK164" s="62">
        <v>42201.93</v>
      </c>
      <c r="AL164" s="61">
        <v>36.020000000000003</v>
      </c>
      <c r="AM164" s="61">
        <v>22.93</v>
      </c>
      <c r="AN164" s="61">
        <v>26.2</v>
      </c>
      <c r="AO164" s="61">
        <v>4.3099999999999996</v>
      </c>
      <c r="AP164" s="62">
        <v>1030.23</v>
      </c>
      <c r="AQ164" s="61">
        <v>1.1518999999999999</v>
      </c>
      <c r="AR164" s="62">
        <v>1085.71</v>
      </c>
      <c r="AS164" s="62">
        <v>1964.01</v>
      </c>
      <c r="AT164" s="62">
        <v>4980.8500000000004</v>
      </c>
      <c r="AU164" s="61">
        <v>823.78</v>
      </c>
      <c r="AV164" s="61">
        <v>213.16</v>
      </c>
      <c r="AW164" s="62">
        <v>9067.51</v>
      </c>
      <c r="AX164" s="62">
        <v>5263.5</v>
      </c>
      <c r="AY164" s="61">
        <v>0.5625</v>
      </c>
      <c r="AZ164" s="62">
        <v>3391.74</v>
      </c>
      <c r="BA164" s="61">
        <v>0.36249999999999999</v>
      </c>
      <c r="BB164" s="61">
        <v>702.05</v>
      </c>
      <c r="BC164" s="61">
        <v>7.4999999999999997E-2</v>
      </c>
      <c r="BD164" s="62">
        <v>9357.2900000000009</v>
      </c>
      <c r="BE164" s="62">
        <v>4709.4799999999996</v>
      </c>
      <c r="BF164" s="61">
        <v>1.7262999999999999</v>
      </c>
      <c r="BG164" s="61">
        <v>0.54110000000000003</v>
      </c>
      <c r="BH164" s="61">
        <v>0.21129999999999999</v>
      </c>
      <c r="BI164" s="61">
        <v>0.18579999999999999</v>
      </c>
      <c r="BJ164" s="61">
        <v>3.6299999999999999E-2</v>
      </c>
      <c r="BK164" s="61">
        <v>2.5399999999999999E-2</v>
      </c>
    </row>
    <row r="165" spans="1:63" x14ac:dyDescent="0.25">
      <c r="A165" s="61" t="s">
        <v>197</v>
      </c>
      <c r="B165" s="61">
        <v>43943</v>
      </c>
      <c r="C165" s="61">
        <v>17.57</v>
      </c>
      <c r="D165" s="61">
        <v>362.24</v>
      </c>
      <c r="E165" s="62">
        <v>6365.06</v>
      </c>
      <c r="F165" s="62">
        <v>5259.5</v>
      </c>
      <c r="G165" s="61">
        <v>6.0000000000000001E-3</v>
      </c>
      <c r="H165" s="61">
        <v>5.9999999999999995E-4</v>
      </c>
      <c r="I165" s="61">
        <v>0.30590000000000001</v>
      </c>
      <c r="J165" s="61">
        <v>1.6999999999999999E-3</v>
      </c>
      <c r="K165" s="61">
        <v>4.7199999999999999E-2</v>
      </c>
      <c r="L165" s="61">
        <v>0.55379999999999996</v>
      </c>
      <c r="M165" s="61">
        <v>8.4699999999999998E-2</v>
      </c>
      <c r="N165" s="61">
        <v>0.71379999999999999</v>
      </c>
      <c r="O165" s="61">
        <v>2.1399999999999999E-2</v>
      </c>
      <c r="P165" s="61">
        <v>0.15440000000000001</v>
      </c>
      <c r="Q165" s="61">
        <v>240.73</v>
      </c>
      <c r="R165" s="62">
        <v>55511.9</v>
      </c>
      <c r="S165" s="61">
        <v>0.22819999999999999</v>
      </c>
      <c r="T165" s="61">
        <v>0.1832</v>
      </c>
      <c r="U165" s="61">
        <v>0.58860000000000001</v>
      </c>
      <c r="V165" s="61">
        <v>18.149999999999999</v>
      </c>
      <c r="W165" s="61">
        <v>35.54</v>
      </c>
      <c r="X165" s="62">
        <v>81000.67</v>
      </c>
      <c r="Y165" s="61">
        <v>177.07</v>
      </c>
      <c r="Z165" s="62">
        <v>87322.77</v>
      </c>
      <c r="AA165" s="61">
        <v>0.67359999999999998</v>
      </c>
      <c r="AB165" s="61">
        <v>0.28710000000000002</v>
      </c>
      <c r="AC165" s="61">
        <v>3.9399999999999998E-2</v>
      </c>
      <c r="AD165" s="61">
        <v>0.32640000000000002</v>
      </c>
      <c r="AE165" s="61">
        <v>87.32</v>
      </c>
      <c r="AF165" s="62">
        <v>3439.58</v>
      </c>
      <c r="AG165" s="61">
        <v>438.46</v>
      </c>
      <c r="AH165" s="62">
        <v>95038.48</v>
      </c>
      <c r="AI165" s="61" t="s">
        <v>14</v>
      </c>
      <c r="AJ165" s="62">
        <v>24648</v>
      </c>
      <c r="AK165" s="62">
        <v>35388.32</v>
      </c>
      <c r="AL165" s="61">
        <v>57.38</v>
      </c>
      <c r="AM165" s="61">
        <v>36.96</v>
      </c>
      <c r="AN165" s="61">
        <v>42.41</v>
      </c>
      <c r="AO165" s="61">
        <v>4.47</v>
      </c>
      <c r="AP165" s="61">
        <v>675.54</v>
      </c>
      <c r="AQ165" s="61">
        <v>1.2123999999999999</v>
      </c>
      <c r="AR165" s="62">
        <v>1328.78</v>
      </c>
      <c r="AS165" s="62">
        <v>2111.52</v>
      </c>
      <c r="AT165" s="62">
        <v>6147.8</v>
      </c>
      <c r="AU165" s="62">
        <v>1101.7</v>
      </c>
      <c r="AV165" s="61">
        <v>586.46</v>
      </c>
      <c r="AW165" s="62">
        <v>11276.26</v>
      </c>
      <c r="AX165" s="62">
        <v>6366.4</v>
      </c>
      <c r="AY165" s="61">
        <v>0.54169999999999996</v>
      </c>
      <c r="AZ165" s="62">
        <v>3914.68</v>
      </c>
      <c r="BA165" s="61">
        <v>0.33310000000000001</v>
      </c>
      <c r="BB165" s="62">
        <v>1471.1</v>
      </c>
      <c r="BC165" s="61">
        <v>0.12520000000000001</v>
      </c>
      <c r="BD165" s="62">
        <v>11752.18</v>
      </c>
      <c r="BE165" s="62">
        <v>3962.99</v>
      </c>
      <c r="BF165" s="61">
        <v>1.8274999999999999</v>
      </c>
      <c r="BG165" s="61">
        <v>0.54510000000000003</v>
      </c>
      <c r="BH165" s="61">
        <v>0.2009</v>
      </c>
      <c r="BI165" s="61">
        <v>0.21010000000000001</v>
      </c>
      <c r="BJ165" s="61">
        <v>2.6700000000000002E-2</v>
      </c>
      <c r="BK165" s="61">
        <v>1.72E-2</v>
      </c>
    </row>
    <row r="166" spans="1:63" x14ac:dyDescent="0.25">
      <c r="A166" s="61" t="s">
        <v>198</v>
      </c>
      <c r="B166" s="61">
        <v>43950</v>
      </c>
      <c r="C166" s="61">
        <v>17.14</v>
      </c>
      <c r="D166" s="61">
        <v>419.33</v>
      </c>
      <c r="E166" s="62">
        <v>7188.5</v>
      </c>
      <c r="F166" s="62">
        <v>5677.79</v>
      </c>
      <c r="G166" s="61">
        <v>5.4000000000000003E-3</v>
      </c>
      <c r="H166" s="61">
        <v>5.0000000000000001E-4</v>
      </c>
      <c r="I166" s="61">
        <v>0.4194</v>
      </c>
      <c r="J166" s="61">
        <v>1.4E-3</v>
      </c>
      <c r="K166" s="61">
        <v>6.2300000000000001E-2</v>
      </c>
      <c r="L166" s="61">
        <v>0.4264</v>
      </c>
      <c r="M166" s="61">
        <v>8.4500000000000006E-2</v>
      </c>
      <c r="N166" s="61">
        <v>0.75680000000000003</v>
      </c>
      <c r="O166" s="61">
        <v>2.8000000000000001E-2</v>
      </c>
      <c r="P166" s="61">
        <v>0.15429999999999999</v>
      </c>
      <c r="Q166" s="61">
        <v>259.39</v>
      </c>
      <c r="R166" s="62">
        <v>55953.93</v>
      </c>
      <c r="S166" s="61">
        <v>0.21640000000000001</v>
      </c>
      <c r="T166" s="61">
        <v>0.1885</v>
      </c>
      <c r="U166" s="61">
        <v>0.59509999999999996</v>
      </c>
      <c r="V166" s="61">
        <v>18.54</v>
      </c>
      <c r="W166" s="61">
        <v>41.58</v>
      </c>
      <c r="X166" s="62">
        <v>79846.320000000007</v>
      </c>
      <c r="Y166" s="61">
        <v>171.33</v>
      </c>
      <c r="Z166" s="62">
        <v>81885.56</v>
      </c>
      <c r="AA166" s="61">
        <v>0.69799999999999995</v>
      </c>
      <c r="AB166" s="61">
        <v>0.26350000000000001</v>
      </c>
      <c r="AC166" s="61">
        <v>3.85E-2</v>
      </c>
      <c r="AD166" s="61">
        <v>0.30199999999999999</v>
      </c>
      <c r="AE166" s="61">
        <v>81.89</v>
      </c>
      <c r="AF166" s="62">
        <v>3315.82</v>
      </c>
      <c r="AG166" s="61">
        <v>445.89</v>
      </c>
      <c r="AH166" s="62">
        <v>91836.97</v>
      </c>
      <c r="AI166" s="61" t="s">
        <v>14</v>
      </c>
      <c r="AJ166" s="62">
        <v>23360</v>
      </c>
      <c r="AK166" s="62">
        <v>35243.58</v>
      </c>
      <c r="AL166" s="61">
        <v>61.99</v>
      </c>
      <c r="AM166" s="61">
        <v>37.89</v>
      </c>
      <c r="AN166" s="61">
        <v>46.02</v>
      </c>
      <c r="AO166" s="61">
        <v>4.54</v>
      </c>
      <c r="AP166" s="61">
        <v>900.43</v>
      </c>
      <c r="AQ166" s="61">
        <v>1.2947</v>
      </c>
      <c r="AR166" s="62">
        <v>1468.89</v>
      </c>
      <c r="AS166" s="62">
        <v>2327.39</v>
      </c>
      <c r="AT166" s="62">
        <v>6295.61</v>
      </c>
      <c r="AU166" s="62">
        <v>1117.3399999999999</v>
      </c>
      <c r="AV166" s="61">
        <v>701.34</v>
      </c>
      <c r="AW166" s="62">
        <v>11910.57</v>
      </c>
      <c r="AX166" s="62">
        <v>6899.65</v>
      </c>
      <c r="AY166" s="61">
        <v>0.55130000000000001</v>
      </c>
      <c r="AZ166" s="62">
        <v>3977.65</v>
      </c>
      <c r="BA166" s="61">
        <v>0.31780000000000003</v>
      </c>
      <c r="BB166" s="62">
        <v>1637.98</v>
      </c>
      <c r="BC166" s="61">
        <v>0.13089999999999999</v>
      </c>
      <c r="BD166" s="62">
        <v>12515.28</v>
      </c>
      <c r="BE166" s="62">
        <v>4183.17</v>
      </c>
      <c r="BF166" s="61">
        <v>2.0009000000000001</v>
      </c>
      <c r="BG166" s="61">
        <v>0.51849999999999996</v>
      </c>
      <c r="BH166" s="61">
        <v>0.19600000000000001</v>
      </c>
      <c r="BI166" s="61">
        <v>0.24579999999999999</v>
      </c>
      <c r="BJ166" s="61">
        <v>2.53E-2</v>
      </c>
      <c r="BK166" s="61">
        <v>1.4500000000000001E-2</v>
      </c>
    </row>
    <row r="167" spans="1:63" x14ac:dyDescent="0.25">
      <c r="A167" s="61" t="s">
        <v>199</v>
      </c>
      <c r="B167" s="61">
        <v>47050</v>
      </c>
      <c r="C167" s="61">
        <v>95.57</v>
      </c>
      <c r="D167" s="61">
        <v>12.64</v>
      </c>
      <c r="E167" s="62">
        <v>1207.8599999999999</v>
      </c>
      <c r="F167" s="62">
        <v>1190.6300000000001</v>
      </c>
      <c r="G167" s="61">
        <v>3.5999999999999999E-3</v>
      </c>
      <c r="H167" s="61">
        <v>2.9999999999999997E-4</v>
      </c>
      <c r="I167" s="61">
        <v>6.1000000000000004E-3</v>
      </c>
      <c r="J167" s="61">
        <v>8.0000000000000004E-4</v>
      </c>
      <c r="K167" s="61">
        <v>4.0099999999999997E-2</v>
      </c>
      <c r="L167" s="61">
        <v>0.92749999999999999</v>
      </c>
      <c r="M167" s="61">
        <v>2.1499999999999998E-2</v>
      </c>
      <c r="N167" s="61">
        <v>0.32279999999999998</v>
      </c>
      <c r="O167" s="61">
        <v>2.0999999999999999E-3</v>
      </c>
      <c r="P167" s="61">
        <v>0.1249</v>
      </c>
      <c r="Q167" s="61">
        <v>58.28</v>
      </c>
      <c r="R167" s="62">
        <v>52566.559999999998</v>
      </c>
      <c r="S167" s="61">
        <v>0.29570000000000002</v>
      </c>
      <c r="T167" s="61">
        <v>0.15429999999999999</v>
      </c>
      <c r="U167" s="61">
        <v>0.55010000000000003</v>
      </c>
      <c r="V167" s="61">
        <v>17.7</v>
      </c>
      <c r="W167" s="61">
        <v>8.19</v>
      </c>
      <c r="X167" s="62">
        <v>66749.86</v>
      </c>
      <c r="Y167" s="61">
        <v>141.54</v>
      </c>
      <c r="Z167" s="62">
        <v>129906.29</v>
      </c>
      <c r="AA167" s="61">
        <v>0.88160000000000005</v>
      </c>
      <c r="AB167" s="61">
        <v>7.2099999999999997E-2</v>
      </c>
      <c r="AC167" s="61">
        <v>4.6300000000000001E-2</v>
      </c>
      <c r="AD167" s="61">
        <v>0.11840000000000001</v>
      </c>
      <c r="AE167" s="61">
        <v>129.91</v>
      </c>
      <c r="AF167" s="62">
        <v>3438.84</v>
      </c>
      <c r="AG167" s="61">
        <v>455.71</v>
      </c>
      <c r="AH167" s="62">
        <v>124580.27</v>
      </c>
      <c r="AI167" s="61" t="s">
        <v>14</v>
      </c>
      <c r="AJ167" s="62">
        <v>33100</v>
      </c>
      <c r="AK167" s="62">
        <v>47280.45</v>
      </c>
      <c r="AL167" s="61">
        <v>44.18</v>
      </c>
      <c r="AM167" s="61">
        <v>24.76</v>
      </c>
      <c r="AN167" s="61">
        <v>29.86</v>
      </c>
      <c r="AO167" s="61">
        <v>4.29</v>
      </c>
      <c r="AP167" s="62">
        <v>1434.67</v>
      </c>
      <c r="AQ167" s="61">
        <v>1.1151</v>
      </c>
      <c r="AR167" s="62">
        <v>1078.8699999999999</v>
      </c>
      <c r="AS167" s="62">
        <v>1804.31</v>
      </c>
      <c r="AT167" s="62">
        <v>5206.03</v>
      </c>
      <c r="AU167" s="61">
        <v>900.16</v>
      </c>
      <c r="AV167" s="61">
        <v>188.05</v>
      </c>
      <c r="AW167" s="62">
        <v>9177.43</v>
      </c>
      <c r="AX167" s="62">
        <v>4700.5</v>
      </c>
      <c r="AY167" s="61">
        <v>0.49220000000000003</v>
      </c>
      <c r="AZ167" s="62">
        <v>4253.17</v>
      </c>
      <c r="BA167" s="61">
        <v>0.44540000000000002</v>
      </c>
      <c r="BB167" s="61">
        <v>596.48</v>
      </c>
      <c r="BC167" s="61">
        <v>6.25E-2</v>
      </c>
      <c r="BD167" s="62">
        <v>9550.15</v>
      </c>
      <c r="BE167" s="62">
        <v>3764.18</v>
      </c>
      <c r="BF167" s="61">
        <v>1.0539000000000001</v>
      </c>
      <c r="BG167" s="61">
        <v>0.55649999999999999</v>
      </c>
      <c r="BH167" s="61">
        <v>0.20960000000000001</v>
      </c>
      <c r="BI167" s="61">
        <v>0.1699</v>
      </c>
      <c r="BJ167" s="61">
        <v>3.6400000000000002E-2</v>
      </c>
      <c r="BK167" s="61">
        <v>2.76E-2</v>
      </c>
    </row>
    <row r="168" spans="1:63" x14ac:dyDescent="0.25">
      <c r="A168" s="61" t="s">
        <v>200</v>
      </c>
      <c r="B168" s="61">
        <v>50328</v>
      </c>
      <c r="C168" s="61">
        <v>66.099999999999994</v>
      </c>
      <c r="D168" s="61">
        <v>16.420000000000002</v>
      </c>
      <c r="E168" s="62">
        <v>1085.45</v>
      </c>
      <c r="F168" s="62">
        <v>1086.24</v>
      </c>
      <c r="G168" s="61">
        <v>6.6E-3</v>
      </c>
      <c r="H168" s="61">
        <v>2.9999999999999997E-4</v>
      </c>
      <c r="I168" s="61">
        <v>5.7999999999999996E-3</v>
      </c>
      <c r="J168" s="61">
        <v>6.9999999999999999E-4</v>
      </c>
      <c r="K168" s="61">
        <v>1.8800000000000001E-2</v>
      </c>
      <c r="L168" s="61">
        <v>0.9476</v>
      </c>
      <c r="M168" s="61">
        <v>2.01E-2</v>
      </c>
      <c r="N168" s="61">
        <v>0.24610000000000001</v>
      </c>
      <c r="O168" s="61">
        <v>4.1999999999999997E-3</v>
      </c>
      <c r="P168" s="61">
        <v>0.1116</v>
      </c>
      <c r="Q168" s="61">
        <v>56.55</v>
      </c>
      <c r="R168" s="62">
        <v>52214.5</v>
      </c>
      <c r="S168" s="61">
        <v>0.24490000000000001</v>
      </c>
      <c r="T168" s="61">
        <v>0.1779</v>
      </c>
      <c r="U168" s="61">
        <v>0.57720000000000005</v>
      </c>
      <c r="V168" s="61">
        <v>18.260000000000002</v>
      </c>
      <c r="W168" s="61">
        <v>8.91</v>
      </c>
      <c r="X168" s="62">
        <v>65087.87</v>
      </c>
      <c r="Y168" s="61">
        <v>118.77</v>
      </c>
      <c r="Z168" s="62">
        <v>148892.51999999999</v>
      </c>
      <c r="AA168" s="61">
        <v>0.8488</v>
      </c>
      <c r="AB168" s="61">
        <v>0.1075</v>
      </c>
      <c r="AC168" s="61">
        <v>4.3799999999999999E-2</v>
      </c>
      <c r="AD168" s="61">
        <v>0.1512</v>
      </c>
      <c r="AE168" s="61">
        <v>148.88999999999999</v>
      </c>
      <c r="AF168" s="62">
        <v>4174.8999999999996</v>
      </c>
      <c r="AG168" s="61">
        <v>509.82</v>
      </c>
      <c r="AH168" s="62">
        <v>146321</v>
      </c>
      <c r="AI168" s="61" t="s">
        <v>14</v>
      </c>
      <c r="AJ168" s="62">
        <v>36191</v>
      </c>
      <c r="AK168" s="62">
        <v>52890.96</v>
      </c>
      <c r="AL168" s="61">
        <v>43.26</v>
      </c>
      <c r="AM168" s="61">
        <v>26.5</v>
      </c>
      <c r="AN168" s="61">
        <v>29.26</v>
      </c>
      <c r="AO168" s="61">
        <v>4.79</v>
      </c>
      <c r="AP168" s="62">
        <v>1146.29</v>
      </c>
      <c r="AQ168" s="61">
        <v>1.048</v>
      </c>
      <c r="AR168" s="62">
        <v>1151.01</v>
      </c>
      <c r="AS168" s="62">
        <v>1803.66</v>
      </c>
      <c r="AT168" s="62">
        <v>4943.7</v>
      </c>
      <c r="AU168" s="61">
        <v>879.09</v>
      </c>
      <c r="AV168" s="61">
        <v>167.41</v>
      </c>
      <c r="AW168" s="62">
        <v>8944.8700000000008</v>
      </c>
      <c r="AX168" s="62">
        <v>4018.41</v>
      </c>
      <c r="AY168" s="61">
        <v>0.43049999999999999</v>
      </c>
      <c r="AZ168" s="62">
        <v>4841.3500000000004</v>
      </c>
      <c r="BA168" s="61">
        <v>0.51870000000000005</v>
      </c>
      <c r="BB168" s="61">
        <v>474.48</v>
      </c>
      <c r="BC168" s="61">
        <v>5.0799999999999998E-2</v>
      </c>
      <c r="BD168" s="62">
        <v>9334.24</v>
      </c>
      <c r="BE168" s="62">
        <v>3151.83</v>
      </c>
      <c r="BF168" s="61">
        <v>0.70730000000000004</v>
      </c>
      <c r="BG168" s="61">
        <v>0.56240000000000001</v>
      </c>
      <c r="BH168" s="61">
        <v>0.20469999999999999</v>
      </c>
      <c r="BI168" s="61">
        <v>0.17660000000000001</v>
      </c>
      <c r="BJ168" s="61">
        <v>3.39E-2</v>
      </c>
      <c r="BK168" s="61">
        <v>2.24E-2</v>
      </c>
    </row>
    <row r="169" spans="1:63" x14ac:dyDescent="0.25">
      <c r="A169" s="61" t="s">
        <v>201</v>
      </c>
      <c r="B169" s="61">
        <v>43968</v>
      </c>
      <c r="C169" s="61">
        <v>41.71</v>
      </c>
      <c r="D169" s="61">
        <v>108.29</v>
      </c>
      <c r="E169" s="62">
        <v>4517.26</v>
      </c>
      <c r="F169" s="62">
        <v>4233.71</v>
      </c>
      <c r="G169" s="61">
        <v>1.2500000000000001E-2</v>
      </c>
      <c r="H169" s="61">
        <v>6.9999999999999999E-4</v>
      </c>
      <c r="I169" s="61">
        <v>9.7799999999999998E-2</v>
      </c>
      <c r="J169" s="61">
        <v>1.8E-3</v>
      </c>
      <c r="K169" s="61">
        <v>4.36E-2</v>
      </c>
      <c r="L169" s="61">
        <v>0.77790000000000004</v>
      </c>
      <c r="M169" s="61">
        <v>6.5600000000000006E-2</v>
      </c>
      <c r="N169" s="61">
        <v>0.52410000000000001</v>
      </c>
      <c r="O169" s="61">
        <v>1.3599999999999999E-2</v>
      </c>
      <c r="P169" s="61">
        <v>0.13700000000000001</v>
      </c>
      <c r="Q169" s="61">
        <v>186.22</v>
      </c>
      <c r="R169" s="62">
        <v>56472.42</v>
      </c>
      <c r="S169" s="61">
        <v>0.24829999999999999</v>
      </c>
      <c r="T169" s="61">
        <v>0.191</v>
      </c>
      <c r="U169" s="61">
        <v>0.56059999999999999</v>
      </c>
      <c r="V169" s="61">
        <v>18.48</v>
      </c>
      <c r="W169" s="61">
        <v>27.45</v>
      </c>
      <c r="X169" s="62">
        <v>81409.38</v>
      </c>
      <c r="Y169" s="61">
        <v>161.5</v>
      </c>
      <c r="Z169" s="62">
        <v>123005.46</v>
      </c>
      <c r="AA169" s="61">
        <v>0.71550000000000002</v>
      </c>
      <c r="AB169" s="61">
        <v>0.25130000000000002</v>
      </c>
      <c r="AC169" s="61">
        <v>3.3099999999999997E-2</v>
      </c>
      <c r="AD169" s="61">
        <v>0.28449999999999998</v>
      </c>
      <c r="AE169" s="61">
        <v>123.01</v>
      </c>
      <c r="AF169" s="62">
        <v>4382.5200000000004</v>
      </c>
      <c r="AG169" s="61">
        <v>525.45000000000005</v>
      </c>
      <c r="AH169" s="62">
        <v>130430.9</v>
      </c>
      <c r="AI169" s="61" t="s">
        <v>14</v>
      </c>
      <c r="AJ169" s="62">
        <v>28199</v>
      </c>
      <c r="AK169" s="62">
        <v>43611.3</v>
      </c>
      <c r="AL169" s="61">
        <v>57.3</v>
      </c>
      <c r="AM169" s="61">
        <v>33.24</v>
      </c>
      <c r="AN169" s="61">
        <v>38.93</v>
      </c>
      <c r="AO169" s="61">
        <v>4.7</v>
      </c>
      <c r="AP169" s="62">
        <v>1017.82</v>
      </c>
      <c r="AQ169" s="61">
        <v>1.1021000000000001</v>
      </c>
      <c r="AR169" s="62">
        <v>1112.29</v>
      </c>
      <c r="AS169" s="62">
        <v>1891</v>
      </c>
      <c r="AT169" s="62">
        <v>5680.4</v>
      </c>
      <c r="AU169" s="61">
        <v>979.1</v>
      </c>
      <c r="AV169" s="61">
        <v>346.32</v>
      </c>
      <c r="AW169" s="62">
        <v>10009.11</v>
      </c>
      <c r="AX169" s="62">
        <v>4509.97</v>
      </c>
      <c r="AY169" s="61">
        <v>0.4446</v>
      </c>
      <c r="AZ169" s="62">
        <v>4704.28</v>
      </c>
      <c r="BA169" s="61">
        <v>0.46379999999999999</v>
      </c>
      <c r="BB169" s="61">
        <v>929.53</v>
      </c>
      <c r="BC169" s="61">
        <v>9.1600000000000001E-2</v>
      </c>
      <c r="BD169" s="62">
        <v>10143.780000000001</v>
      </c>
      <c r="BE169" s="62">
        <v>2824.71</v>
      </c>
      <c r="BF169" s="61">
        <v>0.79479999999999995</v>
      </c>
      <c r="BG169" s="61">
        <v>0.57650000000000001</v>
      </c>
      <c r="BH169" s="61">
        <v>0.2172</v>
      </c>
      <c r="BI169" s="61">
        <v>0.15359999999999999</v>
      </c>
      <c r="BJ169" s="61">
        <v>2.9899999999999999E-2</v>
      </c>
      <c r="BK169" s="61">
        <v>2.2800000000000001E-2</v>
      </c>
    </row>
    <row r="170" spans="1:63" x14ac:dyDescent="0.25">
      <c r="A170" s="61" t="s">
        <v>202</v>
      </c>
      <c r="B170" s="61">
        <v>46102</v>
      </c>
      <c r="C170" s="61">
        <v>28.81</v>
      </c>
      <c r="D170" s="61">
        <v>265.66000000000003</v>
      </c>
      <c r="E170" s="62">
        <v>7653.51</v>
      </c>
      <c r="F170" s="62">
        <v>7195.23</v>
      </c>
      <c r="G170" s="61">
        <v>2.1299999999999999E-2</v>
      </c>
      <c r="H170" s="61">
        <v>5.9999999999999995E-4</v>
      </c>
      <c r="I170" s="61">
        <v>0.10199999999999999</v>
      </c>
      <c r="J170" s="61">
        <v>1.5E-3</v>
      </c>
      <c r="K170" s="61">
        <v>3.5200000000000002E-2</v>
      </c>
      <c r="L170" s="61">
        <v>0.78939999999999999</v>
      </c>
      <c r="M170" s="61">
        <v>0.05</v>
      </c>
      <c r="N170" s="61">
        <v>0.376</v>
      </c>
      <c r="O170" s="61">
        <v>2.7099999999999999E-2</v>
      </c>
      <c r="P170" s="61">
        <v>0.1328</v>
      </c>
      <c r="Q170" s="61">
        <v>346.07</v>
      </c>
      <c r="R170" s="62">
        <v>60143.48</v>
      </c>
      <c r="S170" s="61">
        <v>0.23139999999999999</v>
      </c>
      <c r="T170" s="61">
        <v>0.19489999999999999</v>
      </c>
      <c r="U170" s="61">
        <v>0.57369999999999999</v>
      </c>
      <c r="V170" s="61">
        <v>18.75</v>
      </c>
      <c r="W170" s="61">
        <v>40.22</v>
      </c>
      <c r="X170" s="62">
        <v>84083.42</v>
      </c>
      <c r="Y170" s="61">
        <v>187.77</v>
      </c>
      <c r="Z170" s="62">
        <v>158657.29999999999</v>
      </c>
      <c r="AA170" s="61">
        <v>0.7339</v>
      </c>
      <c r="AB170" s="61">
        <v>0.2412</v>
      </c>
      <c r="AC170" s="61">
        <v>2.4799999999999999E-2</v>
      </c>
      <c r="AD170" s="61">
        <v>0.2661</v>
      </c>
      <c r="AE170" s="61">
        <v>158.66</v>
      </c>
      <c r="AF170" s="62">
        <v>6372.06</v>
      </c>
      <c r="AG170" s="61">
        <v>766.49</v>
      </c>
      <c r="AH170" s="62">
        <v>174491.86</v>
      </c>
      <c r="AI170" s="61" t="s">
        <v>14</v>
      </c>
      <c r="AJ170" s="62">
        <v>33190</v>
      </c>
      <c r="AK170" s="62">
        <v>51591.82</v>
      </c>
      <c r="AL170" s="61">
        <v>64.53</v>
      </c>
      <c r="AM170" s="61">
        <v>38.049999999999997</v>
      </c>
      <c r="AN170" s="61">
        <v>42.21</v>
      </c>
      <c r="AO170" s="61">
        <v>5.12</v>
      </c>
      <c r="AP170" s="61">
        <v>696.32</v>
      </c>
      <c r="AQ170" s="61">
        <v>0.91969999999999996</v>
      </c>
      <c r="AR170" s="62">
        <v>1127.52</v>
      </c>
      <c r="AS170" s="62">
        <v>1865.32</v>
      </c>
      <c r="AT170" s="62">
        <v>5848.84</v>
      </c>
      <c r="AU170" s="62">
        <v>1058.53</v>
      </c>
      <c r="AV170" s="61">
        <v>398.81</v>
      </c>
      <c r="AW170" s="62">
        <v>10299.02</v>
      </c>
      <c r="AX170" s="62">
        <v>3635.59</v>
      </c>
      <c r="AY170" s="61">
        <v>0.34910000000000002</v>
      </c>
      <c r="AZ170" s="62">
        <v>6153.38</v>
      </c>
      <c r="BA170" s="61">
        <v>0.59089999999999998</v>
      </c>
      <c r="BB170" s="61">
        <v>624.64</v>
      </c>
      <c r="BC170" s="61">
        <v>0.06</v>
      </c>
      <c r="BD170" s="62">
        <v>10413.61</v>
      </c>
      <c r="BE170" s="62">
        <v>1829.52</v>
      </c>
      <c r="BF170" s="61">
        <v>0.35120000000000001</v>
      </c>
      <c r="BG170" s="61">
        <v>0.58899999999999997</v>
      </c>
      <c r="BH170" s="61">
        <v>0.23300000000000001</v>
      </c>
      <c r="BI170" s="61">
        <v>0.13120000000000001</v>
      </c>
      <c r="BJ170" s="61">
        <v>2.5700000000000001E-2</v>
      </c>
      <c r="BK170" s="61">
        <v>2.1000000000000001E-2</v>
      </c>
    </row>
    <row r="171" spans="1:63" x14ac:dyDescent="0.25">
      <c r="A171" s="61" t="s">
        <v>203</v>
      </c>
      <c r="B171" s="61">
        <v>47621</v>
      </c>
      <c r="C171" s="61">
        <v>97.24</v>
      </c>
      <c r="D171" s="61">
        <v>10.8</v>
      </c>
      <c r="E171" s="62">
        <v>1050.19</v>
      </c>
      <c r="F171" s="62">
        <v>1038.6199999999999</v>
      </c>
      <c r="G171" s="61">
        <v>2.5000000000000001E-3</v>
      </c>
      <c r="H171" s="61">
        <v>1E-4</v>
      </c>
      <c r="I171" s="61">
        <v>4.1000000000000003E-3</v>
      </c>
      <c r="J171" s="61">
        <v>8.9999999999999998E-4</v>
      </c>
      <c r="K171" s="61">
        <v>7.7999999999999996E-3</v>
      </c>
      <c r="L171" s="61">
        <v>0.97009999999999996</v>
      </c>
      <c r="M171" s="61">
        <v>1.44E-2</v>
      </c>
      <c r="N171" s="61">
        <v>0.40970000000000001</v>
      </c>
      <c r="O171" s="61">
        <v>2.9999999999999997E-4</v>
      </c>
      <c r="P171" s="61">
        <v>0.1305</v>
      </c>
      <c r="Q171" s="61">
        <v>48.93</v>
      </c>
      <c r="R171" s="62">
        <v>49709.17</v>
      </c>
      <c r="S171" s="61">
        <v>0.25190000000000001</v>
      </c>
      <c r="T171" s="61">
        <v>0.1575</v>
      </c>
      <c r="U171" s="61">
        <v>0.59050000000000002</v>
      </c>
      <c r="V171" s="61">
        <v>18.02</v>
      </c>
      <c r="W171" s="61">
        <v>8.65</v>
      </c>
      <c r="X171" s="62">
        <v>60366.2</v>
      </c>
      <c r="Y171" s="61">
        <v>117.71</v>
      </c>
      <c r="Z171" s="62">
        <v>105779.47</v>
      </c>
      <c r="AA171" s="61">
        <v>0.90539999999999998</v>
      </c>
      <c r="AB171" s="61">
        <v>5.4100000000000002E-2</v>
      </c>
      <c r="AC171" s="61">
        <v>4.0500000000000001E-2</v>
      </c>
      <c r="AD171" s="61">
        <v>9.4600000000000004E-2</v>
      </c>
      <c r="AE171" s="61">
        <v>105.78</v>
      </c>
      <c r="AF171" s="62">
        <v>2578.17</v>
      </c>
      <c r="AG171" s="61">
        <v>384.98</v>
      </c>
      <c r="AH171" s="62">
        <v>96966.37</v>
      </c>
      <c r="AI171" s="61" t="s">
        <v>14</v>
      </c>
      <c r="AJ171" s="62">
        <v>31413</v>
      </c>
      <c r="AK171" s="62">
        <v>42827.3</v>
      </c>
      <c r="AL171" s="61">
        <v>36.44</v>
      </c>
      <c r="AM171" s="61">
        <v>23.63</v>
      </c>
      <c r="AN171" s="61">
        <v>26.14</v>
      </c>
      <c r="AO171" s="61">
        <v>4.53</v>
      </c>
      <c r="AP171" s="62">
        <v>1127.46</v>
      </c>
      <c r="AQ171" s="61">
        <v>1.1240000000000001</v>
      </c>
      <c r="AR171" s="62">
        <v>1166.97</v>
      </c>
      <c r="AS171" s="62">
        <v>1988.25</v>
      </c>
      <c r="AT171" s="62">
        <v>5258.75</v>
      </c>
      <c r="AU171" s="61">
        <v>795.89</v>
      </c>
      <c r="AV171" s="61">
        <v>188.06</v>
      </c>
      <c r="AW171" s="62">
        <v>9397.93</v>
      </c>
      <c r="AX171" s="62">
        <v>5482.18</v>
      </c>
      <c r="AY171" s="61">
        <v>0.57669999999999999</v>
      </c>
      <c r="AZ171" s="62">
        <v>3354.32</v>
      </c>
      <c r="BA171" s="61">
        <v>0.3528</v>
      </c>
      <c r="BB171" s="61">
        <v>670.08</v>
      </c>
      <c r="BC171" s="61">
        <v>7.0499999999999993E-2</v>
      </c>
      <c r="BD171" s="62">
        <v>9506.59</v>
      </c>
      <c r="BE171" s="62">
        <v>4927.58</v>
      </c>
      <c r="BF171" s="61">
        <v>1.7564</v>
      </c>
      <c r="BG171" s="61">
        <v>0.54310000000000003</v>
      </c>
      <c r="BH171" s="61">
        <v>0.21740000000000001</v>
      </c>
      <c r="BI171" s="61">
        <v>0.17580000000000001</v>
      </c>
      <c r="BJ171" s="61">
        <v>3.5299999999999998E-2</v>
      </c>
      <c r="BK171" s="61">
        <v>2.8400000000000002E-2</v>
      </c>
    </row>
    <row r="172" spans="1:63" x14ac:dyDescent="0.25">
      <c r="A172" s="61" t="s">
        <v>204</v>
      </c>
      <c r="B172" s="61">
        <v>46870</v>
      </c>
      <c r="C172" s="61">
        <v>102.43</v>
      </c>
      <c r="D172" s="61">
        <v>17.39</v>
      </c>
      <c r="E172" s="62">
        <v>1780.81</v>
      </c>
      <c r="F172" s="62">
        <v>1939.15</v>
      </c>
      <c r="G172" s="61">
        <v>2.3E-3</v>
      </c>
      <c r="H172" s="61">
        <v>1E-4</v>
      </c>
      <c r="I172" s="61">
        <v>4.8999999999999998E-3</v>
      </c>
      <c r="J172" s="61">
        <v>6.9999999999999999E-4</v>
      </c>
      <c r="K172" s="61">
        <v>6.7000000000000002E-3</v>
      </c>
      <c r="L172" s="61">
        <v>0.9718</v>
      </c>
      <c r="M172" s="61">
        <v>1.34E-2</v>
      </c>
      <c r="N172" s="61">
        <v>0.37669999999999998</v>
      </c>
      <c r="O172" s="61">
        <v>1E-3</v>
      </c>
      <c r="P172" s="61">
        <v>0.12720000000000001</v>
      </c>
      <c r="Q172" s="61">
        <v>80.92</v>
      </c>
      <c r="R172" s="62">
        <v>52533.88</v>
      </c>
      <c r="S172" s="61">
        <v>0.19470000000000001</v>
      </c>
      <c r="T172" s="61">
        <v>0.17780000000000001</v>
      </c>
      <c r="U172" s="61">
        <v>0.62749999999999995</v>
      </c>
      <c r="V172" s="61">
        <v>18.86</v>
      </c>
      <c r="W172" s="61">
        <v>12.24</v>
      </c>
      <c r="X172" s="62">
        <v>69388.850000000006</v>
      </c>
      <c r="Y172" s="61">
        <v>140.15</v>
      </c>
      <c r="Z172" s="62">
        <v>117430.28</v>
      </c>
      <c r="AA172" s="61">
        <v>0.85640000000000005</v>
      </c>
      <c r="AB172" s="61">
        <v>9.0399999999999994E-2</v>
      </c>
      <c r="AC172" s="61">
        <v>5.3199999999999997E-2</v>
      </c>
      <c r="AD172" s="61">
        <v>0.14360000000000001</v>
      </c>
      <c r="AE172" s="61">
        <v>117.43</v>
      </c>
      <c r="AF172" s="62">
        <v>3099.35</v>
      </c>
      <c r="AG172" s="61">
        <v>407.86</v>
      </c>
      <c r="AH172" s="62">
        <v>117698.51</v>
      </c>
      <c r="AI172" s="61" t="s">
        <v>14</v>
      </c>
      <c r="AJ172" s="62">
        <v>32800</v>
      </c>
      <c r="AK172" s="62">
        <v>45814.46</v>
      </c>
      <c r="AL172" s="61">
        <v>42.57</v>
      </c>
      <c r="AM172" s="61">
        <v>25.33</v>
      </c>
      <c r="AN172" s="61">
        <v>28.35</v>
      </c>
      <c r="AO172" s="61">
        <v>4.58</v>
      </c>
      <c r="AP172" s="62">
        <v>1048.5999999999999</v>
      </c>
      <c r="AQ172" s="61">
        <v>0.96740000000000004</v>
      </c>
      <c r="AR172" s="61">
        <v>968.15</v>
      </c>
      <c r="AS172" s="62">
        <v>1712.3</v>
      </c>
      <c r="AT172" s="62">
        <v>4484.71</v>
      </c>
      <c r="AU172" s="61">
        <v>746.78</v>
      </c>
      <c r="AV172" s="61">
        <v>195.34</v>
      </c>
      <c r="AW172" s="62">
        <v>8107.27</v>
      </c>
      <c r="AX172" s="62">
        <v>4397.07</v>
      </c>
      <c r="AY172" s="61">
        <v>0.5373</v>
      </c>
      <c r="AZ172" s="62">
        <v>3234.03</v>
      </c>
      <c r="BA172" s="61">
        <v>0.3952</v>
      </c>
      <c r="BB172" s="61">
        <v>552.6</v>
      </c>
      <c r="BC172" s="61">
        <v>6.7500000000000004E-2</v>
      </c>
      <c r="BD172" s="62">
        <v>8183.7</v>
      </c>
      <c r="BE172" s="62">
        <v>4299.82</v>
      </c>
      <c r="BF172" s="61">
        <v>1.2587999999999999</v>
      </c>
      <c r="BG172" s="61">
        <v>0.56420000000000003</v>
      </c>
      <c r="BH172" s="61">
        <v>0.22850000000000001</v>
      </c>
      <c r="BI172" s="61">
        <v>0.14949999999999999</v>
      </c>
      <c r="BJ172" s="61">
        <v>3.6999999999999998E-2</v>
      </c>
      <c r="BK172" s="61">
        <v>2.07E-2</v>
      </c>
    </row>
    <row r="173" spans="1:63" x14ac:dyDescent="0.25">
      <c r="A173" s="61" t="s">
        <v>205</v>
      </c>
      <c r="B173" s="61">
        <v>47936</v>
      </c>
      <c r="C173" s="61">
        <v>88.86</v>
      </c>
      <c r="D173" s="61">
        <v>19.79</v>
      </c>
      <c r="E173" s="62">
        <v>1758.77</v>
      </c>
      <c r="F173" s="62">
        <v>1762</v>
      </c>
      <c r="G173" s="61">
        <v>2.2000000000000001E-3</v>
      </c>
      <c r="H173" s="61">
        <v>2.0000000000000001E-4</v>
      </c>
      <c r="I173" s="61">
        <v>5.4000000000000003E-3</v>
      </c>
      <c r="J173" s="61">
        <v>1.1000000000000001E-3</v>
      </c>
      <c r="K173" s="61">
        <v>7.7999999999999996E-3</v>
      </c>
      <c r="L173" s="61">
        <v>0.96850000000000003</v>
      </c>
      <c r="M173" s="61">
        <v>1.47E-2</v>
      </c>
      <c r="N173" s="61">
        <v>0.39750000000000002</v>
      </c>
      <c r="O173" s="61">
        <v>5.9999999999999995E-4</v>
      </c>
      <c r="P173" s="61">
        <v>0.13170000000000001</v>
      </c>
      <c r="Q173" s="61">
        <v>79.59</v>
      </c>
      <c r="R173" s="62">
        <v>51643.519999999997</v>
      </c>
      <c r="S173" s="61">
        <v>0.21809999999999999</v>
      </c>
      <c r="T173" s="61">
        <v>0.184</v>
      </c>
      <c r="U173" s="61">
        <v>0.59789999999999999</v>
      </c>
      <c r="V173" s="61">
        <v>18.97</v>
      </c>
      <c r="W173" s="61">
        <v>12.68</v>
      </c>
      <c r="X173" s="62">
        <v>66680.37</v>
      </c>
      <c r="Y173" s="61">
        <v>133.56</v>
      </c>
      <c r="Z173" s="62">
        <v>110404.66</v>
      </c>
      <c r="AA173" s="61">
        <v>0.87590000000000001</v>
      </c>
      <c r="AB173" s="61">
        <v>7.5700000000000003E-2</v>
      </c>
      <c r="AC173" s="61">
        <v>4.8399999999999999E-2</v>
      </c>
      <c r="AD173" s="61">
        <v>0.1241</v>
      </c>
      <c r="AE173" s="61">
        <v>110.4</v>
      </c>
      <c r="AF173" s="62">
        <v>2823.83</v>
      </c>
      <c r="AG173" s="61">
        <v>394.94</v>
      </c>
      <c r="AH173" s="62">
        <v>110911.25</v>
      </c>
      <c r="AI173" s="61" t="s">
        <v>14</v>
      </c>
      <c r="AJ173" s="62">
        <v>32315</v>
      </c>
      <c r="AK173" s="62">
        <v>45067.28</v>
      </c>
      <c r="AL173" s="61">
        <v>37.840000000000003</v>
      </c>
      <c r="AM173" s="61">
        <v>24.71</v>
      </c>
      <c r="AN173" s="61">
        <v>26.89</v>
      </c>
      <c r="AO173" s="61">
        <v>4.33</v>
      </c>
      <c r="AP173" s="61">
        <v>802.8</v>
      </c>
      <c r="AQ173" s="61">
        <v>0.98360000000000003</v>
      </c>
      <c r="AR173" s="62">
        <v>1074.1300000000001</v>
      </c>
      <c r="AS173" s="62">
        <v>1878.86</v>
      </c>
      <c r="AT173" s="62">
        <v>4825.05</v>
      </c>
      <c r="AU173" s="61">
        <v>766.39</v>
      </c>
      <c r="AV173" s="61">
        <v>214.28</v>
      </c>
      <c r="AW173" s="62">
        <v>8758.7000000000007</v>
      </c>
      <c r="AX173" s="62">
        <v>5038.6400000000003</v>
      </c>
      <c r="AY173" s="61">
        <v>0.56299999999999994</v>
      </c>
      <c r="AZ173" s="62">
        <v>3240.26</v>
      </c>
      <c r="BA173" s="61">
        <v>0.36209999999999998</v>
      </c>
      <c r="BB173" s="61">
        <v>670.63</v>
      </c>
      <c r="BC173" s="61">
        <v>7.4899999999999994E-2</v>
      </c>
      <c r="BD173" s="62">
        <v>8949.5300000000007</v>
      </c>
      <c r="BE173" s="62">
        <v>4625.26</v>
      </c>
      <c r="BF173" s="61">
        <v>1.4563999999999999</v>
      </c>
      <c r="BG173" s="61">
        <v>0.5575</v>
      </c>
      <c r="BH173" s="61">
        <v>0.22420000000000001</v>
      </c>
      <c r="BI173" s="61">
        <v>0.1615</v>
      </c>
      <c r="BJ173" s="61">
        <v>3.78E-2</v>
      </c>
      <c r="BK173" s="61">
        <v>1.9E-2</v>
      </c>
    </row>
    <row r="174" spans="1:63" x14ac:dyDescent="0.25">
      <c r="A174" s="61" t="s">
        <v>206</v>
      </c>
      <c r="B174" s="61">
        <v>49775</v>
      </c>
      <c r="C174" s="61">
        <v>91.38</v>
      </c>
      <c r="D174" s="61">
        <v>8.14</v>
      </c>
      <c r="E174" s="61">
        <v>744.13</v>
      </c>
      <c r="F174" s="61">
        <v>741.94</v>
      </c>
      <c r="G174" s="61">
        <v>2.2000000000000001E-3</v>
      </c>
      <c r="H174" s="61">
        <v>0</v>
      </c>
      <c r="I174" s="61">
        <v>3.3999999999999998E-3</v>
      </c>
      <c r="J174" s="61">
        <v>1.1000000000000001E-3</v>
      </c>
      <c r="K174" s="61">
        <v>1.0999999999999999E-2</v>
      </c>
      <c r="L174" s="61">
        <v>0.96589999999999998</v>
      </c>
      <c r="M174" s="61">
        <v>1.6400000000000001E-2</v>
      </c>
      <c r="N174" s="61">
        <v>0.41660000000000003</v>
      </c>
      <c r="O174" s="61">
        <v>8.9999999999999998E-4</v>
      </c>
      <c r="P174" s="61">
        <v>0.1333</v>
      </c>
      <c r="Q174" s="61">
        <v>38.39</v>
      </c>
      <c r="R174" s="62">
        <v>47665.78</v>
      </c>
      <c r="S174" s="61">
        <v>0.31019999999999998</v>
      </c>
      <c r="T174" s="61">
        <v>0.14910000000000001</v>
      </c>
      <c r="U174" s="61">
        <v>0.54069999999999996</v>
      </c>
      <c r="V174" s="61">
        <v>16.73</v>
      </c>
      <c r="W174" s="61">
        <v>7.06</v>
      </c>
      <c r="X174" s="62">
        <v>59425.86</v>
      </c>
      <c r="Y174" s="61">
        <v>102.05</v>
      </c>
      <c r="Z174" s="62">
        <v>107746.1</v>
      </c>
      <c r="AA174" s="61">
        <v>0.91549999999999998</v>
      </c>
      <c r="AB174" s="61">
        <v>4.5400000000000003E-2</v>
      </c>
      <c r="AC174" s="61">
        <v>3.9199999999999999E-2</v>
      </c>
      <c r="AD174" s="61">
        <v>8.4500000000000006E-2</v>
      </c>
      <c r="AE174" s="61">
        <v>107.75</v>
      </c>
      <c r="AF174" s="62">
        <v>2649.26</v>
      </c>
      <c r="AG174" s="61">
        <v>402.03</v>
      </c>
      <c r="AH174" s="62">
        <v>89955.24</v>
      </c>
      <c r="AI174" s="61" t="s">
        <v>14</v>
      </c>
      <c r="AJ174" s="62">
        <v>31165</v>
      </c>
      <c r="AK174" s="62">
        <v>41478.78</v>
      </c>
      <c r="AL174" s="61">
        <v>36.86</v>
      </c>
      <c r="AM174" s="61">
        <v>23.78</v>
      </c>
      <c r="AN174" s="61">
        <v>25.97</v>
      </c>
      <c r="AO174" s="61">
        <v>4.6900000000000004</v>
      </c>
      <c r="AP174" s="62">
        <v>1179.1500000000001</v>
      </c>
      <c r="AQ174" s="61">
        <v>1.2754000000000001</v>
      </c>
      <c r="AR174" s="62">
        <v>1276.68</v>
      </c>
      <c r="AS174" s="62">
        <v>2049.21</v>
      </c>
      <c r="AT174" s="62">
        <v>5203.22</v>
      </c>
      <c r="AU174" s="61">
        <v>779.63</v>
      </c>
      <c r="AV174" s="61">
        <v>164.61</v>
      </c>
      <c r="AW174" s="62">
        <v>9473.36</v>
      </c>
      <c r="AX174" s="62">
        <v>5528.88</v>
      </c>
      <c r="AY174" s="61">
        <v>0.55859999999999999</v>
      </c>
      <c r="AZ174" s="62">
        <v>3684.99</v>
      </c>
      <c r="BA174" s="61">
        <v>0.37230000000000002</v>
      </c>
      <c r="BB174" s="61">
        <v>683.81</v>
      </c>
      <c r="BC174" s="61">
        <v>6.9099999999999995E-2</v>
      </c>
      <c r="BD174" s="62">
        <v>9897.68</v>
      </c>
      <c r="BE174" s="62">
        <v>5030.07</v>
      </c>
      <c r="BF174" s="61">
        <v>1.8913</v>
      </c>
      <c r="BG174" s="61">
        <v>0.53390000000000004</v>
      </c>
      <c r="BH174" s="61">
        <v>0.2099</v>
      </c>
      <c r="BI174" s="61">
        <v>0.18440000000000001</v>
      </c>
      <c r="BJ174" s="61">
        <v>3.8399999999999997E-2</v>
      </c>
      <c r="BK174" s="61">
        <v>3.3399999999999999E-2</v>
      </c>
    </row>
    <row r="175" spans="1:63" x14ac:dyDescent="0.25">
      <c r="A175" s="61" t="s">
        <v>207</v>
      </c>
      <c r="B175" s="61">
        <v>49841</v>
      </c>
      <c r="C175" s="61">
        <v>133.13999999999999</v>
      </c>
      <c r="D175" s="61">
        <v>12.73</v>
      </c>
      <c r="E175" s="62">
        <v>1694.79</v>
      </c>
      <c r="F175" s="62">
        <v>1823</v>
      </c>
      <c r="G175" s="61">
        <v>1.5E-3</v>
      </c>
      <c r="H175" s="61">
        <v>2.0000000000000001E-4</v>
      </c>
      <c r="I175" s="61">
        <v>3.7000000000000002E-3</v>
      </c>
      <c r="J175" s="61">
        <v>1.1000000000000001E-3</v>
      </c>
      <c r="K175" s="61">
        <v>4.4999999999999997E-3</v>
      </c>
      <c r="L175" s="61">
        <v>0.97860000000000003</v>
      </c>
      <c r="M175" s="61">
        <v>1.04E-2</v>
      </c>
      <c r="N175" s="61">
        <v>0.51100000000000001</v>
      </c>
      <c r="O175" s="61">
        <v>5.7000000000000002E-3</v>
      </c>
      <c r="P175" s="61">
        <v>0.1479</v>
      </c>
      <c r="Q175" s="61">
        <v>79.569999999999993</v>
      </c>
      <c r="R175" s="62">
        <v>50086.91</v>
      </c>
      <c r="S175" s="61">
        <v>0.22070000000000001</v>
      </c>
      <c r="T175" s="61">
        <v>0.1895</v>
      </c>
      <c r="U175" s="61">
        <v>0.58979999999999999</v>
      </c>
      <c r="V175" s="61">
        <v>17.63</v>
      </c>
      <c r="W175" s="61">
        <v>12.68</v>
      </c>
      <c r="X175" s="62">
        <v>63799.22</v>
      </c>
      <c r="Y175" s="61">
        <v>129.26</v>
      </c>
      <c r="Z175" s="62">
        <v>102888.65</v>
      </c>
      <c r="AA175" s="61">
        <v>0.77710000000000001</v>
      </c>
      <c r="AB175" s="61">
        <v>0.1227</v>
      </c>
      <c r="AC175" s="61">
        <v>0.1002</v>
      </c>
      <c r="AD175" s="61">
        <v>0.22289999999999999</v>
      </c>
      <c r="AE175" s="61">
        <v>102.89</v>
      </c>
      <c r="AF175" s="62">
        <v>2661.62</v>
      </c>
      <c r="AG175" s="61">
        <v>338</v>
      </c>
      <c r="AH175" s="62">
        <v>91366.23</v>
      </c>
      <c r="AI175" s="61" t="s">
        <v>14</v>
      </c>
      <c r="AJ175" s="62">
        <v>28159</v>
      </c>
      <c r="AK175" s="62">
        <v>39853.839999999997</v>
      </c>
      <c r="AL175" s="61">
        <v>32.43</v>
      </c>
      <c r="AM175" s="61">
        <v>24.27</v>
      </c>
      <c r="AN175" s="61">
        <v>25.39</v>
      </c>
      <c r="AO175" s="61">
        <v>3.81</v>
      </c>
      <c r="AP175" s="61">
        <v>0</v>
      </c>
      <c r="AQ175" s="61">
        <v>0.83430000000000004</v>
      </c>
      <c r="AR175" s="62">
        <v>1037.3399999999999</v>
      </c>
      <c r="AS175" s="62">
        <v>1967.36</v>
      </c>
      <c r="AT175" s="62">
        <v>4750.6499999999996</v>
      </c>
      <c r="AU175" s="61">
        <v>790.36</v>
      </c>
      <c r="AV175" s="61">
        <v>207.89</v>
      </c>
      <c r="AW175" s="62">
        <v>8753.6</v>
      </c>
      <c r="AX175" s="62">
        <v>5364.84</v>
      </c>
      <c r="AY175" s="61">
        <v>0.60199999999999998</v>
      </c>
      <c r="AZ175" s="62">
        <v>2597.64</v>
      </c>
      <c r="BA175" s="61">
        <v>0.29149999999999998</v>
      </c>
      <c r="BB175" s="61">
        <v>949.59</v>
      </c>
      <c r="BC175" s="61">
        <v>0.1066</v>
      </c>
      <c r="BD175" s="62">
        <v>8912.07</v>
      </c>
      <c r="BE175" s="62">
        <v>5293.54</v>
      </c>
      <c r="BF175" s="61">
        <v>2.0430999999999999</v>
      </c>
      <c r="BG175" s="61">
        <v>0.54100000000000004</v>
      </c>
      <c r="BH175" s="61">
        <v>0.24229999999999999</v>
      </c>
      <c r="BI175" s="61">
        <v>0.15629999999999999</v>
      </c>
      <c r="BJ175" s="61">
        <v>3.7699999999999997E-2</v>
      </c>
      <c r="BK175" s="61">
        <v>2.2700000000000001E-2</v>
      </c>
    </row>
    <row r="176" spans="1:63" x14ac:dyDescent="0.25">
      <c r="A176" s="61" t="s">
        <v>208</v>
      </c>
      <c r="B176" s="61">
        <v>45369</v>
      </c>
      <c r="C176" s="61">
        <v>43.95</v>
      </c>
      <c r="D176" s="61">
        <v>18.25</v>
      </c>
      <c r="E176" s="61">
        <v>802.19</v>
      </c>
      <c r="F176" s="61">
        <v>817.94</v>
      </c>
      <c r="G176" s="61">
        <v>6.3E-3</v>
      </c>
      <c r="H176" s="61">
        <v>2.9999999999999997E-4</v>
      </c>
      <c r="I176" s="61">
        <v>2.4E-2</v>
      </c>
      <c r="J176" s="61">
        <v>8.0000000000000004E-4</v>
      </c>
      <c r="K176" s="61">
        <v>3.4500000000000003E-2</v>
      </c>
      <c r="L176" s="61">
        <v>0.90939999999999999</v>
      </c>
      <c r="M176" s="61">
        <v>2.4899999999999999E-2</v>
      </c>
      <c r="N176" s="61">
        <v>0.254</v>
      </c>
      <c r="O176" s="61">
        <v>4.7999999999999996E-3</v>
      </c>
      <c r="P176" s="61">
        <v>0.1096</v>
      </c>
      <c r="Q176" s="61">
        <v>42.73</v>
      </c>
      <c r="R176" s="62">
        <v>50777.11</v>
      </c>
      <c r="S176" s="61">
        <v>0.30309999999999998</v>
      </c>
      <c r="T176" s="61">
        <v>0.16200000000000001</v>
      </c>
      <c r="U176" s="61">
        <v>0.53500000000000003</v>
      </c>
      <c r="V176" s="61">
        <v>17.309999999999999</v>
      </c>
      <c r="W176" s="61">
        <v>7.13</v>
      </c>
      <c r="X176" s="62">
        <v>63903.9</v>
      </c>
      <c r="Y176" s="61">
        <v>109.72</v>
      </c>
      <c r="Z176" s="62">
        <v>142941.20000000001</v>
      </c>
      <c r="AA176" s="61">
        <v>0.82430000000000003</v>
      </c>
      <c r="AB176" s="61">
        <v>0.1336</v>
      </c>
      <c r="AC176" s="61">
        <v>4.2200000000000001E-2</v>
      </c>
      <c r="AD176" s="61">
        <v>0.1757</v>
      </c>
      <c r="AE176" s="61">
        <v>142.94</v>
      </c>
      <c r="AF176" s="62">
        <v>3967.95</v>
      </c>
      <c r="AG176" s="61">
        <v>514.9</v>
      </c>
      <c r="AH176" s="62">
        <v>132905.79999999999</v>
      </c>
      <c r="AI176" s="61" t="s">
        <v>14</v>
      </c>
      <c r="AJ176" s="62">
        <v>33496</v>
      </c>
      <c r="AK176" s="62">
        <v>50015.28</v>
      </c>
      <c r="AL176" s="61">
        <v>45.21</v>
      </c>
      <c r="AM176" s="61">
        <v>27.07</v>
      </c>
      <c r="AN176" s="61">
        <v>31.06</v>
      </c>
      <c r="AO176" s="61">
        <v>4.74</v>
      </c>
      <c r="AP176" s="62">
        <v>1187.24</v>
      </c>
      <c r="AQ176" s="61">
        <v>1.0868</v>
      </c>
      <c r="AR176" s="62">
        <v>1250.6500000000001</v>
      </c>
      <c r="AS176" s="62">
        <v>1738.87</v>
      </c>
      <c r="AT176" s="62">
        <v>5140.4799999999996</v>
      </c>
      <c r="AU176" s="61">
        <v>910.3</v>
      </c>
      <c r="AV176" s="61">
        <v>149.68</v>
      </c>
      <c r="AW176" s="62">
        <v>9189.98</v>
      </c>
      <c r="AX176" s="62">
        <v>4207.1400000000003</v>
      </c>
      <c r="AY176" s="61">
        <v>0.43680000000000002</v>
      </c>
      <c r="AZ176" s="62">
        <v>4863.59</v>
      </c>
      <c r="BA176" s="61">
        <v>0.50490000000000002</v>
      </c>
      <c r="BB176" s="61">
        <v>561.46</v>
      </c>
      <c r="BC176" s="61">
        <v>5.8299999999999998E-2</v>
      </c>
      <c r="BD176" s="62">
        <v>9632.19</v>
      </c>
      <c r="BE176" s="62">
        <v>3368.5</v>
      </c>
      <c r="BF176" s="61">
        <v>0.76980000000000004</v>
      </c>
      <c r="BG176" s="61">
        <v>0.55089999999999995</v>
      </c>
      <c r="BH176" s="61">
        <v>0.19750000000000001</v>
      </c>
      <c r="BI176" s="61">
        <v>0.19270000000000001</v>
      </c>
      <c r="BJ176" s="61">
        <v>3.32E-2</v>
      </c>
      <c r="BK176" s="61">
        <v>2.5700000000000001E-2</v>
      </c>
    </row>
    <row r="177" spans="1:63" x14ac:dyDescent="0.25">
      <c r="A177" s="61" t="s">
        <v>209</v>
      </c>
      <c r="B177" s="61">
        <v>43976</v>
      </c>
      <c r="C177" s="61">
        <v>31.33</v>
      </c>
      <c r="D177" s="61">
        <v>101.62</v>
      </c>
      <c r="E177" s="62">
        <v>3184.17</v>
      </c>
      <c r="F177" s="62">
        <v>3051.08</v>
      </c>
      <c r="G177" s="61">
        <v>1.7899999999999999E-2</v>
      </c>
      <c r="H177" s="61">
        <v>4.0000000000000002E-4</v>
      </c>
      <c r="I177" s="61">
        <v>3.6400000000000002E-2</v>
      </c>
      <c r="J177" s="61">
        <v>1.8E-3</v>
      </c>
      <c r="K177" s="61">
        <v>2.87E-2</v>
      </c>
      <c r="L177" s="61">
        <v>0.87970000000000004</v>
      </c>
      <c r="M177" s="61">
        <v>3.5000000000000003E-2</v>
      </c>
      <c r="N177" s="61">
        <v>0.24299999999999999</v>
      </c>
      <c r="O177" s="61">
        <v>1.2699999999999999E-2</v>
      </c>
      <c r="P177" s="61">
        <v>0.1181</v>
      </c>
      <c r="Q177" s="61">
        <v>133.16999999999999</v>
      </c>
      <c r="R177" s="62">
        <v>59194.14</v>
      </c>
      <c r="S177" s="61">
        <v>0.2354</v>
      </c>
      <c r="T177" s="61">
        <v>0.193</v>
      </c>
      <c r="U177" s="61">
        <v>0.5716</v>
      </c>
      <c r="V177" s="61">
        <v>19.46</v>
      </c>
      <c r="W177" s="61">
        <v>17.96</v>
      </c>
      <c r="X177" s="62">
        <v>79136.960000000006</v>
      </c>
      <c r="Y177" s="61">
        <v>173.88</v>
      </c>
      <c r="Z177" s="62">
        <v>166211.74</v>
      </c>
      <c r="AA177" s="61">
        <v>0.81110000000000004</v>
      </c>
      <c r="AB177" s="61">
        <v>0.1615</v>
      </c>
      <c r="AC177" s="61">
        <v>2.7400000000000001E-2</v>
      </c>
      <c r="AD177" s="61">
        <v>0.18890000000000001</v>
      </c>
      <c r="AE177" s="61">
        <v>166.21</v>
      </c>
      <c r="AF177" s="62">
        <v>6242.08</v>
      </c>
      <c r="AG177" s="61">
        <v>784.96</v>
      </c>
      <c r="AH177" s="62">
        <v>186749.41</v>
      </c>
      <c r="AI177" s="61" t="s">
        <v>14</v>
      </c>
      <c r="AJ177" s="62">
        <v>38603</v>
      </c>
      <c r="AK177" s="62">
        <v>61110.5</v>
      </c>
      <c r="AL177" s="61">
        <v>59.45</v>
      </c>
      <c r="AM177" s="61">
        <v>36.81</v>
      </c>
      <c r="AN177" s="61">
        <v>39.08</v>
      </c>
      <c r="AO177" s="61">
        <v>4.8899999999999997</v>
      </c>
      <c r="AP177" s="62">
        <v>1187.3499999999999</v>
      </c>
      <c r="AQ177" s="61">
        <v>0.87760000000000005</v>
      </c>
      <c r="AR177" s="62">
        <v>1158.3399999999999</v>
      </c>
      <c r="AS177" s="62">
        <v>1795.68</v>
      </c>
      <c r="AT177" s="62">
        <v>5564.62</v>
      </c>
      <c r="AU177" s="62">
        <v>1081.46</v>
      </c>
      <c r="AV177" s="61">
        <v>235.26</v>
      </c>
      <c r="AW177" s="62">
        <v>9835.3700000000008</v>
      </c>
      <c r="AX177" s="62">
        <v>3493.6</v>
      </c>
      <c r="AY177" s="61">
        <v>0.35570000000000002</v>
      </c>
      <c r="AZ177" s="62">
        <v>5864.67</v>
      </c>
      <c r="BA177" s="61">
        <v>0.59699999999999998</v>
      </c>
      <c r="BB177" s="61">
        <v>464.48</v>
      </c>
      <c r="BC177" s="61">
        <v>4.7300000000000002E-2</v>
      </c>
      <c r="BD177" s="62">
        <v>9822.75</v>
      </c>
      <c r="BE177" s="62">
        <v>1942.78</v>
      </c>
      <c r="BF177" s="61">
        <v>0.30669999999999997</v>
      </c>
      <c r="BG177" s="61">
        <v>0.59419999999999995</v>
      </c>
      <c r="BH177" s="61">
        <v>0.22320000000000001</v>
      </c>
      <c r="BI177" s="61">
        <v>0.1343</v>
      </c>
      <c r="BJ177" s="61">
        <v>2.8500000000000001E-2</v>
      </c>
      <c r="BK177" s="61">
        <v>1.9900000000000001E-2</v>
      </c>
    </row>
    <row r="178" spans="1:63" x14ac:dyDescent="0.25">
      <c r="A178" s="61" t="s">
        <v>210</v>
      </c>
      <c r="B178" s="61">
        <v>47068</v>
      </c>
      <c r="C178" s="61">
        <v>70.62</v>
      </c>
      <c r="D178" s="61">
        <v>9.2100000000000009</v>
      </c>
      <c r="E178" s="61">
        <v>650.48</v>
      </c>
      <c r="F178" s="61">
        <v>642.05999999999995</v>
      </c>
      <c r="G178" s="61">
        <v>5.8999999999999999E-3</v>
      </c>
      <c r="H178" s="61">
        <v>1E-4</v>
      </c>
      <c r="I178" s="61">
        <v>4.4000000000000003E-3</v>
      </c>
      <c r="J178" s="61">
        <v>1.2999999999999999E-3</v>
      </c>
      <c r="K178" s="61">
        <v>4.87E-2</v>
      </c>
      <c r="L178" s="61">
        <v>0.91620000000000001</v>
      </c>
      <c r="M178" s="61">
        <v>2.3400000000000001E-2</v>
      </c>
      <c r="N178" s="61">
        <v>0.40799999999999997</v>
      </c>
      <c r="O178" s="61">
        <v>5.3E-3</v>
      </c>
      <c r="P178" s="61">
        <v>0.14460000000000001</v>
      </c>
      <c r="Q178" s="61">
        <v>35.270000000000003</v>
      </c>
      <c r="R178" s="62">
        <v>48038.46</v>
      </c>
      <c r="S178" s="61">
        <v>0.36130000000000001</v>
      </c>
      <c r="T178" s="61">
        <v>0.1469</v>
      </c>
      <c r="U178" s="61">
        <v>0.49170000000000003</v>
      </c>
      <c r="V178" s="61">
        <v>15.91</v>
      </c>
      <c r="W178" s="61">
        <v>7.07</v>
      </c>
      <c r="X178" s="62">
        <v>62934.879999999997</v>
      </c>
      <c r="Y178" s="61">
        <v>88.73</v>
      </c>
      <c r="Z178" s="62">
        <v>111667.17</v>
      </c>
      <c r="AA178" s="61">
        <v>0.87450000000000006</v>
      </c>
      <c r="AB178" s="61">
        <v>8.5699999999999998E-2</v>
      </c>
      <c r="AC178" s="61">
        <v>3.9800000000000002E-2</v>
      </c>
      <c r="AD178" s="61">
        <v>0.1255</v>
      </c>
      <c r="AE178" s="61">
        <v>111.67</v>
      </c>
      <c r="AF178" s="62">
        <v>2676.74</v>
      </c>
      <c r="AG178" s="61">
        <v>396.58</v>
      </c>
      <c r="AH178" s="62">
        <v>95292.52</v>
      </c>
      <c r="AI178" s="61" t="s">
        <v>14</v>
      </c>
      <c r="AJ178" s="62">
        <v>31165</v>
      </c>
      <c r="AK178" s="62">
        <v>41864.050000000003</v>
      </c>
      <c r="AL178" s="61">
        <v>41.73</v>
      </c>
      <c r="AM178" s="61">
        <v>22.99</v>
      </c>
      <c r="AN178" s="61">
        <v>28.57</v>
      </c>
      <c r="AO178" s="61">
        <v>4.1399999999999997</v>
      </c>
      <c r="AP178" s="62">
        <v>1338.29</v>
      </c>
      <c r="AQ178" s="61">
        <v>1.3573999999999999</v>
      </c>
      <c r="AR178" s="62">
        <v>1346.82</v>
      </c>
      <c r="AS178" s="62">
        <v>1905.75</v>
      </c>
      <c r="AT178" s="62">
        <v>5468.91</v>
      </c>
      <c r="AU178" s="61">
        <v>986.22</v>
      </c>
      <c r="AV178" s="61">
        <v>192.46</v>
      </c>
      <c r="AW178" s="62">
        <v>9900.15</v>
      </c>
      <c r="AX178" s="62">
        <v>5413.54</v>
      </c>
      <c r="AY178" s="61">
        <v>0.5242</v>
      </c>
      <c r="AZ178" s="62">
        <v>4271.78</v>
      </c>
      <c r="BA178" s="61">
        <v>0.41360000000000002</v>
      </c>
      <c r="BB178" s="61">
        <v>642.24</v>
      </c>
      <c r="BC178" s="61">
        <v>6.2199999999999998E-2</v>
      </c>
      <c r="BD178" s="62">
        <v>10327.57</v>
      </c>
      <c r="BE178" s="62">
        <v>4498.26</v>
      </c>
      <c r="BF178" s="61">
        <v>1.5713999999999999</v>
      </c>
      <c r="BG178" s="61">
        <v>0.53669999999999995</v>
      </c>
      <c r="BH178" s="61">
        <v>0.20300000000000001</v>
      </c>
      <c r="BI178" s="61">
        <v>0.1893</v>
      </c>
      <c r="BJ178" s="61">
        <v>3.5200000000000002E-2</v>
      </c>
      <c r="BK178" s="61">
        <v>3.5700000000000003E-2</v>
      </c>
    </row>
    <row r="179" spans="1:63" x14ac:dyDescent="0.25">
      <c r="A179" s="61" t="s">
        <v>211</v>
      </c>
      <c r="B179" s="61">
        <v>46045</v>
      </c>
      <c r="C179" s="61">
        <v>83.38</v>
      </c>
      <c r="D179" s="61">
        <v>12.25</v>
      </c>
      <c r="E179" s="62">
        <v>1021.02</v>
      </c>
      <c r="F179" s="62">
        <v>1022.76</v>
      </c>
      <c r="G179" s="61">
        <v>2.3E-3</v>
      </c>
      <c r="H179" s="61">
        <v>2.9999999999999997E-4</v>
      </c>
      <c r="I179" s="61">
        <v>4.8999999999999998E-3</v>
      </c>
      <c r="J179" s="61">
        <v>1.5E-3</v>
      </c>
      <c r="K179" s="61">
        <v>9.4999999999999998E-3</v>
      </c>
      <c r="L179" s="61">
        <v>0.96440000000000003</v>
      </c>
      <c r="M179" s="61">
        <v>1.7100000000000001E-2</v>
      </c>
      <c r="N179" s="61">
        <v>0.39029999999999998</v>
      </c>
      <c r="O179" s="61">
        <v>1.9E-3</v>
      </c>
      <c r="P179" s="61">
        <v>0.1229</v>
      </c>
      <c r="Q179" s="61">
        <v>49.06</v>
      </c>
      <c r="R179" s="62">
        <v>49284.97</v>
      </c>
      <c r="S179" s="61">
        <v>0.3004</v>
      </c>
      <c r="T179" s="61">
        <v>0.1552</v>
      </c>
      <c r="U179" s="61">
        <v>0.54430000000000001</v>
      </c>
      <c r="V179" s="61">
        <v>17.8</v>
      </c>
      <c r="W179" s="61">
        <v>7.89</v>
      </c>
      <c r="X179" s="62">
        <v>60685.88</v>
      </c>
      <c r="Y179" s="61">
        <v>125.26</v>
      </c>
      <c r="Z179" s="62">
        <v>93215.4</v>
      </c>
      <c r="AA179" s="61">
        <v>0.9244</v>
      </c>
      <c r="AB179" s="61">
        <v>4.0500000000000001E-2</v>
      </c>
      <c r="AC179" s="61">
        <v>3.5099999999999999E-2</v>
      </c>
      <c r="AD179" s="61">
        <v>7.5600000000000001E-2</v>
      </c>
      <c r="AE179" s="61">
        <v>93.22</v>
      </c>
      <c r="AF179" s="62">
        <v>2292.4499999999998</v>
      </c>
      <c r="AG179" s="61">
        <v>356.81</v>
      </c>
      <c r="AH179" s="62">
        <v>88905.63</v>
      </c>
      <c r="AI179" s="61" t="s">
        <v>14</v>
      </c>
      <c r="AJ179" s="62">
        <v>32415</v>
      </c>
      <c r="AK179" s="62">
        <v>43902.83</v>
      </c>
      <c r="AL179" s="61">
        <v>36.42</v>
      </c>
      <c r="AM179" s="61">
        <v>24.51</v>
      </c>
      <c r="AN179" s="61">
        <v>27.25</v>
      </c>
      <c r="AO179" s="61">
        <v>4.74</v>
      </c>
      <c r="AP179" s="61">
        <v>953.55</v>
      </c>
      <c r="AQ179" s="61">
        <v>0.98</v>
      </c>
      <c r="AR179" s="62">
        <v>1112.19</v>
      </c>
      <c r="AS179" s="62">
        <v>1945.2</v>
      </c>
      <c r="AT179" s="62">
        <v>4838.22</v>
      </c>
      <c r="AU179" s="61">
        <v>678.63</v>
      </c>
      <c r="AV179" s="61">
        <v>137.43</v>
      </c>
      <c r="AW179" s="62">
        <v>8711.66</v>
      </c>
      <c r="AX179" s="62">
        <v>5594.09</v>
      </c>
      <c r="AY179" s="61">
        <v>0.60470000000000002</v>
      </c>
      <c r="AZ179" s="62">
        <v>2965.98</v>
      </c>
      <c r="BA179" s="61">
        <v>0.3206</v>
      </c>
      <c r="BB179" s="61">
        <v>690.64</v>
      </c>
      <c r="BC179" s="61">
        <v>7.4700000000000003E-2</v>
      </c>
      <c r="BD179" s="62">
        <v>9250.7099999999991</v>
      </c>
      <c r="BE179" s="62">
        <v>5147.43</v>
      </c>
      <c r="BF179" s="61">
        <v>1.9081999999999999</v>
      </c>
      <c r="BG179" s="61">
        <v>0.53290000000000004</v>
      </c>
      <c r="BH179" s="61">
        <v>0.21</v>
      </c>
      <c r="BI179" s="61">
        <v>0.19020000000000001</v>
      </c>
      <c r="BJ179" s="61">
        <v>3.9699999999999999E-2</v>
      </c>
      <c r="BK179" s="61">
        <v>2.7199999999999998E-2</v>
      </c>
    </row>
    <row r="180" spans="1:63" x14ac:dyDescent="0.25">
      <c r="A180" s="61" t="s">
        <v>212</v>
      </c>
      <c r="B180" s="61">
        <v>45914</v>
      </c>
      <c r="C180" s="61">
        <v>124.1</v>
      </c>
      <c r="D180" s="61">
        <v>10.07</v>
      </c>
      <c r="E180" s="62">
        <v>1250.18</v>
      </c>
      <c r="F180" s="62">
        <v>1182.5899999999999</v>
      </c>
      <c r="G180" s="61">
        <v>2.5999999999999999E-3</v>
      </c>
      <c r="H180" s="61">
        <v>6.9999999999999999E-4</v>
      </c>
      <c r="I180" s="61">
        <v>1.7299999999999999E-2</v>
      </c>
      <c r="J180" s="61">
        <v>8.0000000000000004E-4</v>
      </c>
      <c r="K180" s="61">
        <v>1.7100000000000001E-2</v>
      </c>
      <c r="L180" s="61">
        <v>0.9264</v>
      </c>
      <c r="M180" s="61">
        <v>3.5000000000000003E-2</v>
      </c>
      <c r="N180" s="61">
        <v>0.54249999999999998</v>
      </c>
      <c r="O180" s="61">
        <v>2.2000000000000001E-3</v>
      </c>
      <c r="P180" s="61">
        <v>0.15629999999999999</v>
      </c>
      <c r="Q180" s="61">
        <v>60.14</v>
      </c>
      <c r="R180" s="62">
        <v>47326.73</v>
      </c>
      <c r="S180" s="61">
        <v>0.25900000000000001</v>
      </c>
      <c r="T180" s="61">
        <v>0.14399999999999999</v>
      </c>
      <c r="U180" s="61">
        <v>0.59709999999999996</v>
      </c>
      <c r="V180" s="61">
        <v>16.510000000000002</v>
      </c>
      <c r="W180" s="61">
        <v>9.83</v>
      </c>
      <c r="X180" s="62">
        <v>60840.33</v>
      </c>
      <c r="Y180" s="61">
        <v>123.26</v>
      </c>
      <c r="Z180" s="62">
        <v>108138.35</v>
      </c>
      <c r="AA180" s="61">
        <v>0.78169999999999995</v>
      </c>
      <c r="AB180" s="61">
        <v>0.13930000000000001</v>
      </c>
      <c r="AC180" s="61">
        <v>7.9000000000000001E-2</v>
      </c>
      <c r="AD180" s="61">
        <v>0.21829999999999999</v>
      </c>
      <c r="AE180" s="61">
        <v>108.14</v>
      </c>
      <c r="AF180" s="62">
        <v>2836.45</v>
      </c>
      <c r="AG180" s="61">
        <v>375.72</v>
      </c>
      <c r="AH180" s="62">
        <v>104285.84</v>
      </c>
      <c r="AI180" s="61" t="s">
        <v>14</v>
      </c>
      <c r="AJ180" s="62">
        <v>27603</v>
      </c>
      <c r="AK180" s="62">
        <v>39434.75</v>
      </c>
      <c r="AL180" s="61">
        <v>40.97</v>
      </c>
      <c r="AM180" s="61">
        <v>25.28</v>
      </c>
      <c r="AN180" s="61">
        <v>29.37</v>
      </c>
      <c r="AO180" s="61">
        <v>3.89</v>
      </c>
      <c r="AP180" s="61">
        <v>993.58</v>
      </c>
      <c r="AQ180" s="61">
        <v>1.0598000000000001</v>
      </c>
      <c r="AR180" s="62">
        <v>1221.96</v>
      </c>
      <c r="AS180" s="62">
        <v>2094.3200000000002</v>
      </c>
      <c r="AT180" s="62">
        <v>5420.38</v>
      </c>
      <c r="AU180" s="61">
        <v>852.84</v>
      </c>
      <c r="AV180" s="61">
        <v>209.73</v>
      </c>
      <c r="AW180" s="62">
        <v>9799.24</v>
      </c>
      <c r="AX180" s="62">
        <v>6028.1</v>
      </c>
      <c r="AY180" s="61">
        <v>0.57110000000000005</v>
      </c>
      <c r="AZ180" s="62">
        <v>3461.07</v>
      </c>
      <c r="BA180" s="61">
        <v>0.32790000000000002</v>
      </c>
      <c r="BB180" s="62">
        <v>1066.57</v>
      </c>
      <c r="BC180" s="61">
        <v>0.10100000000000001</v>
      </c>
      <c r="BD180" s="62">
        <v>10555.74</v>
      </c>
      <c r="BE180" s="62">
        <v>4573.5200000000004</v>
      </c>
      <c r="BF180" s="61">
        <v>1.7219</v>
      </c>
      <c r="BG180" s="61">
        <v>0.51549999999999996</v>
      </c>
      <c r="BH180" s="61">
        <v>0.223</v>
      </c>
      <c r="BI180" s="61">
        <v>0.1953</v>
      </c>
      <c r="BJ180" s="61">
        <v>4.02E-2</v>
      </c>
      <c r="BK180" s="61">
        <v>2.5999999999999999E-2</v>
      </c>
    </row>
    <row r="181" spans="1:63" x14ac:dyDescent="0.25">
      <c r="A181" s="61" t="s">
        <v>213</v>
      </c>
      <c r="B181" s="61">
        <v>46334</v>
      </c>
      <c r="C181" s="61">
        <v>92.86</v>
      </c>
      <c r="D181" s="61">
        <v>11.92</v>
      </c>
      <c r="E181" s="62">
        <v>1106.46</v>
      </c>
      <c r="F181" s="62">
        <v>1066.5899999999999</v>
      </c>
      <c r="G181" s="61">
        <v>2.3999999999999998E-3</v>
      </c>
      <c r="H181" s="61">
        <v>4.0000000000000002E-4</v>
      </c>
      <c r="I181" s="61">
        <v>7.9000000000000008E-3</v>
      </c>
      <c r="J181" s="61">
        <v>1.1999999999999999E-3</v>
      </c>
      <c r="K181" s="61">
        <v>1.7100000000000001E-2</v>
      </c>
      <c r="L181" s="61">
        <v>0.94920000000000004</v>
      </c>
      <c r="M181" s="61">
        <v>2.1899999999999999E-2</v>
      </c>
      <c r="N181" s="61">
        <v>0.51900000000000002</v>
      </c>
      <c r="O181" s="61">
        <v>1E-3</v>
      </c>
      <c r="P181" s="61">
        <v>0.1479</v>
      </c>
      <c r="Q181" s="61">
        <v>50.59</v>
      </c>
      <c r="R181" s="62">
        <v>47941.83</v>
      </c>
      <c r="S181" s="61">
        <v>0.2777</v>
      </c>
      <c r="T181" s="61">
        <v>0.1444</v>
      </c>
      <c r="U181" s="61">
        <v>0.57789999999999997</v>
      </c>
      <c r="V181" s="61">
        <v>17.920000000000002</v>
      </c>
      <c r="W181" s="61">
        <v>9.81</v>
      </c>
      <c r="X181" s="62">
        <v>57531.73</v>
      </c>
      <c r="Y181" s="61">
        <v>108.48</v>
      </c>
      <c r="Z181" s="62">
        <v>98784.320000000007</v>
      </c>
      <c r="AA181" s="61">
        <v>0.85370000000000001</v>
      </c>
      <c r="AB181" s="61">
        <v>9.1200000000000003E-2</v>
      </c>
      <c r="AC181" s="61">
        <v>5.5E-2</v>
      </c>
      <c r="AD181" s="61">
        <v>0.14630000000000001</v>
      </c>
      <c r="AE181" s="61">
        <v>98.78</v>
      </c>
      <c r="AF181" s="62">
        <v>2497.92</v>
      </c>
      <c r="AG181" s="61">
        <v>370.06</v>
      </c>
      <c r="AH181" s="62">
        <v>93955.03</v>
      </c>
      <c r="AI181" s="61" t="s">
        <v>14</v>
      </c>
      <c r="AJ181" s="62">
        <v>29004</v>
      </c>
      <c r="AK181" s="62">
        <v>39489.57</v>
      </c>
      <c r="AL181" s="61">
        <v>38.630000000000003</v>
      </c>
      <c r="AM181" s="61">
        <v>24.24</v>
      </c>
      <c r="AN181" s="61">
        <v>27.98</v>
      </c>
      <c r="AO181" s="61">
        <v>4.16</v>
      </c>
      <c r="AP181" s="61">
        <v>929.52</v>
      </c>
      <c r="AQ181" s="61">
        <v>1.1084000000000001</v>
      </c>
      <c r="AR181" s="62">
        <v>1127</v>
      </c>
      <c r="AS181" s="62">
        <v>2055.8200000000002</v>
      </c>
      <c r="AT181" s="62">
        <v>4985.97</v>
      </c>
      <c r="AU181" s="61">
        <v>886.26</v>
      </c>
      <c r="AV181" s="61">
        <v>311.87</v>
      </c>
      <c r="AW181" s="62">
        <v>9366.92</v>
      </c>
      <c r="AX181" s="62">
        <v>5705.65</v>
      </c>
      <c r="AY181" s="61">
        <v>0.58860000000000001</v>
      </c>
      <c r="AZ181" s="62">
        <v>3108.84</v>
      </c>
      <c r="BA181" s="61">
        <v>0.32069999999999999</v>
      </c>
      <c r="BB181" s="61">
        <v>879.76</v>
      </c>
      <c r="BC181" s="61">
        <v>9.0800000000000006E-2</v>
      </c>
      <c r="BD181" s="62">
        <v>9694.26</v>
      </c>
      <c r="BE181" s="62">
        <v>4882.6400000000003</v>
      </c>
      <c r="BF181" s="61">
        <v>1.9793000000000001</v>
      </c>
      <c r="BG181" s="61">
        <v>0.52249999999999996</v>
      </c>
      <c r="BH181" s="61">
        <v>0.2218</v>
      </c>
      <c r="BI181" s="61">
        <v>0.20039999999999999</v>
      </c>
      <c r="BJ181" s="61">
        <v>3.61E-2</v>
      </c>
      <c r="BK181" s="61">
        <v>1.9300000000000001E-2</v>
      </c>
    </row>
    <row r="182" spans="1:63" x14ac:dyDescent="0.25">
      <c r="A182" s="61" t="s">
        <v>214</v>
      </c>
      <c r="B182" s="61">
        <v>49197</v>
      </c>
      <c r="C182" s="61">
        <v>68.38</v>
      </c>
      <c r="D182" s="61">
        <v>32.44</v>
      </c>
      <c r="E182" s="62">
        <v>2218.16</v>
      </c>
      <c r="F182" s="62">
        <v>2246.8000000000002</v>
      </c>
      <c r="G182" s="61">
        <v>7.3000000000000001E-3</v>
      </c>
      <c r="H182" s="61">
        <v>4.0000000000000002E-4</v>
      </c>
      <c r="I182" s="61">
        <v>1.6E-2</v>
      </c>
      <c r="J182" s="61">
        <v>1.6000000000000001E-3</v>
      </c>
      <c r="K182" s="61">
        <v>1.7000000000000001E-2</v>
      </c>
      <c r="L182" s="61">
        <v>0.93710000000000004</v>
      </c>
      <c r="M182" s="61">
        <v>2.0500000000000001E-2</v>
      </c>
      <c r="N182" s="61">
        <v>0.32800000000000001</v>
      </c>
      <c r="O182" s="61">
        <v>5.7000000000000002E-3</v>
      </c>
      <c r="P182" s="61">
        <v>0.12520000000000001</v>
      </c>
      <c r="Q182" s="61">
        <v>96.59</v>
      </c>
      <c r="R182" s="62">
        <v>54465.49</v>
      </c>
      <c r="S182" s="61">
        <v>0.23219999999999999</v>
      </c>
      <c r="T182" s="61">
        <v>0.18340000000000001</v>
      </c>
      <c r="U182" s="61">
        <v>0.58440000000000003</v>
      </c>
      <c r="V182" s="61">
        <v>19.899999999999999</v>
      </c>
      <c r="W182" s="61">
        <v>14.79</v>
      </c>
      <c r="X182" s="62">
        <v>72743.75</v>
      </c>
      <c r="Y182" s="61">
        <v>145.69999999999999</v>
      </c>
      <c r="Z182" s="62">
        <v>138415.85999999999</v>
      </c>
      <c r="AA182" s="61">
        <v>0.80400000000000005</v>
      </c>
      <c r="AB182" s="61">
        <v>0.1583</v>
      </c>
      <c r="AC182" s="61">
        <v>3.7699999999999997E-2</v>
      </c>
      <c r="AD182" s="61">
        <v>0.19600000000000001</v>
      </c>
      <c r="AE182" s="61">
        <v>138.41999999999999</v>
      </c>
      <c r="AF182" s="62">
        <v>3963.42</v>
      </c>
      <c r="AG182" s="61">
        <v>514.70000000000005</v>
      </c>
      <c r="AH182" s="62">
        <v>141319</v>
      </c>
      <c r="AI182" s="61" t="s">
        <v>14</v>
      </c>
      <c r="AJ182" s="62">
        <v>34067</v>
      </c>
      <c r="AK182" s="62">
        <v>49205.38</v>
      </c>
      <c r="AL182" s="61">
        <v>47.71</v>
      </c>
      <c r="AM182" s="61">
        <v>27.65</v>
      </c>
      <c r="AN182" s="61">
        <v>30.9</v>
      </c>
      <c r="AO182" s="61">
        <v>4.32</v>
      </c>
      <c r="AP182" s="61">
        <v>976.43</v>
      </c>
      <c r="AQ182" s="61">
        <v>0.96150000000000002</v>
      </c>
      <c r="AR182" s="62">
        <v>1068.53</v>
      </c>
      <c r="AS182" s="62">
        <v>1710.77</v>
      </c>
      <c r="AT182" s="62">
        <v>4898.83</v>
      </c>
      <c r="AU182" s="61">
        <v>856.23</v>
      </c>
      <c r="AV182" s="61">
        <v>213.63</v>
      </c>
      <c r="AW182" s="62">
        <v>8747.98</v>
      </c>
      <c r="AX182" s="62">
        <v>3958.59</v>
      </c>
      <c r="AY182" s="61">
        <v>0.45100000000000001</v>
      </c>
      <c r="AZ182" s="62">
        <v>4259.3</v>
      </c>
      <c r="BA182" s="61">
        <v>0.48530000000000001</v>
      </c>
      <c r="BB182" s="61">
        <v>558.76</v>
      </c>
      <c r="BC182" s="61">
        <v>6.3700000000000007E-2</v>
      </c>
      <c r="BD182" s="62">
        <v>8776.65</v>
      </c>
      <c r="BE182" s="62">
        <v>3326.61</v>
      </c>
      <c r="BF182" s="61">
        <v>0.81379999999999997</v>
      </c>
      <c r="BG182" s="61">
        <v>0.57799999999999996</v>
      </c>
      <c r="BH182" s="61">
        <v>0.2177</v>
      </c>
      <c r="BI182" s="61">
        <v>0.1459</v>
      </c>
      <c r="BJ182" s="61">
        <v>3.4000000000000002E-2</v>
      </c>
      <c r="BK182" s="61">
        <v>2.4400000000000002E-2</v>
      </c>
    </row>
    <row r="183" spans="1:63" x14ac:dyDescent="0.25">
      <c r="A183" s="61" t="s">
        <v>215</v>
      </c>
      <c r="B183" s="61">
        <v>43984</v>
      </c>
      <c r="C183" s="61">
        <v>45.67</v>
      </c>
      <c r="D183" s="61">
        <v>113.1</v>
      </c>
      <c r="E183" s="62">
        <v>5165.0200000000004</v>
      </c>
      <c r="F183" s="62">
        <v>4904.2299999999996</v>
      </c>
      <c r="G183" s="61">
        <v>1.54E-2</v>
      </c>
      <c r="H183" s="61">
        <v>8.0000000000000004E-4</v>
      </c>
      <c r="I183" s="61">
        <v>9.5100000000000004E-2</v>
      </c>
      <c r="J183" s="61">
        <v>1.5E-3</v>
      </c>
      <c r="K183" s="61">
        <v>3.7900000000000003E-2</v>
      </c>
      <c r="L183" s="61">
        <v>0.78869999999999996</v>
      </c>
      <c r="M183" s="61">
        <v>6.0499999999999998E-2</v>
      </c>
      <c r="N183" s="61">
        <v>0.45279999999999998</v>
      </c>
      <c r="O183" s="61">
        <v>1.46E-2</v>
      </c>
      <c r="P183" s="61">
        <v>0.1328</v>
      </c>
      <c r="Q183" s="61">
        <v>219.39</v>
      </c>
      <c r="R183" s="62">
        <v>57366.49</v>
      </c>
      <c r="S183" s="61">
        <v>0.2334</v>
      </c>
      <c r="T183" s="61">
        <v>0.1976</v>
      </c>
      <c r="U183" s="61">
        <v>0.56899999999999995</v>
      </c>
      <c r="V183" s="61">
        <v>18.440000000000001</v>
      </c>
      <c r="W183" s="61">
        <v>28.78</v>
      </c>
      <c r="X183" s="62">
        <v>81908.86</v>
      </c>
      <c r="Y183" s="61">
        <v>175.74</v>
      </c>
      <c r="Z183" s="62">
        <v>136910.75</v>
      </c>
      <c r="AA183" s="61">
        <v>0.73480000000000001</v>
      </c>
      <c r="AB183" s="61">
        <v>0.23630000000000001</v>
      </c>
      <c r="AC183" s="61">
        <v>2.8899999999999999E-2</v>
      </c>
      <c r="AD183" s="61">
        <v>0.26519999999999999</v>
      </c>
      <c r="AE183" s="61">
        <v>136.91</v>
      </c>
      <c r="AF183" s="62">
        <v>5116.82</v>
      </c>
      <c r="AG183" s="61">
        <v>613.21</v>
      </c>
      <c r="AH183" s="62">
        <v>150795.26</v>
      </c>
      <c r="AI183" s="61" t="s">
        <v>14</v>
      </c>
      <c r="AJ183" s="62">
        <v>30661</v>
      </c>
      <c r="AK183" s="62">
        <v>48595.92</v>
      </c>
      <c r="AL183" s="61">
        <v>61.04</v>
      </c>
      <c r="AM183" s="61">
        <v>36.03</v>
      </c>
      <c r="AN183" s="61">
        <v>40.94</v>
      </c>
      <c r="AO183" s="61">
        <v>4.8899999999999997</v>
      </c>
      <c r="AP183" s="62">
        <v>1086.02</v>
      </c>
      <c r="AQ183" s="61">
        <v>1.0188999999999999</v>
      </c>
      <c r="AR183" s="62">
        <v>1047.98</v>
      </c>
      <c r="AS183" s="62">
        <v>1780.04</v>
      </c>
      <c r="AT183" s="62">
        <v>5661.31</v>
      </c>
      <c r="AU183" s="61">
        <v>957.16</v>
      </c>
      <c r="AV183" s="61">
        <v>309.8</v>
      </c>
      <c r="AW183" s="62">
        <v>9756.2800000000007</v>
      </c>
      <c r="AX183" s="62">
        <v>3956.99</v>
      </c>
      <c r="AY183" s="61">
        <v>0.40350000000000003</v>
      </c>
      <c r="AZ183" s="62">
        <v>5081.62</v>
      </c>
      <c r="BA183" s="61">
        <v>0.51819999999999999</v>
      </c>
      <c r="BB183" s="61">
        <v>767.76</v>
      </c>
      <c r="BC183" s="61">
        <v>7.8299999999999995E-2</v>
      </c>
      <c r="BD183" s="62">
        <v>9806.3799999999992</v>
      </c>
      <c r="BE183" s="62">
        <v>2340.06</v>
      </c>
      <c r="BF183" s="61">
        <v>0.53010000000000002</v>
      </c>
      <c r="BG183" s="61">
        <v>0.58950000000000002</v>
      </c>
      <c r="BH183" s="61">
        <v>0.22309999999999999</v>
      </c>
      <c r="BI183" s="61">
        <v>0.1336</v>
      </c>
      <c r="BJ183" s="61">
        <v>3.1E-2</v>
      </c>
      <c r="BK183" s="61">
        <v>2.2800000000000001E-2</v>
      </c>
    </row>
    <row r="184" spans="1:63" x14ac:dyDescent="0.25">
      <c r="A184" s="61" t="s">
        <v>216</v>
      </c>
      <c r="B184" s="61">
        <v>47332</v>
      </c>
      <c r="C184" s="61">
        <v>27.57</v>
      </c>
      <c r="D184" s="61">
        <v>123.87</v>
      </c>
      <c r="E184" s="62">
        <v>3415.16</v>
      </c>
      <c r="F184" s="62">
        <v>3177.63</v>
      </c>
      <c r="G184" s="61">
        <v>1.72E-2</v>
      </c>
      <c r="H184" s="61">
        <v>5.0000000000000001E-4</v>
      </c>
      <c r="I184" s="61">
        <v>0.16520000000000001</v>
      </c>
      <c r="J184" s="61">
        <v>1.6999999999999999E-3</v>
      </c>
      <c r="K184" s="61">
        <v>4.41E-2</v>
      </c>
      <c r="L184" s="61">
        <v>0.70350000000000001</v>
      </c>
      <c r="M184" s="61">
        <v>6.7699999999999996E-2</v>
      </c>
      <c r="N184" s="61">
        <v>0.37909999999999999</v>
      </c>
      <c r="O184" s="61">
        <v>2.5600000000000001E-2</v>
      </c>
      <c r="P184" s="61">
        <v>0.1313</v>
      </c>
      <c r="Q184" s="61">
        <v>142.91999999999999</v>
      </c>
      <c r="R184" s="62">
        <v>58609.83</v>
      </c>
      <c r="S184" s="61">
        <v>0.2424</v>
      </c>
      <c r="T184" s="61">
        <v>0.19589999999999999</v>
      </c>
      <c r="U184" s="61">
        <v>0.56169999999999998</v>
      </c>
      <c r="V184" s="61">
        <v>18.84</v>
      </c>
      <c r="W184" s="61">
        <v>20.399999999999999</v>
      </c>
      <c r="X184" s="62">
        <v>78390.59</v>
      </c>
      <c r="Y184" s="61">
        <v>163.88</v>
      </c>
      <c r="Z184" s="62">
        <v>131319.64000000001</v>
      </c>
      <c r="AA184" s="61">
        <v>0.78710000000000002</v>
      </c>
      <c r="AB184" s="61">
        <v>0.18809999999999999</v>
      </c>
      <c r="AC184" s="61">
        <v>2.4799999999999999E-2</v>
      </c>
      <c r="AD184" s="61">
        <v>0.21290000000000001</v>
      </c>
      <c r="AE184" s="61">
        <v>131.32</v>
      </c>
      <c r="AF184" s="62">
        <v>5379.84</v>
      </c>
      <c r="AG184" s="61">
        <v>693.3</v>
      </c>
      <c r="AH184" s="62">
        <v>157086.94</v>
      </c>
      <c r="AI184" s="61" t="s">
        <v>14</v>
      </c>
      <c r="AJ184" s="62">
        <v>35604</v>
      </c>
      <c r="AK184" s="62">
        <v>52511.98</v>
      </c>
      <c r="AL184" s="61">
        <v>64.819999999999993</v>
      </c>
      <c r="AM184" s="61">
        <v>39.340000000000003</v>
      </c>
      <c r="AN184" s="61">
        <v>43.25</v>
      </c>
      <c r="AO184" s="61">
        <v>5.08</v>
      </c>
      <c r="AP184" s="61">
        <v>963.1</v>
      </c>
      <c r="AQ184" s="61">
        <v>1.0423</v>
      </c>
      <c r="AR184" s="62">
        <v>1137.3399999999999</v>
      </c>
      <c r="AS184" s="62">
        <v>1897.98</v>
      </c>
      <c r="AT184" s="62">
        <v>5844.61</v>
      </c>
      <c r="AU184" s="61">
        <v>978.65</v>
      </c>
      <c r="AV184" s="61">
        <v>275.86</v>
      </c>
      <c r="AW184" s="62">
        <v>10134.43</v>
      </c>
      <c r="AX184" s="62">
        <v>4072.45</v>
      </c>
      <c r="AY184" s="61">
        <v>0.40039999999999998</v>
      </c>
      <c r="AZ184" s="62">
        <v>5441.32</v>
      </c>
      <c r="BA184" s="61">
        <v>0.53500000000000003</v>
      </c>
      <c r="BB184" s="61">
        <v>656.39</v>
      </c>
      <c r="BC184" s="61">
        <v>6.4500000000000002E-2</v>
      </c>
      <c r="BD184" s="62">
        <v>10170.16</v>
      </c>
      <c r="BE184" s="62">
        <v>2555.86</v>
      </c>
      <c r="BF184" s="61">
        <v>0.5524</v>
      </c>
      <c r="BG184" s="61">
        <v>0.58740000000000003</v>
      </c>
      <c r="BH184" s="61">
        <v>0.21970000000000001</v>
      </c>
      <c r="BI184" s="61">
        <v>0.14499999999999999</v>
      </c>
      <c r="BJ184" s="61">
        <v>2.8500000000000001E-2</v>
      </c>
      <c r="BK184" s="61">
        <v>1.9300000000000001E-2</v>
      </c>
    </row>
    <row r="185" spans="1:63" x14ac:dyDescent="0.25">
      <c r="A185" s="61" t="s">
        <v>217</v>
      </c>
      <c r="B185" s="61">
        <v>48157</v>
      </c>
      <c r="C185" s="61">
        <v>70.900000000000006</v>
      </c>
      <c r="D185" s="61">
        <v>22.56</v>
      </c>
      <c r="E185" s="62">
        <v>1599.78</v>
      </c>
      <c r="F185" s="62">
        <v>1597.45</v>
      </c>
      <c r="G185" s="61">
        <v>5.7999999999999996E-3</v>
      </c>
      <c r="H185" s="61">
        <v>2.9999999999999997E-4</v>
      </c>
      <c r="I185" s="61">
        <v>7.6E-3</v>
      </c>
      <c r="J185" s="61">
        <v>1.4E-3</v>
      </c>
      <c r="K185" s="61">
        <v>2.7699999999999999E-2</v>
      </c>
      <c r="L185" s="61">
        <v>0.93689999999999996</v>
      </c>
      <c r="M185" s="61">
        <v>2.0299999999999999E-2</v>
      </c>
      <c r="N185" s="61">
        <v>0.27910000000000001</v>
      </c>
      <c r="O185" s="61">
        <v>3.0999999999999999E-3</v>
      </c>
      <c r="P185" s="61">
        <v>0.1143</v>
      </c>
      <c r="Q185" s="61">
        <v>72.87</v>
      </c>
      <c r="R185" s="62">
        <v>53946.95</v>
      </c>
      <c r="S185" s="61">
        <v>0.2858</v>
      </c>
      <c r="T185" s="61">
        <v>0.1757</v>
      </c>
      <c r="U185" s="61">
        <v>0.53849999999999998</v>
      </c>
      <c r="V185" s="61">
        <v>19.34</v>
      </c>
      <c r="W185" s="61">
        <v>11.5</v>
      </c>
      <c r="X185" s="62">
        <v>67815.63</v>
      </c>
      <c r="Y185" s="61">
        <v>134.66</v>
      </c>
      <c r="Z185" s="62">
        <v>135472.38</v>
      </c>
      <c r="AA185" s="61">
        <v>0.86080000000000001</v>
      </c>
      <c r="AB185" s="61">
        <v>9.4200000000000006E-2</v>
      </c>
      <c r="AC185" s="61">
        <v>4.4999999999999998E-2</v>
      </c>
      <c r="AD185" s="61">
        <v>0.13919999999999999</v>
      </c>
      <c r="AE185" s="61">
        <v>135.47</v>
      </c>
      <c r="AF185" s="62">
        <v>3720.27</v>
      </c>
      <c r="AG185" s="61">
        <v>494.46</v>
      </c>
      <c r="AH185" s="62">
        <v>138285.47</v>
      </c>
      <c r="AI185" s="61" t="s">
        <v>14</v>
      </c>
      <c r="AJ185" s="62">
        <v>35802</v>
      </c>
      <c r="AK185" s="62">
        <v>50683.96</v>
      </c>
      <c r="AL185" s="61">
        <v>43.78</v>
      </c>
      <c r="AM185" s="61">
        <v>26.51</v>
      </c>
      <c r="AN185" s="61">
        <v>29.86</v>
      </c>
      <c r="AO185" s="61">
        <v>4.75</v>
      </c>
      <c r="AP185" s="62">
        <v>1152.55</v>
      </c>
      <c r="AQ185" s="61">
        <v>0.94340000000000002</v>
      </c>
      <c r="AR185" s="62">
        <v>1048.4000000000001</v>
      </c>
      <c r="AS185" s="62">
        <v>1758.31</v>
      </c>
      <c r="AT185" s="62">
        <v>4954.1899999999996</v>
      </c>
      <c r="AU185" s="61">
        <v>791.46</v>
      </c>
      <c r="AV185" s="61">
        <v>204.59</v>
      </c>
      <c r="AW185" s="62">
        <v>8756.94</v>
      </c>
      <c r="AX185" s="62">
        <v>4192.55</v>
      </c>
      <c r="AY185" s="61">
        <v>0.46949999999999997</v>
      </c>
      <c r="AZ185" s="62">
        <v>4235.22</v>
      </c>
      <c r="BA185" s="61">
        <v>0.4743</v>
      </c>
      <c r="BB185" s="61">
        <v>501.78</v>
      </c>
      <c r="BC185" s="61">
        <v>5.62E-2</v>
      </c>
      <c r="BD185" s="62">
        <v>8929.5499999999993</v>
      </c>
      <c r="BE185" s="62">
        <v>3573.12</v>
      </c>
      <c r="BF185" s="61">
        <v>0.8569</v>
      </c>
      <c r="BG185" s="61">
        <v>0.5806</v>
      </c>
      <c r="BH185" s="61">
        <v>0.2165</v>
      </c>
      <c r="BI185" s="61">
        <v>0.14410000000000001</v>
      </c>
      <c r="BJ185" s="61">
        <v>3.6700000000000003E-2</v>
      </c>
      <c r="BK185" s="61">
        <v>2.1999999999999999E-2</v>
      </c>
    </row>
    <row r="186" spans="1:63" x14ac:dyDescent="0.25">
      <c r="A186" s="61" t="s">
        <v>218</v>
      </c>
      <c r="B186" s="61">
        <v>47340</v>
      </c>
      <c r="C186" s="61">
        <v>33.520000000000003</v>
      </c>
      <c r="D186" s="61">
        <v>166.75</v>
      </c>
      <c r="E186" s="62">
        <v>5590.01</v>
      </c>
      <c r="F186" s="62">
        <v>5350.44</v>
      </c>
      <c r="G186" s="61">
        <v>3.9E-2</v>
      </c>
      <c r="H186" s="61">
        <v>4.0000000000000002E-4</v>
      </c>
      <c r="I186" s="61">
        <v>2.5600000000000001E-2</v>
      </c>
      <c r="J186" s="61">
        <v>1E-3</v>
      </c>
      <c r="K186" s="61">
        <v>2.1499999999999998E-2</v>
      </c>
      <c r="L186" s="61">
        <v>0.88460000000000005</v>
      </c>
      <c r="M186" s="61">
        <v>2.8000000000000001E-2</v>
      </c>
      <c r="N186" s="61">
        <v>0.14000000000000001</v>
      </c>
      <c r="O186" s="61">
        <v>1.1900000000000001E-2</v>
      </c>
      <c r="P186" s="61">
        <v>0.10440000000000001</v>
      </c>
      <c r="Q186" s="61">
        <v>233.7</v>
      </c>
      <c r="R186" s="62">
        <v>63203.17</v>
      </c>
      <c r="S186" s="61">
        <v>0.2432</v>
      </c>
      <c r="T186" s="61">
        <v>0.21249999999999999</v>
      </c>
      <c r="U186" s="61">
        <v>0.54430000000000001</v>
      </c>
      <c r="V186" s="61">
        <v>19.920000000000002</v>
      </c>
      <c r="W186" s="61">
        <v>25.86</v>
      </c>
      <c r="X186" s="62">
        <v>87504.79</v>
      </c>
      <c r="Y186" s="61">
        <v>213.27</v>
      </c>
      <c r="Z186" s="62">
        <v>172138.74</v>
      </c>
      <c r="AA186" s="61">
        <v>0.82330000000000003</v>
      </c>
      <c r="AB186" s="61">
        <v>0.1542</v>
      </c>
      <c r="AC186" s="61">
        <v>2.2499999999999999E-2</v>
      </c>
      <c r="AD186" s="61">
        <v>0.1767</v>
      </c>
      <c r="AE186" s="61">
        <v>172.14</v>
      </c>
      <c r="AF186" s="62">
        <v>6534.11</v>
      </c>
      <c r="AG186" s="61">
        <v>814.66</v>
      </c>
      <c r="AH186" s="62">
        <v>200848.39</v>
      </c>
      <c r="AI186" s="61" t="s">
        <v>14</v>
      </c>
      <c r="AJ186" s="62">
        <v>46831</v>
      </c>
      <c r="AK186" s="62">
        <v>76097.83</v>
      </c>
      <c r="AL186" s="61">
        <v>67.05</v>
      </c>
      <c r="AM186" s="61">
        <v>36.869999999999997</v>
      </c>
      <c r="AN186" s="61">
        <v>39.659999999999997</v>
      </c>
      <c r="AO186" s="61">
        <v>4.41</v>
      </c>
      <c r="AP186" s="62">
        <v>1096.5</v>
      </c>
      <c r="AQ186" s="61">
        <v>0.66180000000000005</v>
      </c>
      <c r="AR186" s="61">
        <v>970.38</v>
      </c>
      <c r="AS186" s="62">
        <v>1809.58</v>
      </c>
      <c r="AT186" s="62">
        <v>5687.29</v>
      </c>
      <c r="AU186" s="61">
        <v>998.85</v>
      </c>
      <c r="AV186" s="61">
        <v>335.89</v>
      </c>
      <c r="AW186" s="62">
        <v>9802</v>
      </c>
      <c r="AX186" s="62">
        <v>3318.93</v>
      </c>
      <c r="AY186" s="61">
        <v>0.34060000000000001</v>
      </c>
      <c r="AZ186" s="62">
        <v>6062.75</v>
      </c>
      <c r="BA186" s="61">
        <v>0.62219999999999998</v>
      </c>
      <c r="BB186" s="61">
        <v>362.92</v>
      </c>
      <c r="BC186" s="61">
        <v>3.7199999999999997E-2</v>
      </c>
      <c r="BD186" s="62">
        <v>9744.6</v>
      </c>
      <c r="BE186" s="62">
        <v>1768.65</v>
      </c>
      <c r="BF186" s="61">
        <v>0.2198</v>
      </c>
      <c r="BG186" s="61">
        <v>0.61850000000000005</v>
      </c>
      <c r="BH186" s="61">
        <v>0.2306</v>
      </c>
      <c r="BI186" s="61">
        <v>0.1018</v>
      </c>
      <c r="BJ186" s="61">
        <v>3.1099999999999999E-2</v>
      </c>
      <c r="BK186" s="61">
        <v>1.7999999999999999E-2</v>
      </c>
    </row>
    <row r="187" spans="1:63" x14ac:dyDescent="0.25">
      <c r="A187" s="61" t="s">
        <v>219</v>
      </c>
      <c r="B187" s="61">
        <v>50484</v>
      </c>
      <c r="C187" s="61">
        <v>152.24</v>
      </c>
      <c r="D187" s="61">
        <v>8.73</v>
      </c>
      <c r="E187" s="62">
        <v>1329.14</v>
      </c>
      <c r="F187" s="62">
        <v>1299.25</v>
      </c>
      <c r="G187" s="61">
        <v>2E-3</v>
      </c>
      <c r="H187" s="61">
        <v>2.0000000000000001E-4</v>
      </c>
      <c r="I187" s="61">
        <v>4.7000000000000002E-3</v>
      </c>
      <c r="J187" s="61">
        <v>1E-3</v>
      </c>
      <c r="K187" s="61">
        <v>4.5999999999999999E-3</v>
      </c>
      <c r="L187" s="61">
        <v>0.97599999999999998</v>
      </c>
      <c r="M187" s="61">
        <v>1.15E-2</v>
      </c>
      <c r="N187" s="61">
        <v>0.48499999999999999</v>
      </c>
      <c r="O187" s="61">
        <v>2.7300000000000001E-2</v>
      </c>
      <c r="P187" s="61">
        <v>0.13800000000000001</v>
      </c>
      <c r="Q187" s="61">
        <v>64.41</v>
      </c>
      <c r="R187" s="62">
        <v>48813.95</v>
      </c>
      <c r="S187" s="61">
        <v>0.22639999999999999</v>
      </c>
      <c r="T187" s="61">
        <v>0.16800000000000001</v>
      </c>
      <c r="U187" s="61">
        <v>0.60560000000000003</v>
      </c>
      <c r="V187" s="61">
        <v>17</v>
      </c>
      <c r="W187" s="61">
        <v>9.4499999999999993</v>
      </c>
      <c r="X187" s="62">
        <v>63220.71</v>
      </c>
      <c r="Y187" s="61">
        <v>135.84</v>
      </c>
      <c r="Z187" s="62">
        <v>156832.13</v>
      </c>
      <c r="AA187" s="61">
        <v>0.64319999999999999</v>
      </c>
      <c r="AB187" s="61">
        <v>0.12470000000000001</v>
      </c>
      <c r="AC187" s="61">
        <v>0.2321</v>
      </c>
      <c r="AD187" s="61">
        <v>0.35680000000000001</v>
      </c>
      <c r="AE187" s="61">
        <v>156.83000000000001</v>
      </c>
      <c r="AF187" s="62">
        <v>4262.92</v>
      </c>
      <c r="AG187" s="61">
        <v>383.23</v>
      </c>
      <c r="AH187" s="62">
        <v>146162.56</v>
      </c>
      <c r="AI187" s="61" t="s">
        <v>14</v>
      </c>
      <c r="AJ187" s="62">
        <v>28993</v>
      </c>
      <c r="AK187" s="62">
        <v>40995.519999999997</v>
      </c>
      <c r="AL187" s="61">
        <v>37.57</v>
      </c>
      <c r="AM187" s="61">
        <v>25.13</v>
      </c>
      <c r="AN187" s="61">
        <v>27.73</v>
      </c>
      <c r="AO187" s="61">
        <v>4.1900000000000004</v>
      </c>
      <c r="AP187" s="61">
        <v>934.93</v>
      </c>
      <c r="AQ187" s="61">
        <v>1.0156000000000001</v>
      </c>
      <c r="AR187" s="62">
        <v>1405.95</v>
      </c>
      <c r="AS187" s="62">
        <v>2304.9899999999998</v>
      </c>
      <c r="AT187" s="62">
        <v>5289.35</v>
      </c>
      <c r="AU187" s="61">
        <v>881.05</v>
      </c>
      <c r="AV187" s="61">
        <v>297.02999999999997</v>
      </c>
      <c r="AW187" s="62">
        <v>10178.370000000001</v>
      </c>
      <c r="AX187" s="62">
        <v>4791.71</v>
      </c>
      <c r="AY187" s="61">
        <v>0.46300000000000002</v>
      </c>
      <c r="AZ187" s="62">
        <v>4508.8999999999996</v>
      </c>
      <c r="BA187" s="61">
        <v>0.43569999999999998</v>
      </c>
      <c r="BB187" s="62">
        <v>1048.8</v>
      </c>
      <c r="BC187" s="61">
        <v>0.1013</v>
      </c>
      <c r="BD187" s="62">
        <v>10349.4</v>
      </c>
      <c r="BE187" s="62">
        <v>3843.56</v>
      </c>
      <c r="BF187" s="61">
        <v>1.2272000000000001</v>
      </c>
      <c r="BG187" s="61">
        <v>0.52969999999999995</v>
      </c>
      <c r="BH187" s="61">
        <v>0.23430000000000001</v>
      </c>
      <c r="BI187" s="61">
        <v>0.1656</v>
      </c>
      <c r="BJ187" s="61">
        <v>4.2099999999999999E-2</v>
      </c>
      <c r="BK187" s="61">
        <v>2.8299999999999999E-2</v>
      </c>
    </row>
    <row r="188" spans="1:63" x14ac:dyDescent="0.25">
      <c r="A188" s="61" t="s">
        <v>220</v>
      </c>
      <c r="B188" s="61">
        <v>49783</v>
      </c>
      <c r="C188" s="61">
        <v>58.19</v>
      </c>
      <c r="D188" s="61">
        <v>14.94</v>
      </c>
      <c r="E188" s="61">
        <v>869.37</v>
      </c>
      <c r="F188" s="61">
        <v>879.78</v>
      </c>
      <c r="G188" s="61">
        <v>2.3E-3</v>
      </c>
      <c r="H188" s="61">
        <v>8.0000000000000004E-4</v>
      </c>
      <c r="I188" s="61">
        <v>2.0999999999999999E-3</v>
      </c>
      <c r="J188" s="61">
        <v>8.0000000000000004E-4</v>
      </c>
      <c r="K188" s="61">
        <v>7.1999999999999998E-3</v>
      </c>
      <c r="L188" s="61">
        <v>0.9778</v>
      </c>
      <c r="M188" s="61">
        <v>8.8999999999999999E-3</v>
      </c>
      <c r="N188" s="61">
        <v>0.18090000000000001</v>
      </c>
      <c r="O188" s="61">
        <v>8.9999999999999998E-4</v>
      </c>
      <c r="P188" s="61">
        <v>0.10100000000000001</v>
      </c>
      <c r="Q188" s="61">
        <v>44.14</v>
      </c>
      <c r="R188" s="62">
        <v>52825.51</v>
      </c>
      <c r="S188" s="61">
        <v>0.22270000000000001</v>
      </c>
      <c r="T188" s="61">
        <v>0.15379999999999999</v>
      </c>
      <c r="U188" s="61">
        <v>0.62360000000000004</v>
      </c>
      <c r="V188" s="61">
        <v>17.66</v>
      </c>
      <c r="W188" s="61">
        <v>6.4</v>
      </c>
      <c r="X188" s="62">
        <v>66736.78</v>
      </c>
      <c r="Y188" s="61">
        <v>133.44999999999999</v>
      </c>
      <c r="Z188" s="62">
        <v>119147.27</v>
      </c>
      <c r="AA188" s="61">
        <v>0.87570000000000003</v>
      </c>
      <c r="AB188" s="61">
        <v>8.8999999999999996E-2</v>
      </c>
      <c r="AC188" s="61">
        <v>3.5299999999999998E-2</v>
      </c>
      <c r="AD188" s="61">
        <v>0.12429999999999999</v>
      </c>
      <c r="AE188" s="61">
        <v>119.15</v>
      </c>
      <c r="AF188" s="62">
        <v>3064.39</v>
      </c>
      <c r="AG188" s="61">
        <v>445.76</v>
      </c>
      <c r="AH188" s="62">
        <v>110500.02</v>
      </c>
      <c r="AI188" s="61" t="s">
        <v>14</v>
      </c>
      <c r="AJ188" s="62">
        <v>35822</v>
      </c>
      <c r="AK188" s="62">
        <v>53712.72</v>
      </c>
      <c r="AL188" s="61">
        <v>37</v>
      </c>
      <c r="AM188" s="61">
        <v>24.4</v>
      </c>
      <c r="AN188" s="61">
        <v>27.63</v>
      </c>
      <c r="AO188" s="61">
        <v>5.0599999999999996</v>
      </c>
      <c r="AP188" s="62">
        <v>1233.25</v>
      </c>
      <c r="AQ188" s="61">
        <v>0.98440000000000005</v>
      </c>
      <c r="AR188" s="62">
        <v>1116</v>
      </c>
      <c r="AS188" s="62">
        <v>1739.7</v>
      </c>
      <c r="AT188" s="62">
        <v>5308.14</v>
      </c>
      <c r="AU188" s="61">
        <v>852.1</v>
      </c>
      <c r="AV188" s="61">
        <v>152.24</v>
      </c>
      <c r="AW188" s="62">
        <v>9168.18</v>
      </c>
      <c r="AX188" s="62">
        <v>4817.01</v>
      </c>
      <c r="AY188" s="61">
        <v>0.51590000000000003</v>
      </c>
      <c r="AZ188" s="62">
        <v>4088.03</v>
      </c>
      <c r="BA188" s="61">
        <v>0.43780000000000002</v>
      </c>
      <c r="BB188" s="61">
        <v>431.87</v>
      </c>
      <c r="BC188" s="61">
        <v>4.6300000000000001E-2</v>
      </c>
      <c r="BD188" s="62">
        <v>9336.9</v>
      </c>
      <c r="BE188" s="62">
        <v>4262.2</v>
      </c>
      <c r="BF188" s="61">
        <v>1.0366</v>
      </c>
      <c r="BG188" s="61">
        <v>0.57340000000000002</v>
      </c>
      <c r="BH188" s="61">
        <v>0.2132</v>
      </c>
      <c r="BI188" s="61">
        <v>0.1492</v>
      </c>
      <c r="BJ188" s="61">
        <v>3.5200000000000002E-2</v>
      </c>
      <c r="BK188" s="61">
        <v>2.9000000000000001E-2</v>
      </c>
    </row>
    <row r="189" spans="1:63" x14ac:dyDescent="0.25">
      <c r="A189" s="61" t="s">
        <v>221</v>
      </c>
      <c r="B189" s="61">
        <v>48595</v>
      </c>
      <c r="C189" s="61">
        <v>67.52</v>
      </c>
      <c r="D189" s="61">
        <v>14.41</v>
      </c>
      <c r="E189" s="61">
        <v>973.12</v>
      </c>
      <c r="F189" s="61">
        <v>970.41</v>
      </c>
      <c r="G189" s="61">
        <v>3.3999999999999998E-3</v>
      </c>
      <c r="H189" s="61">
        <v>1E-3</v>
      </c>
      <c r="I189" s="61">
        <v>4.1000000000000003E-3</v>
      </c>
      <c r="J189" s="61">
        <v>6.9999999999999999E-4</v>
      </c>
      <c r="K189" s="61">
        <v>8.0999999999999996E-3</v>
      </c>
      <c r="L189" s="61">
        <v>0.96840000000000004</v>
      </c>
      <c r="M189" s="61">
        <v>1.44E-2</v>
      </c>
      <c r="N189" s="61">
        <v>0.23400000000000001</v>
      </c>
      <c r="O189" s="61">
        <v>6.9999999999999999E-4</v>
      </c>
      <c r="P189" s="61">
        <v>0.109</v>
      </c>
      <c r="Q189" s="61">
        <v>47.26</v>
      </c>
      <c r="R189" s="62">
        <v>51794.31</v>
      </c>
      <c r="S189" s="61">
        <v>0.27460000000000001</v>
      </c>
      <c r="T189" s="61">
        <v>0.1704</v>
      </c>
      <c r="U189" s="61">
        <v>0.55500000000000005</v>
      </c>
      <c r="V189" s="61">
        <v>17.89</v>
      </c>
      <c r="W189" s="61">
        <v>6.8</v>
      </c>
      <c r="X189" s="62">
        <v>66752.23</v>
      </c>
      <c r="Y189" s="61">
        <v>140.25</v>
      </c>
      <c r="Z189" s="62">
        <v>118418.29</v>
      </c>
      <c r="AA189" s="61">
        <v>0.89049999999999996</v>
      </c>
      <c r="AB189" s="61">
        <v>7.3200000000000001E-2</v>
      </c>
      <c r="AC189" s="61">
        <v>3.6200000000000003E-2</v>
      </c>
      <c r="AD189" s="61">
        <v>0.1095</v>
      </c>
      <c r="AE189" s="61">
        <v>118.42</v>
      </c>
      <c r="AF189" s="62">
        <v>2984.54</v>
      </c>
      <c r="AG189" s="61">
        <v>431.82</v>
      </c>
      <c r="AH189" s="62">
        <v>113073.51</v>
      </c>
      <c r="AI189" s="61" t="s">
        <v>14</v>
      </c>
      <c r="AJ189" s="62">
        <v>35227</v>
      </c>
      <c r="AK189" s="62">
        <v>50337.85</v>
      </c>
      <c r="AL189" s="61">
        <v>38.79</v>
      </c>
      <c r="AM189" s="61">
        <v>24.05</v>
      </c>
      <c r="AN189" s="61">
        <v>26.37</v>
      </c>
      <c r="AO189" s="61">
        <v>4.88</v>
      </c>
      <c r="AP189" s="62">
        <v>1282.19</v>
      </c>
      <c r="AQ189" s="61">
        <v>1.1192</v>
      </c>
      <c r="AR189" s="62">
        <v>1150.94</v>
      </c>
      <c r="AS189" s="62">
        <v>1844.58</v>
      </c>
      <c r="AT189" s="62">
        <v>5288.18</v>
      </c>
      <c r="AU189" s="61">
        <v>863.71</v>
      </c>
      <c r="AV189" s="61">
        <v>161.46</v>
      </c>
      <c r="AW189" s="62">
        <v>9308.8700000000008</v>
      </c>
      <c r="AX189" s="62">
        <v>4775.84</v>
      </c>
      <c r="AY189" s="61">
        <v>0.50419999999999998</v>
      </c>
      <c r="AZ189" s="62">
        <v>4193.67</v>
      </c>
      <c r="BA189" s="61">
        <v>0.44269999999999998</v>
      </c>
      <c r="BB189" s="61">
        <v>502.91</v>
      </c>
      <c r="BC189" s="61">
        <v>5.3100000000000001E-2</v>
      </c>
      <c r="BD189" s="62">
        <v>9472.43</v>
      </c>
      <c r="BE189" s="62">
        <v>4098.28</v>
      </c>
      <c r="BF189" s="61">
        <v>1.105</v>
      </c>
      <c r="BG189" s="61">
        <v>0.55249999999999999</v>
      </c>
      <c r="BH189" s="61">
        <v>0.21179999999999999</v>
      </c>
      <c r="BI189" s="61">
        <v>0.1709</v>
      </c>
      <c r="BJ189" s="61">
        <v>3.39E-2</v>
      </c>
      <c r="BK189" s="61">
        <v>3.09E-2</v>
      </c>
    </row>
    <row r="190" spans="1:63" x14ac:dyDescent="0.25">
      <c r="A190" s="61" t="s">
        <v>222</v>
      </c>
      <c r="B190" s="61">
        <v>43992</v>
      </c>
      <c r="C190" s="61">
        <v>30.33</v>
      </c>
      <c r="D190" s="61">
        <v>101.57</v>
      </c>
      <c r="E190" s="62">
        <v>3080.84</v>
      </c>
      <c r="F190" s="62">
        <v>2683.83</v>
      </c>
      <c r="G190" s="61">
        <v>4.8999999999999998E-3</v>
      </c>
      <c r="H190" s="61">
        <v>2.0000000000000001E-4</v>
      </c>
      <c r="I190" s="61">
        <v>0.1913</v>
      </c>
      <c r="J190" s="61">
        <v>1.1999999999999999E-3</v>
      </c>
      <c r="K190" s="61">
        <v>7.9899999999999999E-2</v>
      </c>
      <c r="L190" s="61">
        <v>0.62239999999999995</v>
      </c>
      <c r="M190" s="61">
        <v>0.1</v>
      </c>
      <c r="N190" s="61">
        <v>0.70809999999999995</v>
      </c>
      <c r="O190" s="61">
        <v>3.5499999999999997E-2</v>
      </c>
      <c r="P190" s="61">
        <v>0.15279999999999999</v>
      </c>
      <c r="Q190" s="61">
        <v>123.79</v>
      </c>
      <c r="R190" s="62">
        <v>53697.73</v>
      </c>
      <c r="S190" s="61">
        <v>0.2351</v>
      </c>
      <c r="T190" s="61">
        <v>0.17069999999999999</v>
      </c>
      <c r="U190" s="61">
        <v>0.59430000000000005</v>
      </c>
      <c r="V190" s="61">
        <v>17.829999999999998</v>
      </c>
      <c r="W190" s="61">
        <v>19.95</v>
      </c>
      <c r="X190" s="62">
        <v>75225.279999999999</v>
      </c>
      <c r="Y190" s="61">
        <v>151.38999999999999</v>
      </c>
      <c r="Z190" s="62">
        <v>90845.26</v>
      </c>
      <c r="AA190" s="61">
        <v>0.67430000000000001</v>
      </c>
      <c r="AB190" s="61">
        <v>0.27839999999999998</v>
      </c>
      <c r="AC190" s="61">
        <v>4.7300000000000002E-2</v>
      </c>
      <c r="AD190" s="61">
        <v>0.32569999999999999</v>
      </c>
      <c r="AE190" s="61">
        <v>90.85</v>
      </c>
      <c r="AF190" s="62">
        <v>2894.66</v>
      </c>
      <c r="AG190" s="61">
        <v>368.99</v>
      </c>
      <c r="AH190" s="62">
        <v>93069.21</v>
      </c>
      <c r="AI190" s="61" t="s">
        <v>14</v>
      </c>
      <c r="AJ190" s="62">
        <v>24290</v>
      </c>
      <c r="AK190" s="62">
        <v>36487.18</v>
      </c>
      <c r="AL190" s="61">
        <v>50.38</v>
      </c>
      <c r="AM190" s="61">
        <v>31.16</v>
      </c>
      <c r="AN190" s="61">
        <v>35.79</v>
      </c>
      <c r="AO190" s="61">
        <v>4.42</v>
      </c>
      <c r="AP190" s="61">
        <v>645.41999999999996</v>
      </c>
      <c r="AQ190" s="61">
        <v>1.0244</v>
      </c>
      <c r="AR190" s="62">
        <v>1255.9100000000001</v>
      </c>
      <c r="AS190" s="62">
        <v>1999.75</v>
      </c>
      <c r="AT190" s="62">
        <v>5805.67</v>
      </c>
      <c r="AU190" s="62">
        <v>1035.08</v>
      </c>
      <c r="AV190" s="61">
        <v>389.63</v>
      </c>
      <c r="AW190" s="62">
        <v>10486.03</v>
      </c>
      <c r="AX190" s="62">
        <v>6171.34</v>
      </c>
      <c r="AY190" s="61">
        <v>0.56010000000000004</v>
      </c>
      <c r="AZ190" s="62">
        <v>3422.91</v>
      </c>
      <c r="BA190" s="61">
        <v>0.31059999999999999</v>
      </c>
      <c r="BB190" s="62">
        <v>1425.01</v>
      </c>
      <c r="BC190" s="61">
        <v>0.1293</v>
      </c>
      <c r="BD190" s="62">
        <v>11019.26</v>
      </c>
      <c r="BE190" s="62">
        <v>4165.93</v>
      </c>
      <c r="BF190" s="61">
        <v>1.7766</v>
      </c>
      <c r="BG190" s="61">
        <v>0.5333</v>
      </c>
      <c r="BH190" s="61">
        <v>0.2127</v>
      </c>
      <c r="BI190" s="61">
        <v>0.2135</v>
      </c>
      <c r="BJ190" s="61">
        <v>2.4799999999999999E-2</v>
      </c>
      <c r="BK190" s="61">
        <v>1.5699999999999999E-2</v>
      </c>
    </row>
    <row r="191" spans="1:63" x14ac:dyDescent="0.25">
      <c r="A191" s="61" t="s">
        <v>223</v>
      </c>
      <c r="B191" s="61">
        <v>44008</v>
      </c>
      <c r="C191" s="61">
        <v>91.81</v>
      </c>
      <c r="D191" s="61">
        <v>29.48</v>
      </c>
      <c r="E191" s="62">
        <v>2706.67</v>
      </c>
      <c r="F191" s="62">
        <v>2596.3200000000002</v>
      </c>
      <c r="G191" s="61">
        <v>8.5000000000000006E-3</v>
      </c>
      <c r="H191" s="61">
        <v>5.9999999999999995E-4</v>
      </c>
      <c r="I191" s="61">
        <v>1.1900000000000001E-2</v>
      </c>
      <c r="J191" s="61">
        <v>1.1999999999999999E-3</v>
      </c>
      <c r="K191" s="61">
        <v>1.5599999999999999E-2</v>
      </c>
      <c r="L191" s="61">
        <v>0.93689999999999996</v>
      </c>
      <c r="M191" s="61">
        <v>2.5399999999999999E-2</v>
      </c>
      <c r="N191" s="61">
        <v>0.46400000000000002</v>
      </c>
      <c r="O191" s="61">
        <v>6.7000000000000002E-3</v>
      </c>
      <c r="P191" s="61">
        <v>0.14030000000000001</v>
      </c>
      <c r="Q191" s="61">
        <v>118.1</v>
      </c>
      <c r="R191" s="62">
        <v>54139.43</v>
      </c>
      <c r="S191" s="61">
        <v>0.24410000000000001</v>
      </c>
      <c r="T191" s="61">
        <v>0.16020000000000001</v>
      </c>
      <c r="U191" s="61">
        <v>0.5958</v>
      </c>
      <c r="V191" s="61">
        <v>18.399999999999999</v>
      </c>
      <c r="W191" s="61">
        <v>17.920000000000002</v>
      </c>
      <c r="X191" s="62">
        <v>72548.22</v>
      </c>
      <c r="Y191" s="61">
        <v>146.86000000000001</v>
      </c>
      <c r="Z191" s="62">
        <v>156391.26</v>
      </c>
      <c r="AA191" s="61">
        <v>0.66620000000000001</v>
      </c>
      <c r="AB191" s="61">
        <v>0.22919999999999999</v>
      </c>
      <c r="AC191" s="61">
        <v>0.1047</v>
      </c>
      <c r="AD191" s="61">
        <v>0.33379999999999999</v>
      </c>
      <c r="AE191" s="61">
        <v>156.38999999999999</v>
      </c>
      <c r="AF191" s="62">
        <v>4660.62</v>
      </c>
      <c r="AG191" s="61">
        <v>467.65</v>
      </c>
      <c r="AH191" s="62">
        <v>157660.18</v>
      </c>
      <c r="AI191" s="61" t="s">
        <v>14</v>
      </c>
      <c r="AJ191" s="62">
        <v>29811</v>
      </c>
      <c r="AK191" s="62">
        <v>45413.81</v>
      </c>
      <c r="AL191" s="61">
        <v>46.84</v>
      </c>
      <c r="AM191" s="61">
        <v>28.07</v>
      </c>
      <c r="AN191" s="61">
        <v>30.79</v>
      </c>
      <c r="AO191" s="61">
        <v>4.24</v>
      </c>
      <c r="AP191" s="62">
        <v>1139.46</v>
      </c>
      <c r="AQ191" s="61">
        <v>1.0132000000000001</v>
      </c>
      <c r="AR191" s="62">
        <v>1146.8399999999999</v>
      </c>
      <c r="AS191" s="62">
        <v>1839.84</v>
      </c>
      <c r="AT191" s="62">
        <v>5502.98</v>
      </c>
      <c r="AU191" s="61">
        <v>926.72</v>
      </c>
      <c r="AV191" s="61">
        <v>297.57</v>
      </c>
      <c r="AW191" s="62">
        <v>9713.9500000000007</v>
      </c>
      <c r="AX191" s="62">
        <v>4179.18</v>
      </c>
      <c r="AY191" s="61">
        <v>0.41589999999999999</v>
      </c>
      <c r="AZ191" s="62">
        <v>4985.8599999999997</v>
      </c>
      <c r="BA191" s="61">
        <v>0.49609999999999999</v>
      </c>
      <c r="BB191" s="61">
        <v>884.64</v>
      </c>
      <c r="BC191" s="61">
        <v>8.7999999999999995E-2</v>
      </c>
      <c r="BD191" s="62">
        <v>10049.69</v>
      </c>
      <c r="BE191" s="62">
        <v>2816.49</v>
      </c>
      <c r="BF191" s="61">
        <v>0.71679999999999999</v>
      </c>
      <c r="BG191" s="61">
        <v>0.57050000000000001</v>
      </c>
      <c r="BH191" s="61">
        <v>0.21840000000000001</v>
      </c>
      <c r="BI191" s="61">
        <v>0.15570000000000001</v>
      </c>
      <c r="BJ191" s="61">
        <v>3.5799999999999998E-2</v>
      </c>
      <c r="BK191" s="61">
        <v>1.9699999999999999E-2</v>
      </c>
    </row>
    <row r="192" spans="1:63" x14ac:dyDescent="0.25">
      <c r="A192" s="61" t="s">
        <v>224</v>
      </c>
      <c r="B192" s="61">
        <v>48843</v>
      </c>
      <c r="C192" s="61">
        <v>161.81</v>
      </c>
      <c r="D192" s="61">
        <v>13.81</v>
      </c>
      <c r="E192" s="62">
        <v>2235.09</v>
      </c>
      <c r="F192" s="62">
        <v>2128.31</v>
      </c>
      <c r="G192" s="61">
        <v>3.7000000000000002E-3</v>
      </c>
      <c r="H192" s="61">
        <v>2.9999999999999997E-4</v>
      </c>
      <c r="I192" s="61">
        <v>7.7999999999999996E-3</v>
      </c>
      <c r="J192" s="61">
        <v>1.2999999999999999E-3</v>
      </c>
      <c r="K192" s="61">
        <v>9.1999999999999998E-3</v>
      </c>
      <c r="L192" s="61">
        <v>0.95840000000000003</v>
      </c>
      <c r="M192" s="61">
        <v>1.9199999999999998E-2</v>
      </c>
      <c r="N192" s="61">
        <v>0.50880000000000003</v>
      </c>
      <c r="O192" s="61">
        <v>3.0000000000000001E-3</v>
      </c>
      <c r="P192" s="61">
        <v>0.1477</v>
      </c>
      <c r="Q192" s="61">
        <v>101</v>
      </c>
      <c r="R192" s="62">
        <v>50634.07</v>
      </c>
      <c r="S192" s="61">
        <v>0.22070000000000001</v>
      </c>
      <c r="T192" s="61">
        <v>0.16639999999999999</v>
      </c>
      <c r="U192" s="61">
        <v>0.61280000000000001</v>
      </c>
      <c r="V192" s="61">
        <v>17.600000000000001</v>
      </c>
      <c r="W192" s="61">
        <v>15.53</v>
      </c>
      <c r="X192" s="62">
        <v>66417.45</v>
      </c>
      <c r="Y192" s="61">
        <v>139.69</v>
      </c>
      <c r="Z192" s="62">
        <v>145480.22</v>
      </c>
      <c r="AA192" s="61">
        <v>0.67100000000000004</v>
      </c>
      <c r="AB192" s="61">
        <v>0.17949999999999999</v>
      </c>
      <c r="AC192" s="61">
        <v>0.14949999999999999</v>
      </c>
      <c r="AD192" s="61">
        <v>0.32900000000000001</v>
      </c>
      <c r="AE192" s="61">
        <v>145.47999999999999</v>
      </c>
      <c r="AF192" s="62">
        <v>4318.8900000000003</v>
      </c>
      <c r="AG192" s="61">
        <v>450.52</v>
      </c>
      <c r="AH192" s="62">
        <v>138945.04</v>
      </c>
      <c r="AI192" s="61" t="s">
        <v>14</v>
      </c>
      <c r="AJ192" s="62">
        <v>28993</v>
      </c>
      <c r="AK192" s="62">
        <v>42303.27</v>
      </c>
      <c r="AL192" s="61">
        <v>40.840000000000003</v>
      </c>
      <c r="AM192" s="61">
        <v>27.09</v>
      </c>
      <c r="AN192" s="61">
        <v>30.57</v>
      </c>
      <c r="AO192" s="61">
        <v>3.99</v>
      </c>
      <c r="AP192" s="61">
        <v>551.75</v>
      </c>
      <c r="AQ192" s="61">
        <v>1.0175000000000001</v>
      </c>
      <c r="AR192" s="62">
        <v>1254.46</v>
      </c>
      <c r="AS192" s="62">
        <v>2068.19</v>
      </c>
      <c r="AT192" s="62">
        <v>5345.8</v>
      </c>
      <c r="AU192" s="61">
        <v>923.35</v>
      </c>
      <c r="AV192" s="61">
        <v>291.18</v>
      </c>
      <c r="AW192" s="62">
        <v>9882.98</v>
      </c>
      <c r="AX192" s="62">
        <v>4857.6000000000004</v>
      </c>
      <c r="AY192" s="61">
        <v>0.47270000000000001</v>
      </c>
      <c r="AZ192" s="62">
        <v>4409.91</v>
      </c>
      <c r="BA192" s="61">
        <v>0.42909999999999998</v>
      </c>
      <c r="BB192" s="62">
        <v>1009.41</v>
      </c>
      <c r="BC192" s="61">
        <v>9.8199999999999996E-2</v>
      </c>
      <c r="BD192" s="62">
        <v>10276.91</v>
      </c>
      <c r="BE192" s="62">
        <v>3533.9</v>
      </c>
      <c r="BF192" s="61">
        <v>1.0745</v>
      </c>
      <c r="BG192" s="61">
        <v>0.54910000000000003</v>
      </c>
      <c r="BH192" s="61">
        <v>0.23219999999999999</v>
      </c>
      <c r="BI192" s="61">
        <v>0.15790000000000001</v>
      </c>
      <c r="BJ192" s="61">
        <v>3.7199999999999997E-2</v>
      </c>
      <c r="BK192" s="61">
        <v>2.3599999999999999E-2</v>
      </c>
    </row>
    <row r="193" spans="1:63" x14ac:dyDescent="0.25">
      <c r="A193" s="61" t="s">
        <v>225</v>
      </c>
      <c r="B193" s="61">
        <v>46649</v>
      </c>
      <c r="C193" s="61">
        <v>79.099999999999994</v>
      </c>
      <c r="D193" s="61">
        <v>11.47</v>
      </c>
      <c r="E193" s="61">
        <v>907.05</v>
      </c>
      <c r="F193" s="61">
        <v>930.86</v>
      </c>
      <c r="G193" s="61">
        <v>3.0999999999999999E-3</v>
      </c>
      <c r="H193" s="61">
        <v>2.0000000000000001E-4</v>
      </c>
      <c r="I193" s="61">
        <v>5.1999999999999998E-3</v>
      </c>
      <c r="J193" s="61">
        <v>1.2999999999999999E-3</v>
      </c>
      <c r="K193" s="61">
        <v>1.1900000000000001E-2</v>
      </c>
      <c r="L193" s="61">
        <v>0.96050000000000002</v>
      </c>
      <c r="M193" s="61">
        <v>1.78E-2</v>
      </c>
      <c r="N193" s="61">
        <v>0.34920000000000001</v>
      </c>
      <c r="O193" s="61">
        <v>8.9999999999999998E-4</v>
      </c>
      <c r="P193" s="61">
        <v>0.1178</v>
      </c>
      <c r="Q193" s="61">
        <v>44.48</v>
      </c>
      <c r="R193" s="62">
        <v>49720.14</v>
      </c>
      <c r="S193" s="61">
        <v>0.31640000000000001</v>
      </c>
      <c r="T193" s="61">
        <v>0.15840000000000001</v>
      </c>
      <c r="U193" s="61">
        <v>0.5252</v>
      </c>
      <c r="V193" s="61">
        <v>17.649999999999999</v>
      </c>
      <c r="W193" s="61">
        <v>7.6</v>
      </c>
      <c r="X193" s="62">
        <v>62155.94</v>
      </c>
      <c r="Y193" s="61">
        <v>115.92</v>
      </c>
      <c r="Z193" s="62">
        <v>99184.05</v>
      </c>
      <c r="AA193" s="61">
        <v>0.92769999999999997</v>
      </c>
      <c r="AB193" s="61">
        <v>3.73E-2</v>
      </c>
      <c r="AC193" s="61">
        <v>3.49E-2</v>
      </c>
      <c r="AD193" s="61">
        <v>7.2300000000000003E-2</v>
      </c>
      <c r="AE193" s="61">
        <v>99.18</v>
      </c>
      <c r="AF193" s="62">
        <v>2396.88</v>
      </c>
      <c r="AG193" s="61">
        <v>384.33</v>
      </c>
      <c r="AH193" s="62">
        <v>91327.98</v>
      </c>
      <c r="AI193" s="61" t="s">
        <v>14</v>
      </c>
      <c r="AJ193" s="62">
        <v>33171</v>
      </c>
      <c r="AK193" s="62">
        <v>44264.67</v>
      </c>
      <c r="AL193" s="61">
        <v>35.479999999999997</v>
      </c>
      <c r="AM193" s="61">
        <v>23.94</v>
      </c>
      <c r="AN193" s="61">
        <v>26.83</v>
      </c>
      <c r="AO193" s="61">
        <v>4.75</v>
      </c>
      <c r="AP193" s="62">
        <v>1077.1500000000001</v>
      </c>
      <c r="AQ193" s="61">
        <v>1.0724</v>
      </c>
      <c r="AR193" s="62">
        <v>1109.28</v>
      </c>
      <c r="AS193" s="62">
        <v>1870.91</v>
      </c>
      <c r="AT193" s="62">
        <v>4821.4399999999996</v>
      </c>
      <c r="AU193" s="61">
        <v>704.11</v>
      </c>
      <c r="AV193" s="61">
        <v>140.62</v>
      </c>
      <c r="AW193" s="62">
        <v>8646.36</v>
      </c>
      <c r="AX193" s="62">
        <v>5288.46</v>
      </c>
      <c r="AY193" s="61">
        <v>0.57520000000000004</v>
      </c>
      <c r="AZ193" s="62">
        <v>3313.52</v>
      </c>
      <c r="BA193" s="61">
        <v>0.3604</v>
      </c>
      <c r="BB193" s="61">
        <v>592.29</v>
      </c>
      <c r="BC193" s="61">
        <v>6.4399999999999999E-2</v>
      </c>
      <c r="BD193" s="62">
        <v>9194.27</v>
      </c>
      <c r="BE193" s="62">
        <v>5086.3599999999997</v>
      </c>
      <c r="BF193" s="61">
        <v>1.8096000000000001</v>
      </c>
      <c r="BG193" s="61">
        <v>0.54220000000000002</v>
      </c>
      <c r="BH193" s="61">
        <v>0.20699999999999999</v>
      </c>
      <c r="BI193" s="61">
        <v>0.18340000000000001</v>
      </c>
      <c r="BJ193" s="61">
        <v>4.1000000000000002E-2</v>
      </c>
      <c r="BK193" s="61">
        <v>2.64E-2</v>
      </c>
    </row>
    <row r="194" spans="1:63" x14ac:dyDescent="0.25">
      <c r="A194" s="61" t="s">
        <v>226</v>
      </c>
      <c r="B194" s="61">
        <v>47852</v>
      </c>
      <c r="C194" s="61">
        <v>83.24</v>
      </c>
      <c r="D194" s="61">
        <v>14.02</v>
      </c>
      <c r="E194" s="62">
        <v>1167.07</v>
      </c>
      <c r="F194" s="62">
        <v>1146.3699999999999</v>
      </c>
      <c r="G194" s="61">
        <v>3.5000000000000001E-3</v>
      </c>
      <c r="H194" s="61">
        <v>2.9999999999999997E-4</v>
      </c>
      <c r="I194" s="61">
        <v>6.7000000000000002E-3</v>
      </c>
      <c r="J194" s="61">
        <v>1.8E-3</v>
      </c>
      <c r="K194" s="61">
        <v>1.2500000000000001E-2</v>
      </c>
      <c r="L194" s="61">
        <v>0.95630000000000004</v>
      </c>
      <c r="M194" s="61">
        <v>1.89E-2</v>
      </c>
      <c r="N194" s="61">
        <v>0.35749999999999998</v>
      </c>
      <c r="O194" s="61">
        <v>1.2999999999999999E-3</v>
      </c>
      <c r="P194" s="61">
        <v>0.1246</v>
      </c>
      <c r="Q194" s="61">
        <v>54.57</v>
      </c>
      <c r="R194" s="62">
        <v>51928.38</v>
      </c>
      <c r="S194" s="61">
        <v>0.26889999999999997</v>
      </c>
      <c r="T194" s="61">
        <v>0.16750000000000001</v>
      </c>
      <c r="U194" s="61">
        <v>0.5635</v>
      </c>
      <c r="V194" s="61">
        <v>18.239999999999998</v>
      </c>
      <c r="W194" s="61">
        <v>9.2100000000000009</v>
      </c>
      <c r="X194" s="62">
        <v>68011.509999999995</v>
      </c>
      <c r="Y194" s="61">
        <v>121.83</v>
      </c>
      <c r="Z194" s="62">
        <v>128898.95</v>
      </c>
      <c r="AA194" s="61">
        <v>0.85250000000000004</v>
      </c>
      <c r="AB194" s="61">
        <v>9.3600000000000003E-2</v>
      </c>
      <c r="AC194" s="61">
        <v>5.3900000000000003E-2</v>
      </c>
      <c r="AD194" s="61">
        <v>0.14749999999999999</v>
      </c>
      <c r="AE194" s="61">
        <v>128.9</v>
      </c>
      <c r="AF194" s="62">
        <v>3662.57</v>
      </c>
      <c r="AG194" s="61">
        <v>466.82</v>
      </c>
      <c r="AH194" s="62">
        <v>125637.04</v>
      </c>
      <c r="AI194" s="61" t="s">
        <v>14</v>
      </c>
      <c r="AJ194" s="62">
        <v>32800</v>
      </c>
      <c r="AK194" s="62">
        <v>46315.12</v>
      </c>
      <c r="AL194" s="61">
        <v>44.3</v>
      </c>
      <c r="AM194" s="61">
        <v>27.01</v>
      </c>
      <c r="AN194" s="61">
        <v>31.45</v>
      </c>
      <c r="AO194" s="61">
        <v>4.8499999999999996</v>
      </c>
      <c r="AP194" s="62">
        <v>1183.1300000000001</v>
      </c>
      <c r="AQ194" s="61">
        <v>1.111</v>
      </c>
      <c r="AR194" s="62">
        <v>1217.98</v>
      </c>
      <c r="AS194" s="62">
        <v>1826.63</v>
      </c>
      <c r="AT194" s="62">
        <v>5116.5</v>
      </c>
      <c r="AU194" s="61">
        <v>913.5</v>
      </c>
      <c r="AV194" s="61">
        <v>223.25</v>
      </c>
      <c r="AW194" s="62">
        <v>9297.86</v>
      </c>
      <c r="AX194" s="62">
        <v>4555.53</v>
      </c>
      <c r="AY194" s="61">
        <v>0.4803</v>
      </c>
      <c r="AZ194" s="62">
        <v>4305</v>
      </c>
      <c r="BA194" s="61">
        <v>0.45390000000000003</v>
      </c>
      <c r="BB194" s="61">
        <v>623.75</v>
      </c>
      <c r="BC194" s="61">
        <v>6.5799999999999997E-2</v>
      </c>
      <c r="BD194" s="62">
        <v>9484.2800000000007</v>
      </c>
      <c r="BE194" s="62">
        <v>3692.99</v>
      </c>
      <c r="BF194" s="61">
        <v>1.0349999999999999</v>
      </c>
      <c r="BG194" s="61">
        <v>0.54959999999999998</v>
      </c>
      <c r="BH194" s="61">
        <v>0.2152</v>
      </c>
      <c r="BI194" s="61">
        <v>0.1764</v>
      </c>
      <c r="BJ194" s="61">
        <v>3.5400000000000001E-2</v>
      </c>
      <c r="BK194" s="61">
        <v>2.3400000000000001E-2</v>
      </c>
    </row>
    <row r="195" spans="1:63" x14ac:dyDescent="0.25">
      <c r="A195" s="61" t="s">
        <v>227</v>
      </c>
      <c r="B195" s="61">
        <v>44016</v>
      </c>
      <c r="C195" s="61">
        <v>50</v>
      </c>
      <c r="D195" s="61">
        <v>75.3</v>
      </c>
      <c r="E195" s="62">
        <v>3764.86</v>
      </c>
      <c r="F195" s="62">
        <v>3399</v>
      </c>
      <c r="G195" s="61">
        <v>9.2999999999999992E-3</v>
      </c>
      <c r="H195" s="61">
        <v>8.0000000000000004E-4</v>
      </c>
      <c r="I195" s="61">
        <v>0.1128</v>
      </c>
      <c r="J195" s="61">
        <v>1.6999999999999999E-3</v>
      </c>
      <c r="K195" s="61">
        <v>4.4299999999999999E-2</v>
      </c>
      <c r="L195" s="61">
        <v>0.755</v>
      </c>
      <c r="M195" s="61">
        <v>7.6200000000000004E-2</v>
      </c>
      <c r="N195" s="61">
        <v>0.5917</v>
      </c>
      <c r="O195" s="61">
        <v>1.6199999999999999E-2</v>
      </c>
      <c r="P195" s="61">
        <v>0.1419</v>
      </c>
      <c r="Q195" s="61">
        <v>147.68</v>
      </c>
      <c r="R195" s="62">
        <v>54381.47</v>
      </c>
      <c r="S195" s="61">
        <v>0.24440000000000001</v>
      </c>
      <c r="T195" s="61">
        <v>0.18720000000000001</v>
      </c>
      <c r="U195" s="61">
        <v>0.56840000000000002</v>
      </c>
      <c r="V195" s="61">
        <v>18.89</v>
      </c>
      <c r="W195" s="61">
        <v>22.32</v>
      </c>
      <c r="X195" s="62">
        <v>79566.92</v>
      </c>
      <c r="Y195" s="61">
        <v>164.53</v>
      </c>
      <c r="Z195" s="62">
        <v>107557.27</v>
      </c>
      <c r="AA195" s="61">
        <v>0.70189999999999997</v>
      </c>
      <c r="AB195" s="61">
        <v>0.25769999999999998</v>
      </c>
      <c r="AC195" s="61">
        <v>4.0399999999999998E-2</v>
      </c>
      <c r="AD195" s="61">
        <v>0.29809999999999998</v>
      </c>
      <c r="AE195" s="61">
        <v>107.56</v>
      </c>
      <c r="AF195" s="62">
        <v>3406.4</v>
      </c>
      <c r="AG195" s="61">
        <v>412.61</v>
      </c>
      <c r="AH195" s="62">
        <v>111465.48</v>
      </c>
      <c r="AI195" s="61" t="s">
        <v>14</v>
      </c>
      <c r="AJ195" s="62">
        <v>27100</v>
      </c>
      <c r="AK195" s="62">
        <v>40074.06</v>
      </c>
      <c r="AL195" s="61">
        <v>48.47</v>
      </c>
      <c r="AM195" s="61">
        <v>29.61</v>
      </c>
      <c r="AN195" s="61">
        <v>33.61</v>
      </c>
      <c r="AO195" s="61">
        <v>4.46</v>
      </c>
      <c r="AP195" s="61">
        <v>829.69</v>
      </c>
      <c r="AQ195" s="61">
        <v>1.054</v>
      </c>
      <c r="AR195" s="62">
        <v>1108.02</v>
      </c>
      <c r="AS195" s="62">
        <v>1824.21</v>
      </c>
      <c r="AT195" s="62">
        <v>5457.98</v>
      </c>
      <c r="AU195" s="61">
        <v>947.94</v>
      </c>
      <c r="AV195" s="61">
        <v>398.97</v>
      </c>
      <c r="AW195" s="62">
        <v>9737.1200000000008</v>
      </c>
      <c r="AX195" s="62">
        <v>4931.76</v>
      </c>
      <c r="AY195" s="61">
        <v>0.4985</v>
      </c>
      <c r="AZ195" s="62">
        <v>3884.59</v>
      </c>
      <c r="BA195" s="61">
        <v>0.3926</v>
      </c>
      <c r="BB195" s="62">
        <v>1076.92</v>
      </c>
      <c r="BC195" s="61">
        <v>0.1089</v>
      </c>
      <c r="BD195" s="62">
        <v>9893.27</v>
      </c>
      <c r="BE195" s="62">
        <v>3306.94</v>
      </c>
      <c r="BF195" s="61">
        <v>1.1589</v>
      </c>
      <c r="BG195" s="61">
        <v>0.55020000000000002</v>
      </c>
      <c r="BH195" s="61">
        <v>0.2157</v>
      </c>
      <c r="BI195" s="61">
        <v>0.18360000000000001</v>
      </c>
      <c r="BJ195" s="61">
        <v>2.6499999999999999E-2</v>
      </c>
      <c r="BK195" s="61">
        <v>2.3900000000000001E-2</v>
      </c>
    </row>
    <row r="196" spans="1:63" x14ac:dyDescent="0.25">
      <c r="A196" s="61" t="s">
        <v>228</v>
      </c>
      <c r="B196" s="61">
        <v>50492</v>
      </c>
      <c r="C196" s="61">
        <v>90.24</v>
      </c>
      <c r="D196" s="61">
        <v>10.130000000000001</v>
      </c>
      <c r="E196" s="61">
        <v>913.72</v>
      </c>
      <c r="F196" s="61">
        <v>911.21</v>
      </c>
      <c r="G196" s="61">
        <v>1.6000000000000001E-3</v>
      </c>
      <c r="H196" s="61">
        <v>1E-4</v>
      </c>
      <c r="I196" s="61">
        <v>5.0000000000000001E-3</v>
      </c>
      <c r="J196" s="61">
        <v>8.0000000000000004E-4</v>
      </c>
      <c r="K196" s="61">
        <v>7.7999999999999996E-3</v>
      </c>
      <c r="L196" s="61">
        <v>0.97119999999999995</v>
      </c>
      <c r="M196" s="61">
        <v>1.35E-2</v>
      </c>
      <c r="N196" s="61">
        <v>0.53920000000000001</v>
      </c>
      <c r="O196" s="61">
        <v>2.2000000000000001E-3</v>
      </c>
      <c r="P196" s="61">
        <v>0.1542</v>
      </c>
      <c r="Q196" s="61">
        <v>45.57</v>
      </c>
      <c r="R196" s="62">
        <v>47477.32</v>
      </c>
      <c r="S196" s="61">
        <v>0.2823</v>
      </c>
      <c r="T196" s="61">
        <v>0.12970000000000001</v>
      </c>
      <c r="U196" s="61">
        <v>0.58789999999999998</v>
      </c>
      <c r="V196" s="61">
        <v>16.850000000000001</v>
      </c>
      <c r="W196" s="61">
        <v>8.4700000000000006</v>
      </c>
      <c r="X196" s="62">
        <v>57199.37</v>
      </c>
      <c r="Y196" s="61">
        <v>103.76</v>
      </c>
      <c r="Z196" s="62">
        <v>83209.460000000006</v>
      </c>
      <c r="AA196" s="61">
        <v>0.87639999999999996</v>
      </c>
      <c r="AB196" s="61">
        <v>5.4899999999999997E-2</v>
      </c>
      <c r="AC196" s="61">
        <v>6.8699999999999997E-2</v>
      </c>
      <c r="AD196" s="61">
        <v>0.1236</v>
      </c>
      <c r="AE196" s="61">
        <v>83.21</v>
      </c>
      <c r="AF196" s="62">
        <v>2000.02</v>
      </c>
      <c r="AG196" s="61">
        <v>298.31</v>
      </c>
      <c r="AH196" s="62">
        <v>75243.23</v>
      </c>
      <c r="AI196" s="61" t="s">
        <v>14</v>
      </c>
      <c r="AJ196" s="62">
        <v>29004</v>
      </c>
      <c r="AK196" s="62">
        <v>39578.080000000002</v>
      </c>
      <c r="AL196" s="61">
        <v>31.64</v>
      </c>
      <c r="AM196" s="61">
        <v>23.41</v>
      </c>
      <c r="AN196" s="61">
        <v>24.92</v>
      </c>
      <c r="AO196" s="61">
        <v>4</v>
      </c>
      <c r="AP196" s="62">
        <v>1035.93</v>
      </c>
      <c r="AQ196" s="61">
        <v>0.98640000000000005</v>
      </c>
      <c r="AR196" s="62">
        <v>1197.53</v>
      </c>
      <c r="AS196" s="62">
        <v>2194.44</v>
      </c>
      <c r="AT196" s="62">
        <v>5246.38</v>
      </c>
      <c r="AU196" s="61">
        <v>787.98</v>
      </c>
      <c r="AV196" s="61">
        <v>305.98</v>
      </c>
      <c r="AW196" s="62">
        <v>9732.31</v>
      </c>
      <c r="AX196" s="62">
        <v>6490.03</v>
      </c>
      <c r="AY196" s="61">
        <v>0.64039999999999997</v>
      </c>
      <c r="AZ196" s="62">
        <v>2659.37</v>
      </c>
      <c r="BA196" s="61">
        <v>0.26240000000000002</v>
      </c>
      <c r="BB196" s="61">
        <v>984.48</v>
      </c>
      <c r="BC196" s="61">
        <v>9.7100000000000006E-2</v>
      </c>
      <c r="BD196" s="62">
        <v>10133.870000000001</v>
      </c>
      <c r="BE196" s="62">
        <v>6054.06</v>
      </c>
      <c r="BF196" s="61">
        <v>2.6240999999999999</v>
      </c>
      <c r="BG196" s="61">
        <v>0.51690000000000003</v>
      </c>
      <c r="BH196" s="61">
        <v>0.2283</v>
      </c>
      <c r="BI196" s="61">
        <v>0.1938</v>
      </c>
      <c r="BJ196" s="61">
        <v>3.8100000000000002E-2</v>
      </c>
      <c r="BK196" s="61">
        <v>2.29E-2</v>
      </c>
    </row>
    <row r="197" spans="1:63" x14ac:dyDescent="0.25">
      <c r="A197" s="61" t="s">
        <v>229</v>
      </c>
      <c r="B197" s="61">
        <v>46961</v>
      </c>
      <c r="C197" s="61">
        <v>33.19</v>
      </c>
      <c r="D197" s="61">
        <v>241.18</v>
      </c>
      <c r="E197" s="62">
        <v>8004.81</v>
      </c>
      <c r="F197" s="62">
        <v>7615.67</v>
      </c>
      <c r="G197" s="61">
        <v>5.7799999999999997E-2</v>
      </c>
      <c r="H197" s="61">
        <v>4.0000000000000002E-4</v>
      </c>
      <c r="I197" s="61">
        <v>9.7000000000000003E-2</v>
      </c>
      <c r="J197" s="61">
        <v>1.6000000000000001E-3</v>
      </c>
      <c r="K197" s="61">
        <v>3.5700000000000003E-2</v>
      </c>
      <c r="L197" s="61">
        <v>0.75960000000000005</v>
      </c>
      <c r="M197" s="61">
        <v>4.7899999999999998E-2</v>
      </c>
      <c r="N197" s="61">
        <v>0.2102</v>
      </c>
      <c r="O197" s="61">
        <v>4.3999999999999997E-2</v>
      </c>
      <c r="P197" s="61">
        <v>0.11070000000000001</v>
      </c>
      <c r="Q197" s="61">
        <v>346.84</v>
      </c>
      <c r="R197" s="62">
        <v>65604.44</v>
      </c>
      <c r="S197" s="61">
        <v>0.2387</v>
      </c>
      <c r="T197" s="61">
        <v>0.1867</v>
      </c>
      <c r="U197" s="61">
        <v>0.5746</v>
      </c>
      <c r="V197" s="61">
        <v>18.97</v>
      </c>
      <c r="W197" s="61">
        <v>38.22</v>
      </c>
      <c r="X197" s="62">
        <v>88299.9</v>
      </c>
      <c r="Y197" s="61">
        <v>207.22</v>
      </c>
      <c r="Z197" s="62">
        <v>173927.31</v>
      </c>
      <c r="AA197" s="61">
        <v>0.74670000000000003</v>
      </c>
      <c r="AB197" s="61">
        <v>0.2341</v>
      </c>
      <c r="AC197" s="61">
        <v>1.9199999999999998E-2</v>
      </c>
      <c r="AD197" s="61">
        <v>0.25330000000000003</v>
      </c>
      <c r="AE197" s="61">
        <v>173.93</v>
      </c>
      <c r="AF197" s="62">
        <v>7365.32</v>
      </c>
      <c r="AG197" s="61">
        <v>825.45</v>
      </c>
      <c r="AH197" s="62">
        <v>210464.29</v>
      </c>
      <c r="AI197" s="61" t="s">
        <v>14</v>
      </c>
      <c r="AJ197" s="62">
        <v>44553</v>
      </c>
      <c r="AK197" s="62">
        <v>72630.679999999993</v>
      </c>
      <c r="AL197" s="61">
        <v>68.52</v>
      </c>
      <c r="AM197" s="61">
        <v>40</v>
      </c>
      <c r="AN197" s="61">
        <v>43.36</v>
      </c>
      <c r="AO197" s="61">
        <v>4.75</v>
      </c>
      <c r="AP197" s="62">
        <v>1244.44</v>
      </c>
      <c r="AQ197" s="61">
        <v>0.74839999999999995</v>
      </c>
      <c r="AR197" s="62">
        <v>1092.95</v>
      </c>
      <c r="AS197" s="62">
        <v>1843.06</v>
      </c>
      <c r="AT197" s="62">
        <v>6302.6</v>
      </c>
      <c r="AU197" s="62">
        <v>1206.8499999999999</v>
      </c>
      <c r="AV197" s="61">
        <v>350.43</v>
      </c>
      <c r="AW197" s="62">
        <v>10795.89</v>
      </c>
      <c r="AX197" s="62">
        <v>3319.15</v>
      </c>
      <c r="AY197" s="61">
        <v>0.30559999999999998</v>
      </c>
      <c r="AZ197" s="62">
        <v>7093.01</v>
      </c>
      <c r="BA197" s="61">
        <v>0.65300000000000002</v>
      </c>
      <c r="BB197" s="61">
        <v>449.69</v>
      </c>
      <c r="BC197" s="61">
        <v>4.1399999999999999E-2</v>
      </c>
      <c r="BD197" s="62">
        <v>10861.85</v>
      </c>
      <c r="BE197" s="62">
        <v>1536.4</v>
      </c>
      <c r="BF197" s="61">
        <v>0.21360000000000001</v>
      </c>
      <c r="BG197" s="61">
        <v>0.62009999999999998</v>
      </c>
      <c r="BH197" s="61">
        <v>0.22389999999999999</v>
      </c>
      <c r="BI197" s="61">
        <v>0.1065</v>
      </c>
      <c r="BJ197" s="61">
        <v>2.6200000000000001E-2</v>
      </c>
      <c r="BK197" s="61">
        <v>2.3300000000000001E-2</v>
      </c>
    </row>
    <row r="198" spans="1:63" x14ac:dyDescent="0.25">
      <c r="A198" s="61" t="s">
        <v>230</v>
      </c>
      <c r="B198" s="61">
        <v>44024</v>
      </c>
      <c r="C198" s="61">
        <v>82.43</v>
      </c>
      <c r="D198" s="61">
        <v>24.56</v>
      </c>
      <c r="E198" s="62">
        <v>2024.35</v>
      </c>
      <c r="F198" s="62">
        <v>1987.11</v>
      </c>
      <c r="G198" s="61">
        <v>3.8E-3</v>
      </c>
      <c r="H198" s="61">
        <v>4.0000000000000002E-4</v>
      </c>
      <c r="I198" s="61">
        <v>7.7000000000000002E-3</v>
      </c>
      <c r="J198" s="61">
        <v>1.4E-3</v>
      </c>
      <c r="K198" s="61">
        <v>1.3599999999999999E-2</v>
      </c>
      <c r="L198" s="61">
        <v>0.95030000000000003</v>
      </c>
      <c r="M198" s="61">
        <v>2.29E-2</v>
      </c>
      <c r="N198" s="61">
        <v>0.50670000000000004</v>
      </c>
      <c r="O198" s="61">
        <v>1.4E-3</v>
      </c>
      <c r="P198" s="61">
        <v>0.15409999999999999</v>
      </c>
      <c r="Q198" s="61">
        <v>91.27</v>
      </c>
      <c r="R198" s="62">
        <v>51466.400000000001</v>
      </c>
      <c r="S198" s="61">
        <v>0.24540000000000001</v>
      </c>
      <c r="T198" s="61">
        <v>0.1444</v>
      </c>
      <c r="U198" s="61">
        <v>0.61019999999999996</v>
      </c>
      <c r="V198" s="61">
        <v>17.690000000000001</v>
      </c>
      <c r="W198" s="61">
        <v>14.41</v>
      </c>
      <c r="X198" s="62">
        <v>66608.97</v>
      </c>
      <c r="Y198" s="61">
        <v>135.97999999999999</v>
      </c>
      <c r="Z198" s="62">
        <v>104101.11</v>
      </c>
      <c r="AA198" s="61">
        <v>0.79910000000000003</v>
      </c>
      <c r="AB198" s="61">
        <v>0.1575</v>
      </c>
      <c r="AC198" s="61">
        <v>4.3299999999999998E-2</v>
      </c>
      <c r="AD198" s="61">
        <v>0.2009</v>
      </c>
      <c r="AE198" s="61">
        <v>104.1</v>
      </c>
      <c r="AF198" s="62">
        <v>2927.92</v>
      </c>
      <c r="AG198" s="61">
        <v>413.23</v>
      </c>
      <c r="AH198" s="62">
        <v>101758.59</v>
      </c>
      <c r="AI198" s="61" t="s">
        <v>14</v>
      </c>
      <c r="AJ198" s="62">
        <v>28729</v>
      </c>
      <c r="AK198" s="62">
        <v>40592.870000000003</v>
      </c>
      <c r="AL198" s="61">
        <v>39.869999999999997</v>
      </c>
      <c r="AM198" s="61">
        <v>26.45</v>
      </c>
      <c r="AN198" s="61">
        <v>31.04</v>
      </c>
      <c r="AO198" s="61">
        <v>3.8</v>
      </c>
      <c r="AP198" s="61">
        <v>924</v>
      </c>
      <c r="AQ198" s="61">
        <v>1.052</v>
      </c>
      <c r="AR198" s="62">
        <v>1046.53</v>
      </c>
      <c r="AS198" s="62">
        <v>1826.41</v>
      </c>
      <c r="AT198" s="62">
        <v>5219.37</v>
      </c>
      <c r="AU198" s="61">
        <v>991.39</v>
      </c>
      <c r="AV198" s="61">
        <v>266.83999999999997</v>
      </c>
      <c r="AW198" s="62">
        <v>9350.5400000000009</v>
      </c>
      <c r="AX198" s="62">
        <v>5200.96</v>
      </c>
      <c r="AY198" s="61">
        <v>0.54469999999999996</v>
      </c>
      <c r="AZ198" s="62">
        <v>3392.34</v>
      </c>
      <c r="BA198" s="61">
        <v>0.3553</v>
      </c>
      <c r="BB198" s="61">
        <v>954.34</v>
      </c>
      <c r="BC198" s="61">
        <v>0.1</v>
      </c>
      <c r="BD198" s="62">
        <v>9547.64</v>
      </c>
      <c r="BE198" s="62">
        <v>4424.08</v>
      </c>
      <c r="BF198" s="61">
        <v>1.5988</v>
      </c>
      <c r="BG198" s="61">
        <v>0.54549999999999998</v>
      </c>
      <c r="BH198" s="61">
        <v>0.2258</v>
      </c>
      <c r="BI198" s="61">
        <v>0.1741</v>
      </c>
      <c r="BJ198" s="61">
        <v>3.2800000000000003E-2</v>
      </c>
      <c r="BK198" s="61">
        <v>2.18E-2</v>
      </c>
    </row>
    <row r="199" spans="1:63" x14ac:dyDescent="0.25">
      <c r="A199" s="61" t="s">
        <v>231</v>
      </c>
      <c r="B199" s="61">
        <v>65680</v>
      </c>
      <c r="C199" s="61">
        <v>163.86</v>
      </c>
      <c r="D199" s="61">
        <v>13.13</v>
      </c>
      <c r="E199" s="62">
        <v>2150.73</v>
      </c>
      <c r="F199" s="62">
        <v>2067.8000000000002</v>
      </c>
      <c r="G199" s="61">
        <v>3.8999999999999998E-3</v>
      </c>
      <c r="H199" s="61">
        <v>4.0000000000000002E-4</v>
      </c>
      <c r="I199" s="61">
        <v>1.55E-2</v>
      </c>
      <c r="J199" s="61">
        <v>1.1999999999999999E-3</v>
      </c>
      <c r="K199" s="61">
        <v>1.47E-2</v>
      </c>
      <c r="L199" s="61">
        <v>0.93879999999999997</v>
      </c>
      <c r="M199" s="61">
        <v>2.5600000000000001E-2</v>
      </c>
      <c r="N199" s="61">
        <v>0.49769999999999998</v>
      </c>
      <c r="O199" s="61">
        <v>1.9E-3</v>
      </c>
      <c r="P199" s="61">
        <v>0.14149999999999999</v>
      </c>
      <c r="Q199" s="61">
        <v>105.2</v>
      </c>
      <c r="R199" s="62">
        <v>52465</v>
      </c>
      <c r="S199" s="61">
        <v>0.23080000000000001</v>
      </c>
      <c r="T199" s="61">
        <v>0.16370000000000001</v>
      </c>
      <c r="U199" s="61">
        <v>0.60550000000000004</v>
      </c>
      <c r="V199" s="61">
        <v>17.18</v>
      </c>
      <c r="W199" s="61">
        <v>13.63</v>
      </c>
      <c r="X199" s="62">
        <v>71885.61</v>
      </c>
      <c r="Y199" s="61">
        <v>152.56</v>
      </c>
      <c r="Z199" s="62">
        <v>162443.79999999999</v>
      </c>
      <c r="AA199" s="61">
        <v>0.59009999999999996</v>
      </c>
      <c r="AB199" s="61">
        <v>0.2054</v>
      </c>
      <c r="AC199" s="61">
        <v>0.20449999999999999</v>
      </c>
      <c r="AD199" s="61">
        <v>0.40989999999999999</v>
      </c>
      <c r="AE199" s="61">
        <v>162.44</v>
      </c>
      <c r="AF199" s="62">
        <v>4643.43</v>
      </c>
      <c r="AG199" s="61">
        <v>405.19</v>
      </c>
      <c r="AH199" s="62">
        <v>156090.78</v>
      </c>
      <c r="AI199" s="61" t="s">
        <v>14</v>
      </c>
      <c r="AJ199" s="62">
        <v>29811</v>
      </c>
      <c r="AK199" s="62">
        <v>45481.72</v>
      </c>
      <c r="AL199" s="61">
        <v>38.6</v>
      </c>
      <c r="AM199" s="61">
        <v>26.03</v>
      </c>
      <c r="AN199" s="61">
        <v>28.34</v>
      </c>
      <c r="AO199" s="61">
        <v>4.07</v>
      </c>
      <c r="AP199" s="61">
        <v>816.57</v>
      </c>
      <c r="AQ199" s="61">
        <v>0.85409999999999997</v>
      </c>
      <c r="AR199" s="62">
        <v>1242.01</v>
      </c>
      <c r="AS199" s="62">
        <v>2169.58</v>
      </c>
      <c r="AT199" s="62">
        <v>5395.6</v>
      </c>
      <c r="AU199" s="61">
        <v>908.51</v>
      </c>
      <c r="AV199" s="61">
        <v>282.36</v>
      </c>
      <c r="AW199" s="62">
        <v>9998.06</v>
      </c>
      <c r="AX199" s="62">
        <v>4650.95</v>
      </c>
      <c r="AY199" s="61">
        <v>0.45200000000000001</v>
      </c>
      <c r="AZ199" s="62">
        <v>4687.3999999999996</v>
      </c>
      <c r="BA199" s="61">
        <v>0.45550000000000002</v>
      </c>
      <c r="BB199" s="61">
        <v>951.64</v>
      </c>
      <c r="BC199" s="61">
        <v>9.2499999999999999E-2</v>
      </c>
      <c r="BD199" s="62">
        <v>10290</v>
      </c>
      <c r="BE199" s="62">
        <v>3109.92</v>
      </c>
      <c r="BF199" s="61">
        <v>0.8508</v>
      </c>
      <c r="BG199" s="61">
        <v>0.55510000000000004</v>
      </c>
      <c r="BH199" s="61">
        <v>0.22919999999999999</v>
      </c>
      <c r="BI199" s="61">
        <v>0.1555</v>
      </c>
      <c r="BJ199" s="61">
        <v>3.85E-2</v>
      </c>
      <c r="BK199" s="61">
        <v>2.1700000000000001E-2</v>
      </c>
    </row>
    <row r="200" spans="1:63" x14ac:dyDescent="0.25">
      <c r="A200" s="61" t="s">
        <v>232</v>
      </c>
      <c r="B200" s="61">
        <v>44032</v>
      </c>
      <c r="C200" s="61">
        <v>96.33</v>
      </c>
      <c r="D200" s="61">
        <v>22.9</v>
      </c>
      <c r="E200" s="62">
        <v>2205.89</v>
      </c>
      <c r="F200" s="62">
        <v>2164.36</v>
      </c>
      <c r="G200" s="61">
        <v>7.1999999999999998E-3</v>
      </c>
      <c r="H200" s="61">
        <v>8.0000000000000004E-4</v>
      </c>
      <c r="I200" s="61">
        <v>1.5299999999999999E-2</v>
      </c>
      <c r="J200" s="61">
        <v>1.4E-3</v>
      </c>
      <c r="K200" s="61">
        <v>2.7799999999999998E-2</v>
      </c>
      <c r="L200" s="61">
        <v>0.91900000000000004</v>
      </c>
      <c r="M200" s="61">
        <v>2.86E-2</v>
      </c>
      <c r="N200" s="61">
        <v>0.38479999999999998</v>
      </c>
      <c r="O200" s="61">
        <v>8.2000000000000007E-3</v>
      </c>
      <c r="P200" s="61">
        <v>0.1386</v>
      </c>
      <c r="Q200" s="61">
        <v>96.25</v>
      </c>
      <c r="R200" s="62">
        <v>52965.53</v>
      </c>
      <c r="S200" s="61">
        <v>0.24859999999999999</v>
      </c>
      <c r="T200" s="61">
        <v>0.16789999999999999</v>
      </c>
      <c r="U200" s="61">
        <v>0.58350000000000002</v>
      </c>
      <c r="V200" s="61">
        <v>18.64</v>
      </c>
      <c r="W200" s="61">
        <v>16.05</v>
      </c>
      <c r="X200" s="62">
        <v>69318.28</v>
      </c>
      <c r="Y200" s="61">
        <v>133.75</v>
      </c>
      <c r="Z200" s="62">
        <v>132507.57</v>
      </c>
      <c r="AA200" s="61">
        <v>0.78539999999999999</v>
      </c>
      <c r="AB200" s="61">
        <v>0.1857</v>
      </c>
      <c r="AC200" s="61">
        <v>2.8899999999999999E-2</v>
      </c>
      <c r="AD200" s="61">
        <v>0.21460000000000001</v>
      </c>
      <c r="AE200" s="61">
        <v>132.51</v>
      </c>
      <c r="AF200" s="62">
        <v>3953.02</v>
      </c>
      <c r="AG200" s="61">
        <v>499.68</v>
      </c>
      <c r="AH200" s="62">
        <v>136178.07</v>
      </c>
      <c r="AI200" s="61" t="s">
        <v>14</v>
      </c>
      <c r="AJ200" s="62">
        <v>30623</v>
      </c>
      <c r="AK200" s="62">
        <v>45295.41</v>
      </c>
      <c r="AL200" s="61">
        <v>45.87</v>
      </c>
      <c r="AM200" s="61">
        <v>28.24</v>
      </c>
      <c r="AN200" s="61">
        <v>32.18</v>
      </c>
      <c r="AO200" s="61">
        <v>4.2</v>
      </c>
      <c r="AP200" s="62">
        <v>1043.3399999999999</v>
      </c>
      <c r="AQ200" s="61">
        <v>1.0956999999999999</v>
      </c>
      <c r="AR200" s="62">
        <v>1116.1500000000001</v>
      </c>
      <c r="AS200" s="62">
        <v>1693.36</v>
      </c>
      <c r="AT200" s="62">
        <v>5141.75</v>
      </c>
      <c r="AU200" s="61">
        <v>934.16</v>
      </c>
      <c r="AV200" s="61">
        <v>259.92</v>
      </c>
      <c r="AW200" s="62">
        <v>9145.34</v>
      </c>
      <c r="AX200" s="62">
        <v>4227.2299999999996</v>
      </c>
      <c r="AY200" s="61">
        <v>0.45519999999999999</v>
      </c>
      <c r="AZ200" s="62">
        <v>4339.08</v>
      </c>
      <c r="BA200" s="61">
        <v>0.4672</v>
      </c>
      <c r="BB200" s="61">
        <v>720.27</v>
      </c>
      <c r="BC200" s="61">
        <v>7.7600000000000002E-2</v>
      </c>
      <c r="BD200" s="62">
        <v>9286.58</v>
      </c>
      <c r="BE200" s="62">
        <v>3058.51</v>
      </c>
      <c r="BF200" s="61">
        <v>0.8206</v>
      </c>
      <c r="BG200" s="61">
        <v>0.5696</v>
      </c>
      <c r="BH200" s="61">
        <v>0.22059999999999999</v>
      </c>
      <c r="BI200" s="61">
        <v>0.1515</v>
      </c>
      <c r="BJ200" s="61">
        <v>3.5200000000000002E-2</v>
      </c>
      <c r="BK200" s="61">
        <v>2.3099999999999999E-2</v>
      </c>
    </row>
    <row r="201" spans="1:63" x14ac:dyDescent="0.25">
      <c r="A201" s="61" t="s">
        <v>233</v>
      </c>
      <c r="B201" s="61">
        <v>50278</v>
      </c>
      <c r="C201" s="61">
        <v>83.52</v>
      </c>
      <c r="D201" s="61">
        <v>14</v>
      </c>
      <c r="E201" s="62">
        <v>1169.67</v>
      </c>
      <c r="F201" s="62">
        <v>1328.75</v>
      </c>
      <c r="G201" s="61">
        <v>2.5000000000000001E-3</v>
      </c>
      <c r="H201" s="61">
        <v>0</v>
      </c>
      <c r="I201" s="61">
        <v>3.3999999999999998E-3</v>
      </c>
      <c r="J201" s="61">
        <v>5.9999999999999995E-4</v>
      </c>
      <c r="K201" s="61">
        <v>6.0000000000000001E-3</v>
      </c>
      <c r="L201" s="61">
        <v>0.97799999999999998</v>
      </c>
      <c r="M201" s="61">
        <v>9.4000000000000004E-3</v>
      </c>
      <c r="N201" s="61">
        <v>0.39560000000000001</v>
      </c>
      <c r="O201" s="61">
        <v>3.4500000000000003E-2</v>
      </c>
      <c r="P201" s="61">
        <v>0.128</v>
      </c>
      <c r="Q201" s="61">
        <v>55.53</v>
      </c>
      <c r="R201" s="62">
        <v>52081.32</v>
      </c>
      <c r="S201" s="61">
        <v>0.1948</v>
      </c>
      <c r="T201" s="61">
        <v>0.16500000000000001</v>
      </c>
      <c r="U201" s="61">
        <v>0.64019999999999999</v>
      </c>
      <c r="V201" s="61">
        <v>17.760000000000002</v>
      </c>
      <c r="W201" s="61">
        <v>8.85</v>
      </c>
      <c r="X201" s="62">
        <v>66250.36</v>
      </c>
      <c r="Y201" s="61">
        <v>127.56</v>
      </c>
      <c r="Z201" s="62">
        <v>140478.73000000001</v>
      </c>
      <c r="AA201" s="61">
        <v>0.77439999999999998</v>
      </c>
      <c r="AB201" s="61">
        <v>0.1522</v>
      </c>
      <c r="AC201" s="61">
        <v>7.3400000000000007E-2</v>
      </c>
      <c r="AD201" s="61">
        <v>0.22559999999999999</v>
      </c>
      <c r="AE201" s="61">
        <v>140.47999999999999</v>
      </c>
      <c r="AF201" s="62">
        <v>4143.8599999999997</v>
      </c>
      <c r="AG201" s="61">
        <v>484.89</v>
      </c>
      <c r="AH201" s="62">
        <v>136565.72</v>
      </c>
      <c r="AI201" s="61" t="s">
        <v>14</v>
      </c>
      <c r="AJ201" s="62">
        <v>29787</v>
      </c>
      <c r="AK201" s="62">
        <v>43117.46</v>
      </c>
      <c r="AL201" s="61">
        <v>43.32</v>
      </c>
      <c r="AM201" s="61">
        <v>28.27</v>
      </c>
      <c r="AN201" s="61">
        <v>31.1</v>
      </c>
      <c r="AO201" s="61">
        <v>4.6900000000000004</v>
      </c>
      <c r="AP201" s="61">
        <v>905.12</v>
      </c>
      <c r="AQ201" s="61">
        <v>1.0707</v>
      </c>
      <c r="AR201" s="62">
        <v>1074.95</v>
      </c>
      <c r="AS201" s="62">
        <v>1676.05</v>
      </c>
      <c r="AT201" s="62">
        <v>4644.47</v>
      </c>
      <c r="AU201" s="61">
        <v>771.94</v>
      </c>
      <c r="AV201" s="61">
        <v>220.58</v>
      </c>
      <c r="AW201" s="62">
        <v>8387.99</v>
      </c>
      <c r="AX201" s="62">
        <v>3840.5</v>
      </c>
      <c r="AY201" s="61">
        <v>0.4541</v>
      </c>
      <c r="AZ201" s="62">
        <v>3859.8</v>
      </c>
      <c r="BA201" s="61">
        <v>0.45639999999999997</v>
      </c>
      <c r="BB201" s="61">
        <v>756.62</v>
      </c>
      <c r="BC201" s="61">
        <v>8.9499999999999996E-2</v>
      </c>
      <c r="BD201" s="62">
        <v>8456.92</v>
      </c>
      <c r="BE201" s="62">
        <v>3553.31</v>
      </c>
      <c r="BF201" s="61">
        <v>0.98270000000000002</v>
      </c>
      <c r="BG201" s="61">
        <v>0.55620000000000003</v>
      </c>
      <c r="BH201" s="61">
        <v>0.22520000000000001</v>
      </c>
      <c r="BI201" s="61">
        <v>0.15770000000000001</v>
      </c>
      <c r="BJ201" s="61">
        <v>3.6499999999999998E-2</v>
      </c>
      <c r="BK201" s="61">
        <v>2.4400000000000002E-2</v>
      </c>
    </row>
    <row r="202" spans="1:63" x14ac:dyDescent="0.25">
      <c r="A202" s="61" t="s">
        <v>234</v>
      </c>
      <c r="B202" s="61">
        <v>44040</v>
      </c>
      <c r="C202" s="61">
        <v>15.29</v>
      </c>
      <c r="D202" s="61">
        <v>291.58999999999997</v>
      </c>
      <c r="E202" s="62">
        <v>4457.18</v>
      </c>
      <c r="F202" s="62">
        <v>3791.26</v>
      </c>
      <c r="G202" s="61">
        <v>7.6E-3</v>
      </c>
      <c r="H202" s="61">
        <v>5.0000000000000001E-4</v>
      </c>
      <c r="I202" s="61">
        <v>0.3301</v>
      </c>
      <c r="J202" s="61">
        <v>1.6000000000000001E-3</v>
      </c>
      <c r="K202" s="61">
        <v>5.8900000000000001E-2</v>
      </c>
      <c r="L202" s="61">
        <v>0.50890000000000002</v>
      </c>
      <c r="M202" s="61">
        <v>9.2600000000000002E-2</v>
      </c>
      <c r="N202" s="61">
        <v>0.71109999999999995</v>
      </c>
      <c r="O202" s="61">
        <v>3.4099999999999998E-2</v>
      </c>
      <c r="P202" s="61">
        <v>0.15859999999999999</v>
      </c>
      <c r="Q202" s="61">
        <v>169.72</v>
      </c>
      <c r="R202" s="62">
        <v>55245.66</v>
      </c>
      <c r="S202" s="61">
        <v>0.22839999999999999</v>
      </c>
      <c r="T202" s="61">
        <v>0.1867</v>
      </c>
      <c r="U202" s="61">
        <v>0.58489999999999998</v>
      </c>
      <c r="V202" s="61">
        <v>18.399999999999999</v>
      </c>
      <c r="W202" s="61">
        <v>26.53</v>
      </c>
      <c r="X202" s="62">
        <v>80361.440000000002</v>
      </c>
      <c r="Y202" s="61">
        <v>165.22</v>
      </c>
      <c r="Z202" s="62">
        <v>90981.72</v>
      </c>
      <c r="AA202" s="61">
        <v>0.68759999999999999</v>
      </c>
      <c r="AB202" s="61">
        <v>0.27229999999999999</v>
      </c>
      <c r="AC202" s="61">
        <v>4.0099999999999997E-2</v>
      </c>
      <c r="AD202" s="61">
        <v>0.31240000000000001</v>
      </c>
      <c r="AE202" s="61">
        <v>90.98</v>
      </c>
      <c r="AF202" s="62">
        <v>3550.85</v>
      </c>
      <c r="AG202" s="61">
        <v>450.47</v>
      </c>
      <c r="AH202" s="62">
        <v>96612</v>
      </c>
      <c r="AI202" s="61" t="s">
        <v>14</v>
      </c>
      <c r="AJ202" s="62">
        <v>24918</v>
      </c>
      <c r="AK202" s="62">
        <v>36633.85</v>
      </c>
      <c r="AL202" s="61">
        <v>58.13</v>
      </c>
      <c r="AM202" s="61">
        <v>35.69</v>
      </c>
      <c r="AN202" s="61">
        <v>40.93</v>
      </c>
      <c r="AO202" s="61">
        <v>4.59</v>
      </c>
      <c r="AP202" s="61">
        <v>5.13</v>
      </c>
      <c r="AQ202" s="61">
        <v>1.1399999999999999</v>
      </c>
      <c r="AR202" s="62">
        <v>1321.12</v>
      </c>
      <c r="AS202" s="62">
        <v>2132.12</v>
      </c>
      <c r="AT202" s="62">
        <v>6010.42</v>
      </c>
      <c r="AU202" s="62">
        <v>1054.04</v>
      </c>
      <c r="AV202" s="61">
        <v>549.52</v>
      </c>
      <c r="AW202" s="62">
        <v>11067.23</v>
      </c>
      <c r="AX202" s="62">
        <v>6032.37</v>
      </c>
      <c r="AY202" s="61">
        <v>0.53029999999999999</v>
      </c>
      <c r="AZ202" s="62">
        <v>3949.86</v>
      </c>
      <c r="BA202" s="61">
        <v>0.34720000000000001</v>
      </c>
      <c r="BB202" s="62">
        <v>1393.93</v>
      </c>
      <c r="BC202" s="61">
        <v>0.1225</v>
      </c>
      <c r="BD202" s="62">
        <v>11376.16</v>
      </c>
      <c r="BE202" s="62">
        <v>3948.89</v>
      </c>
      <c r="BF202" s="61">
        <v>1.6706000000000001</v>
      </c>
      <c r="BG202" s="61">
        <v>0.53559999999999997</v>
      </c>
      <c r="BH202" s="61">
        <v>0.20150000000000001</v>
      </c>
      <c r="BI202" s="61">
        <v>0.22170000000000001</v>
      </c>
      <c r="BJ202" s="61">
        <v>2.4500000000000001E-2</v>
      </c>
      <c r="BK202" s="61">
        <v>1.67E-2</v>
      </c>
    </row>
    <row r="203" spans="1:63" x14ac:dyDescent="0.25">
      <c r="A203" s="61" t="s">
        <v>235</v>
      </c>
      <c r="B203" s="61">
        <v>44057</v>
      </c>
      <c r="C203" s="61">
        <v>60.57</v>
      </c>
      <c r="D203" s="61">
        <v>44.74</v>
      </c>
      <c r="E203" s="62">
        <v>2710.21</v>
      </c>
      <c r="F203" s="62">
        <v>2542.81</v>
      </c>
      <c r="G203" s="61">
        <v>7.4999999999999997E-3</v>
      </c>
      <c r="H203" s="61">
        <v>5.0000000000000001E-4</v>
      </c>
      <c r="I203" s="61">
        <v>3.8899999999999997E-2</v>
      </c>
      <c r="J203" s="61">
        <v>1.4E-3</v>
      </c>
      <c r="K203" s="61">
        <v>2.9399999999999999E-2</v>
      </c>
      <c r="L203" s="61">
        <v>0.86939999999999995</v>
      </c>
      <c r="M203" s="61">
        <v>5.3100000000000001E-2</v>
      </c>
      <c r="N203" s="61">
        <v>0.5464</v>
      </c>
      <c r="O203" s="61">
        <v>8.0000000000000002E-3</v>
      </c>
      <c r="P203" s="61">
        <v>0.14169999999999999</v>
      </c>
      <c r="Q203" s="61">
        <v>113.88</v>
      </c>
      <c r="R203" s="62">
        <v>53054.23</v>
      </c>
      <c r="S203" s="61">
        <v>0.25929999999999997</v>
      </c>
      <c r="T203" s="61">
        <v>0.1643</v>
      </c>
      <c r="U203" s="61">
        <v>0.57650000000000001</v>
      </c>
      <c r="V203" s="61">
        <v>18.329999999999998</v>
      </c>
      <c r="W203" s="61">
        <v>16.29</v>
      </c>
      <c r="X203" s="62">
        <v>75793.56</v>
      </c>
      <c r="Y203" s="61">
        <v>161.97999999999999</v>
      </c>
      <c r="Z203" s="62">
        <v>110583.61</v>
      </c>
      <c r="AA203" s="61">
        <v>0.71819999999999995</v>
      </c>
      <c r="AB203" s="61">
        <v>0.23280000000000001</v>
      </c>
      <c r="AC203" s="61">
        <v>4.9000000000000002E-2</v>
      </c>
      <c r="AD203" s="61">
        <v>0.28179999999999999</v>
      </c>
      <c r="AE203" s="61">
        <v>110.58</v>
      </c>
      <c r="AF203" s="62">
        <v>3220.53</v>
      </c>
      <c r="AG203" s="61">
        <v>393.22</v>
      </c>
      <c r="AH203" s="62">
        <v>114805.72</v>
      </c>
      <c r="AI203" s="61" t="s">
        <v>14</v>
      </c>
      <c r="AJ203" s="62">
        <v>27493</v>
      </c>
      <c r="AK203" s="62">
        <v>41614.720000000001</v>
      </c>
      <c r="AL203" s="61">
        <v>45.4</v>
      </c>
      <c r="AM203" s="61">
        <v>27.07</v>
      </c>
      <c r="AN203" s="61">
        <v>32.82</v>
      </c>
      <c r="AO203" s="61">
        <v>4.24</v>
      </c>
      <c r="AP203" s="61">
        <v>915.2</v>
      </c>
      <c r="AQ203" s="61">
        <v>1.0355000000000001</v>
      </c>
      <c r="AR203" s="62">
        <v>1070.3</v>
      </c>
      <c r="AS203" s="62">
        <v>1707.49</v>
      </c>
      <c r="AT203" s="62">
        <v>5259.54</v>
      </c>
      <c r="AU203" s="61">
        <v>888.11</v>
      </c>
      <c r="AV203" s="61">
        <v>292.52</v>
      </c>
      <c r="AW203" s="62">
        <v>9217.9699999999993</v>
      </c>
      <c r="AX203" s="62">
        <v>4818.43</v>
      </c>
      <c r="AY203" s="61">
        <v>0.50860000000000005</v>
      </c>
      <c r="AZ203" s="62">
        <v>3726.28</v>
      </c>
      <c r="BA203" s="61">
        <v>0.39340000000000003</v>
      </c>
      <c r="BB203" s="61">
        <v>928.46</v>
      </c>
      <c r="BC203" s="61">
        <v>9.8000000000000004E-2</v>
      </c>
      <c r="BD203" s="62">
        <v>9473.17</v>
      </c>
      <c r="BE203" s="62">
        <v>3484.01</v>
      </c>
      <c r="BF203" s="61">
        <v>1.1335999999999999</v>
      </c>
      <c r="BG203" s="61">
        <v>0.56189999999999996</v>
      </c>
      <c r="BH203" s="61">
        <v>0.21659999999999999</v>
      </c>
      <c r="BI203" s="61">
        <v>0.1699</v>
      </c>
      <c r="BJ203" s="61">
        <v>3.0099999999999998E-2</v>
      </c>
      <c r="BK203" s="61">
        <v>2.1600000000000001E-2</v>
      </c>
    </row>
    <row r="204" spans="1:63" x14ac:dyDescent="0.25">
      <c r="A204" s="61" t="s">
        <v>236</v>
      </c>
      <c r="B204" s="61">
        <v>48942</v>
      </c>
      <c r="C204" s="61">
        <v>66.709999999999994</v>
      </c>
      <c r="D204" s="61">
        <v>22.01</v>
      </c>
      <c r="E204" s="62">
        <v>1468.51</v>
      </c>
      <c r="F204" s="62">
        <v>1492.43</v>
      </c>
      <c r="G204" s="61">
        <v>5.7000000000000002E-3</v>
      </c>
      <c r="H204" s="61">
        <v>2.9999999999999997E-4</v>
      </c>
      <c r="I204" s="61">
        <v>1.15E-2</v>
      </c>
      <c r="J204" s="61">
        <v>1.4E-3</v>
      </c>
      <c r="K204" s="61">
        <v>3.1800000000000002E-2</v>
      </c>
      <c r="L204" s="61">
        <v>0.92430000000000001</v>
      </c>
      <c r="M204" s="61">
        <v>2.5000000000000001E-2</v>
      </c>
      <c r="N204" s="61">
        <v>0.31669999999999998</v>
      </c>
      <c r="O204" s="61">
        <v>2.2000000000000001E-3</v>
      </c>
      <c r="P204" s="61">
        <v>0.11210000000000001</v>
      </c>
      <c r="Q204" s="61">
        <v>68.650000000000006</v>
      </c>
      <c r="R204" s="62">
        <v>54053.919999999998</v>
      </c>
      <c r="S204" s="61">
        <v>0.2908</v>
      </c>
      <c r="T204" s="61">
        <v>0.1656</v>
      </c>
      <c r="U204" s="61">
        <v>0.54359999999999997</v>
      </c>
      <c r="V204" s="61">
        <v>18.940000000000001</v>
      </c>
      <c r="W204" s="61">
        <v>10.18</v>
      </c>
      <c r="X204" s="62">
        <v>66781</v>
      </c>
      <c r="Y204" s="61">
        <v>139.47999999999999</v>
      </c>
      <c r="Z204" s="62">
        <v>130529.42</v>
      </c>
      <c r="AA204" s="61">
        <v>0.86709999999999998</v>
      </c>
      <c r="AB204" s="61">
        <v>9.2200000000000004E-2</v>
      </c>
      <c r="AC204" s="61">
        <v>4.07E-2</v>
      </c>
      <c r="AD204" s="61">
        <v>0.13289999999999999</v>
      </c>
      <c r="AE204" s="61">
        <v>130.53</v>
      </c>
      <c r="AF204" s="62">
        <v>3665.7</v>
      </c>
      <c r="AG204" s="61">
        <v>498.39</v>
      </c>
      <c r="AH204" s="62">
        <v>131039.7</v>
      </c>
      <c r="AI204" s="61" t="s">
        <v>14</v>
      </c>
      <c r="AJ204" s="62">
        <v>35221</v>
      </c>
      <c r="AK204" s="62">
        <v>49051.41</v>
      </c>
      <c r="AL204" s="61">
        <v>45.63</v>
      </c>
      <c r="AM204" s="61">
        <v>26.5</v>
      </c>
      <c r="AN204" s="61">
        <v>30.63</v>
      </c>
      <c r="AO204" s="61">
        <v>4.6100000000000003</v>
      </c>
      <c r="AP204" s="62">
        <v>1216.1400000000001</v>
      </c>
      <c r="AQ204" s="61">
        <v>0.98909999999999998</v>
      </c>
      <c r="AR204" s="62">
        <v>1054.1199999999999</v>
      </c>
      <c r="AS204" s="62">
        <v>1756.38</v>
      </c>
      <c r="AT204" s="62">
        <v>5037.05</v>
      </c>
      <c r="AU204" s="61">
        <v>792.8</v>
      </c>
      <c r="AV204" s="61">
        <v>176.5</v>
      </c>
      <c r="AW204" s="62">
        <v>8816.85</v>
      </c>
      <c r="AX204" s="62">
        <v>4307.38</v>
      </c>
      <c r="AY204" s="61">
        <v>0.47510000000000002</v>
      </c>
      <c r="AZ204" s="62">
        <v>4203.46</v>
      </c>
      <c r="BA204" s="61">
        <v>0.46360000000000001</v>
      </c>
      <c r="BB204" s="61">
        <v>555.17999999999995</v>
      </c>
      <c r="BC204" s="61">
        <v>6.1199999999999997E-2</v>
      </c>
      <c r="BD204" s="62">
        <v>9066.02</v>
      </c>
      <c r="BE204" s="62">
        <v>3741.02</v>
      </c>
      <c r="BF204" s="61">
        <v>0.93540000000000001</v>
      </c>
      <c r="BG204" s="61">
        <v>0.57169999999999999</v>
      </c>
      <c r="BH204" s="61">
        <v>0.21440000000000001</v>
      </c>
      <c r="BI204" s="61">
        <v>0.157</v>
      </c>
      <c r="BJ204" s="61">
        <v>3.7100000000000001E-2</v>
      </c>
      <c r="BK204" s="61">
        <v>1.9699999999999999E-2</v>
      </c>
    </row>
    <row r="205" spans="1:63" x14ac:dyDescent="0.25">
      <c r="A205" s="61" t="s">
        <v>237</v>
      </c>
      <c r="B205" s="61">
        <v>45377</v>
      </c>
      <c r="C205" s="61">
        <v>83.9</v>
      </c>
      <c r="D205" s="61">
        <v>13.73</v>
      </c>
      <c r="E205" s="62">
        <v>1151.5999999999999</v>
      </c>
      <c r="F205" s="62">
        <v>1109.3499999999999</v>
      </c>
      <c r="G205" s="61">
        <v>2.5999999999999999E-3</v>
      </c>
      <c r="H205" s="61">
        <v>5.9999999999999995E-4</v>
      </c>
      <c r="I205" s="61">
        <v>7.1999999999999998E-3</v>
      </c>
      <c r="J205" s="61">
        <v>1E-3</v>
      </c>
      <c r="K205" s="61">
        <v>1.2E-2</v>
      </c>
      <c r="L205" s="61">
        <v>0.96279999999999999</v>
      </c>
      <c r="M205" s="61">
        <v>1.3899999999999999E-2</v>
      </c>
      <c r="N205" s="61">
        <v>0.50480000000000003</v>
      </c>
      <c r="O205" s="61">
        <v>8.8000000000000005E-3</v>
      </c>
      <c r="P205" s="61">
        <v>0.13930000000000001</v>
      </c>
      <c r="Q205" s="61">
        <v>53.3</v>
      </c>
      <c r="R205" s="62">
        <v>49747.81</v>
      </c>
      <c r="S205" s="61">
        <v>0.26069999999999999</v>
      </c>
      <c r="T205" s="61">
        <v>0.15570000000000001</v>
      </c>
      <c r="U205" s="61">
        <v>0.58350000000000002</v>
      </c>
      <c r="V205" s="61">
        <v>17.7</v>
      </c>
      <c r="W205" s="61">
        <v>9.34</v>
      </c>
      <c r="X205" s="62">
        <v>61485.43</v>
      </c>
      <c r="Y205" s="61">
        <v>118.67</v>
      </c>
      <c r="Z205" s="62">
        <v>107716.21</v>
      </c>
      <c r="AA205" s="61">
        <v>0.81289999999999996</v>
      </c>
      <c r="AB205" s="61">
        <v>0.1142</v>
      </c>
      <c r="AC205" s="61">
        <v>7.2900000000000006E-2</v>
      </c>
      <c r="AD205" s="61">
        <v>0.18709999999999999</v>
      </c>
      <c r="AE205" s="61">
        <v>107.72</v>
      </c>
      <c r="AF205" s="62">
        <v>2965.15</v>
      </c>
      <c r="AG205" s="61">
        <v>392.53</v>
      </c>
      <c r="AH205" s="62">
        <v>102394.96</v>
      </c>
      <c r="AI205" s="61" t="s">
        <v>14</v>
      </c>
      <c r="AJ205" s="62">
        <v>28743</v>
      </c>
      <c r="AK205" s="62">
        <v>40430.76</v>
      </c>
      <c r="AL205" s="61">
        <v>39.49</v>
      </c>
      <c r="AM205" s="61">
        <v>26</v>
      </c>
      <c r="AN205" s="61">
        <v>29.15</v>
      </c>
      <c r="AO205" s="61">
        <v>3.71</v>
      </c>
      <c r="AP205" s="62">
        <v>1135.45</v>
      </c>
      <c r="AQ205" s="61">
        <v>1.0326</v>
      </c>
      <c r="AR205" s="62">
        <v>1153.99</v>
      </c>
      <c r="AS205" s="62">
        <v>2074.42</v>
      </c>
      <c r="AT205" s="62">
        <v>5139.7700000000004</v>
      </c>
      <c r="AU205" s="61">
        <v>921.24</v>
      </c>
      <c r="AV205" s="61">
        <v>216.89</v>
      </c>
      <c r="AW205" s="62">
        <v>9506.32</v>
      </c>
      <c r="AX205" s="62">
        <v>5637.52</v>
      </c>
      <c r="AY205" s="61">
        <v>0.56520000000000004</v>
      </c>
      <c r="AZ205" s="62">
        <v>3419.57</v>
      </c>
      <c r="BA205" s="61">
        <v>0.34279999999999999</v>
      </c>
      <c r="BB205" s="61">
        <v>917.29</v>
      </c>
      <c r="BC205" s="61">
        <v>9.1999999999999998E-2</v>
      </c>
      <c r="BD205" s="62">
        <v>9974.3799999999992</v>
      </c>
      <c r="BE205" s="62">
        <v>4656.83</v>
      </c>
      <c r="BF205" s="61">
        <v>1.7209000000000001</v>
      </c>
      <c r="BG205" s="61">
        <v>0.52639999999999998</v>
      </c>
      <c r="BH205" s="61">
        <v>0.2228</v>
      </c>
      <c r="BI205" s="61">
        <v>0.1961</v>
      </c>
      <c r="BJ205" s="61">
        <v>3.4500000000000003E-2</v>
      </c>
      <c r="BK205" s="61">
        <v>2.0199999999999999E-2</v>
      </c>
    </row>
    <row r="206" spans="1:63" x14ac:dyDescent="0.25">
      <c r="A206" s="61" t="s">
        <v>238</v>
      </c>
      <c r="B206" s="61">
        <v>45385</v>
      </c>
      <c r="C206" s="61">
        <v>83.86</v>
      </c>
      <c r="D206" s="61">
        <v>12.52</v>
      </c>
      <c r="E206" s="62">
        <v>1049.9000000000001</v>
      </c>
      <c r="F206" s="62">
        <v>1066.74</v>
      </c>
      <c r="G206" s="61">
        <v>4.4000000000000003E-3</v>
      </c>
      <c r="H206" s="61">
        <v>2.0000000000000001E-4</v>
      </c>
      <c r="I206" s="61">
        <v>7.9000000000000008E-3</v>
      </c>
      <c r="J206" s="61">
        <v>1.2999999999999999E-3</v>
      </c>
      <c r="K206" s="61">
        <v>4.19E-2</v>
      </c>
      <c r="L206" s="61">
        <v>0.92059999999999997</v>
      </c>
      <c r="M206" s="61">
        <v>2.3699999999999999E-2</v>
      </c>
      <c r="N206" s="61">
        <v>0.36549999999999999</v>
      </c>
      <c r="O206" s="61">
        <v>1.6000000000000001E-3</v>
      </c>
      <c r="P206" s="61">
        <v>0.1343</v>
      </c>
      <c r="Q206" s="61">
        <v>51.71</v>
      </c>
      <c r="R206" s="62">
        <v>51064.73</v>
      </c>
      <c r="S206" s="61">
        <v>0.34420000000000001</v>
      </c>
      <c r="T206" s="61">
        <v>0.16350000000000001</v>
      </c>
      <c r="U206" s="61">
        <v>0.49230000000000002</v>
      </c>
      <c r="V206" s="61">
        <v>17.600000000000001</v>
      </c>
      <c r="W206" s="61">
        <v>7.86</v>
      </c>
      <c r="X206" s="62">
        <v>63783.38</v>
      </c>
      <c r="Y206" s="61">
        <v>128.79</v>
      </c>
      <c r="Z206" s="62">
        <v>117101.07</v>
      </c>
      <c r="AA206" s="61">
        <v>0.88859999999999995</v>
      </c>
      <c r="AB206" s="61">
        <v>6.8000000000000005E-2</v>
      </c>
      <c r="AC206" s="61">
        <v>4.3400000000000001E-2</v>
      </c>
      <c r="AD206" s="61">
        <v>0.1114</v>
      </c>
      <c r="AE206" s="61">
        <v>117.1</v>
      </c>
      <c r="AF206" s="62">
        <v>2847.3</v>
      </c>
      <c r="AG206" s="61">
        <v>409.7</v>
      </c>
      <c r="AH206" s="62">
        <v>107000.81</v>
      </c>
      <c r="AI206" s="61" t="s">
        <v>14</v>
      </c>
      <c r="AJ206" s="62">
        <v>32684</v>
      </c>
      <c r="AK206" s="62">
        <v>45682.6</v>
      </c>
      <c r="AL206" s="61">
        <v>41.99</v>
      </c>
      <c r="AM206" s="61">
        <v>23.17</v>
      </c>
      <c r="AN206" s="61">
        <v>28.2</v>
      </c>
      <c r="AO206" s="61">
        <v>4.45</v>
      </c>
      <c r="AP206" s="62">
        <v>1374.85</v>
      </c>
      <c r="AQ206" s="61">
        <v>1.1339999999999999</v>
      </c>
      <c r="AR206" s="62">
        <v>1094.48</v>
      </c>
      <c r="AS206" s="62">
        <v>1815.59</v>
      </c>
      <c r="AT206" s="62">
        <v>5256.16</v>
      </c>
      <c r="AU206" s="61">
        <v>911.55</v>
      </c>
      <c r="AV206" s="61">
        <v>185.09</v>
      </c>
      <c r="AW206" s="62">
        <v>9262.8799999999992</v>
      </c>
      <c r="AX206" s="62">
        <v>4944.01</v>
      </c>
      <c r="AY206" s="61">
        <v>0.51659999999999995</v>
      </c>
      <c r="AZ206" s="62">
        <v>3984.28</v>
      </c>
      <c r="BA206" s="61">
        <v>0.4163</v>
      </c>
      <c r="BB206" s="61">
        <v>641.27</v>
      </c>
      <c r="BC206" s="61">
        <v>6.7000000000000004E-2</v>
      </c>
      <c r="BD206" s="62">
        <v>9569.56</v>
      </c>
      <c r="BE206" s="62">
        <v>4280.25</v>
      </c>
      <c r="BF206" s="61">
        <v>1.3103</v>
      </c>
      <c r="BG206" s="61">
        <v>0.55620000000000003</v>
      </c>
      <c r="BH206" s="61">
        <v>0.20549999999999999</v>
      </c>
      <c r="BI206" s="61">
        <v>0.17460000000000001</v>
      </c>
      <c r="BJ206" s="61">
        <v>3.6400000000000002E-2</v>
      </c>
      <c r="BK206" s="61">
        <v>2.7300000000000001E-2</v>
      </c>
    </row>
    <row r="207" spans="1:63" x14ac:dyDescent="0.25">
      <c r="A207" s="61" t="s">
        <v>239</v>
      </c>
      <c r="B207" s="61">
        <v>44065</v>
      </c>
      <c r="C207" s="61">
        <v>39.76</v>
      </c>
      <c r="D207" s="61">
        <v>55.95</v>
      </c>
      <c r="E207" s="62">
        <v>2224.52</v>
      </c>
      <c r="F207" s="62">
        <v>2110.94</v>
      </c>
      <c r="G207" s="61">
        <v>5.1000000000000004E-3</v>
      </c>
      <c r="H207" s="61">
        <v>4.0000000000000002E-4</v>
      </c>
      <c r="I207" s="61">
        <v>3.4500000000000003E-2</v>
      </c>
      <c r="J207" s="61">
        <v>1.1000000000000001E-3</v>
      </c>
      <c r="K207" s="61">
        <v>2.4199999999999999E-2</v>
      </c>
      <c r="L207" s="61">
        <v>0.8861</v>
      </c>
      <c r="M207" s="61">
        <v>4.8500000000000001E-2</v>
      </c>
      <c r="N207" s="61">
        <v>0.57899999999999996</v>
      </c>
      <c r="O207" s="61">
        <v>6.4999999999999997E-3</v>
      </c>
      <c r="P207" s="61">
        <v>0.15479999999999999</v>
      </c>
      <c r="Q207" s="61">
        <v>95.63</v>
      </c>
      <c r="R207" s="62">
        <v>49883.89</v>
      </c>
      <c r="S207" s="61">
        <v>0.23569999999999999</v>
      </c>
      <c r="T207" s="61">
        <v>0.15240000000000001</v>
      </c>
      <c r="U207" s="61">
        <v>0.61180000000000001</v>
      </c>
      <c r="V207" s="61">
        <v>17.84</v>
      </c>
      <c r="W207" s="61">
        <v>13.65</v>
      </c>
      <c r="X207" s="62">
        <v>70268.66</v>
      </c>
      <c r="Y207" s="61">
        <v>158.94</v>
      </c>
      <c r="Z207" s="62">
        <v>96678.47</v>
      </c>
      <c r="AA207" s="61">
        <v>0.74590000000000001</v>
      </c>
      <c r="AB207" s="61">
        <v>0.20749999999999999</v>
      </c>
      <c r="AC207" s="61">
        <v>4.6600000000000003E-2</v>
      </c>
      <c r="AD207" s="61">
        <v>0.25409999999999999</v>
      </c>
      <c r="AE207" s="61">
        <v>96.68</v>
      </c>
      <c r="AF207" s="62">
        <v>2748.23</v>
      </c>
      <c r="AG207" s="61">
        <v>379.51</v>
      </c>
      <c r="AH207" s="62">
        <v>95113.93</v>
      </c>
      <c r="AI207" s="61" t="s">
        <v>14</v>
      </c>
      <c r="AJ207" s="62">
        <v>25467</v>
      </c>
      <c r="AK207" s="62">
        <v>39160.57</v>
      </c>
      <c r="AL207" s="61">
        <v>43.54</v>
      </c>
      <c r="AM207" s="61">
        <v>26.52</v>
      </c>
      <c r="AN207" s="61">
        <v>31.09</v>
      </c>
      <c r="AO207" s="61">
        <v>4.2699999999999996</v>
      </c>
      <c r="AP207" s="61">
        <v>807.32</v>
      </c>
      <c r="AQ207" s="61">
        <v>0.90110000000000001</v>
      </c>
      <c r="AR207" s="62">
        <v>1106.8</v>
      </c>
      <c r="AS207" s="62">
        <v>1702.43</v>
      </c>
      <c r="AT207" s="62">
        <v>5172.8999999999996</v>
      </c>
      <c r="AU207" s="61">
        <v>896.34</v>
      </c>
      <c r="AV207" s="61">
        <v>290.99</v>
      </c>
      <c r="AW207" s="62">
        <v>9169.4500000000007</v>
      </c>
      <c r="AX207" s="62">
        <v>5463.2</v>
      </c>
      <c r="AY207" s="61">
        <v>0.56810000000000005</v>
      </c>
      <c r="AZ207" s="62">
        <v>3094.77</v>
      </c>
      <c r="BA207" s="61">
        <v>0.32179999999999997</v>
      </c>
      <c r="BB207" s="62">
        <v>1058.01</v>
      </c>
      <c r="BC207" s="61">
        <v>0.11</v>
      </c>
      <c r="BD207" s="62">
        <v>9615.98</v>
      </c>
      <c r="BE207" s="62">
        <v>4366.3900000000003</v>
      </c>
      <c r="BF207" s="61">
        <v>1.5485</v>
      </c>
      <c r="BG207" s="61">
        <v>0.5504</v>
      </c>
      <c r="BH207" s="61">
        <v>0.22500000000000001</v>
      </c>
      <c r="BI207" s="61">
        <v>0.1686</v>
      </c>
      <c r="BJ207" s="61">
        <v>3.3099999999999997E-2</v>
      </c>
      <c r="BK207" s="61">
        <v>2.29E-2</v>
      </c>
    </row>
    <row r="208" spans="1:63" x14ac:dyDescent="0.25">
      <c r="A208" s="61" t="s">
        <v>240</v>
      </c>
      <c r="B208" s="61">
        <v>46342</v>
      </c>
      <c r="C208" s="61">
        <v>76.430000000000007</v>
      </c>
      <c r="D208" s="61">
        <v>27.92</v>
      </c>
      <c r="E208" s="62">
        <v>2133.54</v>
      </c>
      <c r="F208" s="62">
        <v>2139.62</v>
      </c>
      <c r="G208" s="61">
        <v>3.8999999999999998E-3</v>
      </c>
      <c r="H208" s="61">
        <v>4.0000000000000002E-4</v>
      </c>
      <c r="I208" s="61">
        <v>9.9000000000000008E-3</v>
      </c>
      <c r="J208" s="61">
        <v>1.1000000000000001E-3</v>
      </c>
      <c r="K208" s="61">
        <v>2.18E-2</v>
      </c>
      <c r="L208" s="61">
        <v>0.93720000000000003</v>
      </c>
      <c r="M208" s="61">
        <v>2.5700000000000001E-2</v>
      </c>
      <c r="N208" s="61">
        <v>0.47970000000000002</v>
      </c>
      <c r="O208" s="61">
        <v>4.7999999999999996E-3</v>
      </c>
      <c r="P208" s="61">
        <v>0.14169999999999999</v>
      </c>
      <c r="Q208" s="61">
        <v>96.17</v>
      </c>
      <c r="R208" s="62">
        <v>52317.73</v>
      </c>
      <c r="S208" s="61">
        <v>0.23719999999999999</v>
      </c>
      <c r="T208" s="61">
        <v>0.16869999999999999</v>
      </c>
      <c r="U208" s="61">
        <v>0.59409999999999996</v>
      </c>
      <c r="V208" s="61">
        <v>18.489999999999998</v>
      </c>
      <c r="W208" s="61">
        <v>13.99</v>
      </c>
      <c r="X208" s="62">
        <v>67979.67</v>
      </c>
      <c r="Y208" s="61">
        <v>148.18</v>
      </c>
      <c r="Z208" s="62">
        <v>98839.33</v>
      </c>
      <c r="AA208" s="61">
        <v>0.83169999999999999</v>
      </c>
      <c r="AB208" s="61">
        <v>0.13189999999999999</v>
      </c>
      <c r="AC208" s="61">
        <v>3.6400000000000002E-2</v>
      </c>
      <c r="AD208" s="61">
        <v>0.16830000000000001</v>
      </c>
      <c r="AE208" s="61">
        <v>98.84</v>
      </c>
      <c r="AF208" s="62">
        <v>2729.92</v>
      </c>
      <c r="AG208" s="61">
        <v>392.55</v>
      </c>
      <c r="AH208" s="62">
        <v>96863.16</v>
      </c>
      <c r="AI208" s="61" t="s">
        <v>14</v>
      </c>
      <c r="AJ208" s="62">
        <v>29484</v>
      </c>
      <c r="AK208" s="62">
        <v>41970.68</v>
      </c>
      <c r="AL208" s="61">
        <v>39.299999999999997</v>
      </c>
      <c r="AM208" s="61">
        <v>25.99</v>
      </c>
      <c r="AN208" s="61">
        <v>29.64</v>
      </c>
      <c r="AO208" s="61">
        <v>4.07</v>
      </c>
      <c r="AP208" s="61">
        <v>817.98</v>
      </c>
      <c r="AQ208" s="61">
        <v>0.99880000000000002</v>
      </c>
      <c r="AR208" s="62">
        <v>1026.3</v>
      </c>
      <c r="AS208" s="62">
        <v>1814.57</v>
      </c>
      <c r="AT208" s="62">
        <v>5095.83</v>
      </c>
      <c r="AU208" s="61">
        <v>896.69</v>
      </c>
      <c r="AV208" s="61">
        <v>252.19</v>
      </c>
      <c r="AW208" s="62">
        <v>9085.57</v>
      </c>
      <c r="AX208" s="62">
        <v>5148.0200000000004</v>
      </c>
      <c r="AY208" s="61">
        <v>0.56040000000000001</v>
      </c>
      <c r="AZ208" s="62">
        <v>3229.27</v>
      </c>
      <c r="BA208" s="61">
        <v>0.35149999999999998</v>
      </c>
      <c r="BB208" s="61">
        <v>809.02</v>
      </c>
      <c r="BC208" s="61">
        <v>8.8099999999999998E-2</v>
      </c>
      <c r="BD208" s="62">
        <v>9186.2999999999993</v>
      </c>
      <c r="BE208" s="62">
        <v>4694.25</v>
      </c>
      <c r="BF208" s="61">
        <v>1.6301000000000001</v>
      </c>
      <c r="BG208" s="61">
        <v>0.55420000000000003</v>
      </c>
      <c r="BH208" s="61">
        <v>0.23169999999999999</v>
      </c>
      <c r="BI208" s="61">
        <v>0.1633</v>
      </c>
      <c r="BJ208" s="61">
        <v>3.49E-2</v>
      </c>
      <c r="BK208" s="61">
        <v>1.5800000000000002E-2</v>
      </c>
    </row>
    <row r="209" spans="1:63" x14ac:dyDescent="0.25">
      <c r="A209" s="61" t="s">
        <v>241</v>
      </c>
      <c r="B209" s="61">
        <v>46193</v>
      </c>
      <c r="C209" s="61">
        <v>98.95</v>
      </c>
      <c r="D209" s="61">
        <v>17.54</v>
      </c>
      <c r="E209" s="62">
        <v>1736.07</v>
      </c>
      <c r="F209" s="62">
        <v>1733.9</v>
      </c>
      <c r="G209" s="61">
        <v>2.5999999999999999E-3</v>
      </c>
      <c r="H209" s="61">
        <v>2.0000000000000001E-4</v>
      </c>
      <c r="I209" s="61">
        <v>5.5999999999999999E-3</v>
      </c>
      <c r="J209" s="61">
        <v>8.9999999999999998E-4</v>
      </c>
      <c r="K209" s="61">
        <v>6.4999999999999997E-3</v>
      </c>
      <c r="L209" s="61">
        <v>0.96950000000000003</v>
      </c>
      <c r="M209" s="61">
        <v>1.47E-2</v>
      </c>
      <c r="N209" s="61">
        <v>0.38129999999999997</v>
      </c>
      <c r="O209" s="61">
        <v>5.9999999999999995E-4</v>
      </c>
      <c r="P209" s="61">
        <v>0.13109999999999999</v>
      </c>
      <c r="Q209" s="61">
        <v>77.92</v>
      </c>
      <c r="R209" s="62">
        <v>52027</v>
      </c>
      <c r="S209" s="61">
        <v>0.21709999999999999</v>
      </c>
      <c r="T209" s="61">
        <v>0.17460000000000001</v>
      </c>
      <c r="U209" s="61">
        <v>0.60829999999999995</v>
      </c>
      <c r="V209" s="61">
        <v>19</v>
      </c>
      <c r="W209" s="61">
        <v>12.46</v>
      </c>
      <c r="X209" s="62">
        <v>68433.62</v>
      </c>
      <c r="Y209" s="61">
        <v>134.86000000000001</v>
      </c>
      <c r="Z209" s="62">
        <v>112843.87</v>
      </c>
      <c r="AA209" s="61">
        <v>0.87819999999999998</v>
      </c>
      <c r="AB209" s="61">
        <v>6.9500000000000006E-2</v>
      </c>
      <c r="AC209" s="61">
        <v>5.2400000000000002E-2</v>
      </c>
      <c r="AD209" s="61">
        <v>0.12180000000000001</v>
      </c>
      <c r="AE209" s="61">
        <v>112.84</v>
      </c>
      <c r="AF209" s="62">
        <v>2913.42</v>
      </c>
      <c r="AG209" s="61">
        <v>401.45</v>
      </c>
      <c r="AH209" s="62">
        <v>111589.12</v>
      </c>
      <c r="AI209" s="61" t="s">
        <v>14</v>
      </c>
      <c r="AJ209" s="62">
        <v>32780</v>
      </c>
      <c r="AK209" s="62">
        <v>45858.69</v>
      </c>
      <c r="AL209" s="61">
        <v>38.31</v>
      </c>
      <c r="AM209" s="61">
        <v>25</v>
      </c>
      <c r="AN209" s="61">
        <v>27.03</v>
      </c>
      <c r="AO209" s="61">
        <v>4.2699999999999996</v>
      </c>
      <c r="AP209" s="61">
        <v>759.63</v>
      </c>
      <c r="AQ209" s="61">
        <v>0.95850000000000002</v>
      </c>
      <c r="AR209" s="62">
        <v>1059.74</v>
      </c>
      <c r="AS209" s="62">
        <v>1957.71</v>
      </c>
      <c r="AT209" s="62">
        <v>4865.12</v>
      </c>
      <c r="AU209" s="61">
        <v>780.34</v>
      </c>
      <c r="AV209" s="61">
        <v>235.82</v>
      </c>
      <c r="AW209" s="62">
        <v>8898.73</v>
      </c>
      <c r="AX209" s="62">
        <v>5067.45</v>
      </c>
      <c r="AY209" s="61">
        <v>0.56459999999999999</v>
      </c>
      <c r="AZ209" s="62">
        <v>3277.21</v>
      </c>
      <c r="BA209" s="61">
        <v>0.36520000000000002</v>
      </c>
      <c r="BB209" s="61">
        <v>630.23</v>
      </c>
      <c r="BC209" s="61">
        <v>7.0199999999999999E-2</v>
      </c>
      <c r="BD209" s="62">
        <v>8974.89</v>
      </c>
      <c r="BE209" s="62">
        <v>4623.6099999999997</v>
      </c>
      <c r="BF209" s="61">
        <v>1.4262999999999999</v>
      </c>
      <c r="BG209" s="61">
        <v>0.55920000000000003</v>
      </c>
      <c r="BH209" s="61">
        <v>0.2225</v>
      </c>
      <c r="BI209" s="61">
        <v>0.16339999999999999</v>
      </c>
      <c r="BJ209" s="61">
        <v>3.7999999999999999E-2</v>
      </c>
      <c r="BK209" s="61">
        <v>1.6899999999999998E-2</v>
      </c>
    </row>
    <row r="210" spans="1:63" x14ac:dyDescent="0.25">
      <c r="A210" s="61" t="s">
        <v>242</v>
      </c>
      <c r="B210" s="61">
        <v>45864</v>
      </c>
      <c r="C210" s="61">
        <v>106.71</v>
      </c>
      <c r="D210" s="61">
        <v>12.23</v>
      </c>
      <c r="E210" s="62">
        <v>1305.51</v>
      </c>
      <c r="F210" s="62">
        <v>1303.6199999999999</v>
      </c>
      <c r="G210" s="61">
        <v>1.8E-3</v>
      </c>
      <c r="H210" s="61">
        <v>2.9999999999999997E-4</v>
      </c>
      <c r="I210" s="61">
        <v>5.8999999999999999E-3</v>
      </c>
      <c r="J210" s="61">
        <v>6.9999999999999999E-4</v>
      </c>
      <c r="K210" s="61">
        <v>1.49E-2</v>
      </c>
      <c r="L210" s="61">
        <v>0.95430000000000004</v>
      </c>
      <c r="M210" s="61">
        <v>2.2100000000000002E-2</v>
      </c>
      <c r="N210" s="61">
        <v>0.48649999999999999</v>
      </c>
      <c r="O210" s="61">
        <v>5.9999999999999995E-4</v>
      </c>
      <c r="P210" s="61">
        <v>0.14369999999999999</v>
      </c>
      <c r="Q210" s="61">
        <v>59.93</v>
      </c>
      <c r="R210" s="62">
        <v>49400.13</v>
      </c>
      <c r="S210" s="61">
        <v>0.24149999999999999</v>
      </c>
      <c r="T210" s="61">
        <v>0.16439999999999999</v>
      </c>
      <c r="U210" s="61">
        <v>0.59409999999999996</v>
      </c>
      <c r="V210" s="61">
        <v>18.149999999999999</v>
      </c>
      <c r="W210" s="61">
        <v>10.06</v>
      </c>
      <c r="X210" s="62">
        <v>61075.15</v>
      </c>
      <c r="Y210" s="61">
        <v>124.88</v>
      </c>
      <c r="Z210" s="62">
        <v>98777.86</v>
      </c>
      <c r="AA210" s="61">
        <v>0.86560000000000004</v>
      </c>
      <c r="AB210" s="61">
        <v>7.6399999999999996E-2</v>
      </c>
      <c r="AC210" s="61">
        <v>5.8000000000000003E-2</v>
      </c>
      <c r="AD210" s="61">
        <v>0.13439999999999999</v>
      </c>
      <c r="AE210" s="61">
        <v>98.78</v>
      </c>
      <c r="AF210" s="62">
        <v>2380.5100000000002</v>
      </c>
      <c r="AG210" s="61">
        <v>341.75</v>
      </c>
      <c r="AH210" s="62">
        <v>94863.24</v>
      </c>
      <c r="AI210" s="61" t="s">
        <v>14</v>
      </c>
      <c r="AJ210" s="62">
        <v>29967</v>
      </c>
      <c r="AK210" s="62">
        <v>40603.35</v>
      </c>
      <c r="AL210" s="61">
        <v>35.43</v>
      </c>
      <c r="AM210" s="61">
        <v>23.16</v>
      </c>
      <c r="AN210" s="61">
        <v>25.65</v>
      </c>
      <c r="AO210" s="61">
        <v>4.32</v>
      </c>
      <c r="AP210" s="62">
        <v>1012.58</v>
      </c>
      <c r="AQ210" s="61">
        <v>1.1192</v>
      </c>
      <c r="AR210" s="62">
        <v>1025.1400000000001</v>
      </c>
      <c r="AS210" s="62">
        <v>1995.48</v>
      </c>
      <c r="AT210" s="62">
        <v>4849.79</v>
      </c>
      <c r="AU210" s="61">
        <v>796.58</v>
      </c>
      <c r="AV210" s="61">
        <v>296.35000000000002</v>
      </c>
      <c r="AW210" s="62">
        <v>8963.34</v>
      </c>
      <c r="AX210" s="62">
        <v>5548.85</v>
      </c>
      <c r="AY210" s="61">
        <v>0.59219999999999995</v>
      </c>
      <c r="AZ210" s="62">
        <v>3027.29</v>
      </c>
      <c r="BA210" s="61">
        <v>0.3231</v>
      </c>
      <c r="BB210" s="61">
        <v>793.21</v>
      </c>
      <c r="BC210" s="61">
        <v>8.4699999999999998E-2</v>
      </c>
      <c r="BD210" s="62">
        <v>9369.34</v>
      </c>
      <c r="BE210" s="62">
        <v>5187.17</v>
      </c>
      <c r="BF210" s="61">
        <v>2.0783</v>
      </c>
      <c r="BG210" s="61">
        <v>0.54079999999999995</v>
      </c>
      <c r="BH210" s="61">
        <v>0.2324</v>
      </c>
      <c r="BI210" s="61">
        <v>0.1686</v>
      </c>
      <c r="BJ210" s="61">
        <v>3.9100000000000003E-2</v>
      </c>
      <c r="BK210" s="61">
        <v>1.9099999999999999E-2</v>
      </c>
    </row>
    <row r="211" spans="1:63" x14ac:dyDescent="0.25">
      <c r="A211" s="61" t="s">
        <v>243</v>
      </c>
      <c r="B211" s="61">
        <v>44073</v>
      </c>
      <c r="C211" s="61">
        <v>21.62</v>
      </c>
      <c r="D211" s="61">
        <v>142.25</v>
      </c>
      <c r="E211" s="62">
        <v>3075.31</v>
      </c>
      <c r="F211" s="62">
        <v>2986.01</v>
      </c>
      <c r="G211" s="61">
        <v>4.1200000000000001E-2</v>
      </c>
      <c r="H211" s="61">
        <v>6.9999999999999999E-4</v>
      </c>
      <c r="I211" s="61">
        <v>5.1299999999999998E-2</v>
      </c>
      <c r="J211" s="61">
        <v>1.1999999999999999E-3</v>
      </c>
      <c r="K211" s="61">
        <v>2.4799999999999999E-2</v>
      </c>
      <c r="L211" s="61">
        <v>0.85240000000000005</v>
      </c>
      <c r="M211" s="61">
        <v>2.8500000000000001E-2</v>
      </c>
      <c r="N211" s="61">
        <v>0.13450000000000001</v>
      </c>
      <c r="O211" s="61">
        <v>1.7899999999999999E-2</v>
      </c>
      <c r="P211" s="61">
        <v>9.8400000000000001E-2</v>
      </c>
      <c r="Q211" s="61">
        <v>141.21</v>
      </c>
      <c r="R211" s="62">
        <v>67819.69</v>
      </c>
      <c r="S211" s="61">
        <v>0.22889999999999999</v>
      </c>
      <c r="T211" s="61">
        <v>0.19209999999999999</v>
      </c>
      <c r="U211" s="61">
        <v>0.57899999999999996</v>
      </c>
      <c r="V211" s="61">
        <v>18.66</v>
      </c>
      <c r="W211" s="61">
        <v>16.760000000000002</v>
      </c>
      <c r="X211" s="62">
        <v>88686.93</v>
      </c>
      <c r="Y211" s="61">
        <v>181.47</v>
      </c>
      <c r="Z211" s="62">
        <v>244218.66</v>
      </c>
      <c r="AA211" s="61">
        <v>0.79310000000000003</v>
      </c>
      <c r="AB211" s="61">
        <v>0.18759999999999999</v>
      </c>
      <c r="AC211" s="61">
        <v>1.9300000000000001E-2</v>
      </c>
      <c r="AD211" s="61">
        <v>0.2069</v>
      </c>
      <c r="AE211" s="61">
        <v>244.22</v>
      </c>
      <c r="AF211" s="62">
        <v>9271.27</v>
      </c>
      <c r="AG211" s="62">
        <v>1063.9100000000001</v>
      </c>
      <c r="AH211" s="62">
        <v>283762.17</v>
      </c>
      <c r="AI211" s="61" t="s">
        <v>14</v>
      </c>
      <c r="AJ211" s="62">
        <v>49412</v>
      </c>
      <c r="AK211" s="62">
        <v>96962.07</v>
      </c>
      <c r="AL211" s="61">
        <v>72.510000000000005</v>
      </c>
      <c r="AM211" s="61">
        <v>37.89</v>
      </c>
      <c r="AN211" s="61">
        <v>43.24</v>
      </c>
      <c r="AO211" s="61">
        <v>5.05</v>
      </c>
      <c r="AP211" s="62">
        <v>1096.5</v>
      </c>
      <c r="AQ211" s="61">
        <v>0.6774</v>
      </c>
      <c r="AR211" s="62">
        <v>1216.9000000000001</v>
      </c>
      <c r="AS211" s="62">
        <v>2144.5100000000002</v>
      </c>
      <c r="AT211" s="62">
        <v>6526.7</v>
      </c>
      <c r="AU211" s="62">
        <v>1302.8800000000001</v>
      </c>
      <c r="AV211" s="61">
        <v>320.23</v>
      </c>
      <c r="AW211" s="62">
        <v>11511.23</v>
      </c>
      <c r="AX211" s="62">
        <v>2981.23</v>
      </c>
      <c r="AY211" s="61">
        <v>0.25130000000000002</v>
      </c>
      <c r="AZ211" s="62">
        <v>8464.59</v>
      </c>
      <c r="BA211" s="61">
        <v>0.71350000000000002</v>
      </c>
      <c r="BB211" s="61">
        <v>418.21</v>
      </c>
      <c r="BC211" s="61">
        <v>3.5299999999999998E-2</v>
      </c>
      <c r="BD211" s="62">
        <v>11864.03</v>
      </c>
      <c r="BE211" s="61">
        <v>906.4</v>
      </c>
      <c r="BF211" s="61">
        <v>7.5800000000000006E-2</v>
      </c>
      <c r="BG211" s="61">
        <v>0.61719999999999997</v>
      </c>
      <c r="BH211" s="61">
        <v>0.21490000000000001</v>
      </c>
      <c r="BI211" s="61">
        <v>0.11700000000000001</v>
      </c>
      <c r="BJ211" s="61">
        <v>2.9399999999999999E-2</v>
      </c>
      <c r="BK211" s="61">
        <v>2.1499999999999998E-2</v>
      </c>
    </row>
    <row r="212" spans="1:63" x14ac:dyDescent="0.25">
      <c r="A212" s="61" t="s">
        <v>244</v>
      </c>
      <c r="B212" s="61">
        <v>45393</v>
      </c>
      <c r="C212" s="61">
        <v>35.86</v>
      </c>
      <c r="D212" s="61">
        <v>90.88</v>
      </c>
      <c r="E212" s="62">
        <v>3258.78</v>
      </c>
      <c r="F212" s="62">
        <v>3142.65</v>
      </c>
      <c r="G212" s="61">
        <v>2.4799999999999999E-2</v>
      </c>
      <c r="H212" s="61">
        <v>2.9999999999999997E-4</v>
      </c>
      <c r="I212" s="61">
        <v>1.77E-2</v>
      </c>
      <c r="J212" s="61">
        <v>8.9999999999999998E-4</v>
      </c>
      <c r="K212" s="61">
        <v>2.0799999999999999E-2</v>
      </c>
      <c r="L212" s="61">
        <v>0.91379999999999995</v>
      </c>
      <c r="M212" s="61">
        <v>2.1899999999999999E-2</v>
      </c>
      <c r="N212" s="61">
        <v>0.10059999999999999</v>
      </c>
      <c r="O212" s="61">
        <v>8.6999999999999994E-3</v>
      </c>
      <c r="P212" s="61">
        <v>0.1023</v>
      </c>
      <c r="Q212" s="61">
        <v>141.69999999999999</v>
      </c>
      <c r="R212" s="62">
        <v>64438.45</v>
      </c>
      <c r="S212" s="61">
        <v>0.2024</v>
      </c>
      <c r="T212" s="61">
        <v>0.2044</v>
      </c>
      <c r="U212" s="61">
        <v>0.59330000000000005</v>
      </c>
      <c r="V212" s="61">
        <v>19.39</v>
      </c>
      <c r="W212" s="61">
        <v>15.13</v>
      </c>
      <c r="X212" s="62">
        <v>88359.14</v>
      </c>
      <c r="Y212" s="61">
        <v>212.48</v>
      </c>
      <c r="Z212" s="62">
        <v>203811.58</v>
      </c>
      <c r="AA212" s="61">
        <v>0.85299999999999998</v>
      </c>
      <c r="AB212" s="61">
        <v>0.1222</v>
      </c>
      <c r="AC212" s="61">
        <v>2.4799999999999999E-2</v>
      </c>
      <c r="AD212" s="61">
        <v>0.14699999999999999</v>
      </c>
      <c r="AE212" s="61">
        <v>203.81</v>
      </c>
      <c r="AF212" s="62">
        <v>7619.97</v>
      </c>
      <c r="AG212" s="61">
        <v>935.22</v>
      </c>
      <c r="AH212" s="62">
        <v>238513.61</v>
      </c>
      <c r="AI212" s="61" t="s">
        <v>14</v>
      </c>
      <c r="AJ212" s="62">
        <v>50463</v>
      </c>
      <c r="AK212" s="62">
        <v>95442.58</v>
      </c>
      <c r="AL212" s="61">
        <v>70.63</v>
      </c>
      <c r="AM212" s="61">
        <v>36.909999999999997</v>
      </c>
      <c r="AN212" s="61">
        <v>40.96</v>
      </c>
      <c r="AO212" s="61">
        <v>4.68</v>
      </c>
      <c r="AP212" s="62">
        <v>1321.69</v>
      </c>
      <c r="AQ212" s="61">
        <v>0.66369999999999996</v>
      </c>
      <c r="AR212" s="62">
        <v>1083.95</v>
      </c>
      <c r="AS212" s="62">
        <v>1908.99</v>
      </c>
      <c r="AT212" s="62">
        <v>5822.72</v>
      </c>
      <c r="AU212" s="62">
        <v>1085.97</v>
      </c>
      <c r="AV212" s="61">
        <v>295.51</v>
      </c>
      <c r="AW212" s="62">
        <v>10197.129999999999</v>
      </c>
      <c r="AX212" s="62">
        <v>2944.76</v>
      </c>
      <c r="AY212" s="61">
        <v>0.28910000000000002</v>
      </c>
      <c r="AZ212" s="62">
        <v>6910.49</v>
      </c>
      <c r="BA212" s="61">
        <v>0.6784</v>
      </c>
      <c r="BB212" s="61">
        <v>330.58</v>
      </c>
      <c r="BC212" s="61">
        <v>3.2500000000000001E-2</v>
      </c>
      <c r="BD212" s="62">
        <v>10185.84</v>
      </c>
      <c r="BE212" s="62">
        <v>1294.49</v>
      </c>
      <c r="BF212" s="61">
        <v>0.1275</v>
      </c>
      <c r="BG212" s="61">
        <v>0.61429999999999996</v>
      </c>
      <c r="BH212" s="61">
        <v>0.2145</v>
      </c>
      <c r="BI212" s="61">
        <v>0.1195</v>
      </c>
      <c r="BJ212" s="61">
        <v>3.1199999999999999E-2</v>
      </c>
      <c r="BK212" s="61">
        <v>2.0500000000000001E-2</v>
      </c>
    </row>
    <row r="213" spans="1:63" x14ac:dyDescent="0.25">
      <c r="A213" s="61" t="s">
        <v>245</v>
      </c>
      <c r="B213" s="61">
        <v>49619</v>
      </c>
      <c r="C213" s="61">
        <v>80.67</v>
      </c>
      <c r="D213" s="61">
        <v>11.8</v>
      </c>
      <c r="E213" s="61">
        <v>952.15</v>
      </c>
      <c r="F213" s="61">
        <v>919.35</v>
      </c>
      <c r="G213" s="61">
        <v>2.2000000000000001E-3</v>
      </c>
      <c r="H213" s="61">
        <v>4.0000000000000002E-4</v>
      </c>
      <c r="I213" s="61">
        <v>4.4999999999999997E-3</v>
      </c>
      <c r="J213" s="61">
        <v>6.9999999999999999E-4</v>
      </c>
      <c r="K213" s="61">
        <v>6.7000000000000002E-3</v>
      </c>
      <c r="L213" s="61">
        <v>0.97350000000000003</v>
      </c>
      <c r="M213" s="61">
        <v>1.2E-2</v>
      </c>
      <c r="N213" s="61">
        <v>0.53710000000000002</v>
      </c>
      <c r="O213" s="61">
        <v>5.0000000000000001E-4</v>
      </c>
      <c r="P213" s="61">
        <v>0.1343</v>
      </c>
      <c r="Q213" s="61">
        <v>46.52</v>
      </c>
      <c r="R213" s="62">
        <v>47639.55</v>
      </c>
      <c r="S213" s="61">
        <v>0.26240000000000002</v>
      </c>
      <c r="T213" s="61">
        <v>0.1764</v>
      </c>
      <c r="U213" s="61">
        <v>0.56120000000000003</v>
      </c>
      <c r="V213" s="61">
        <v>16.89</v>
      </c>
      <c r="W213" s="61">
        <v>8.1999999999999993</v>
      </c>
      <c r="X213" s="62">
        <v>62312.93</v>
      </c>
      <c r="Y213" s="61">
        <v>111.38</v>
      </c>
      <c r="Z213" s="62">
        <v>109777.91</v>
      </c>
      <c r="AA213" s="61">
        <v>0.75180000000000002</v>
      </c>
      <c r="AB213" s="61">
        <v>0.1222</v>
      </c>
      <c r="AC213" s="61">
        <v>0.126</v>
      </c>
      <c r="AD213" s="61">
        <v>0.2482</v>
      </c>
      <c r="AE213" s="61">
        <v>109.78</v>
      </c>
      <c r="AF213" s="62">
        <v>2949.98</v>
      </c>
      <c r="AG213" s="61">
        <v>355.19</v>
      </c>
      <c r="AH213" s="62">
        <v>107397.38</v>
      </c>
      <c r="AI213" s="61" t="s">
        <v>14</v>
      </c>
      <c r="AJ213" s="62">
        <v>28654</v>
      </c>
      <c r="AK213" s="62">
        <v>40444.01</v>
      </c>
      <c r="AL213" s="61">
        <v>35.119999999999997</v>
      </c>
      <c r="AM213" s="61">
        <v>25.43</v>
      </c>
      <c r="AN213" s="61">
        <v>26.67</v>
      </c>
      <c r="AO213" s="61">
        <v>3.73</v>
      </c>
      <c r="AP213" s="62">
        <v>1201.5</v>
      </c>
      <c r="AQ213" s="61">
        <v>1.0328999999999999</v>
      </c>
      <c r="AR213" s="62">
        <v>1250.99</v>
      </c>
      <c r="AS213" s="62">
        <v>2098.89</v>
      </c>
      <c r="AT213" s="62">
        <v>5293.4</v>
      </c>
      <c r="AU213" s="61">
        <v>927.98</v>
      </c>
      <c r="AV213" s="61">
        <v>259.23</v>
      </c>
      <c r="AW213" s="62">
        <v>9830.5</v>
      </c>
      <c r="AX213" s="62">
        <v>5739.79</v>
      </c>
      <c r="AY213" s="61">
        <v>0.55769999999999997</v>
      </c>
      <c r="AZ213" s="62">
        <v>3532.65</v>
      </c>
      <c r="BA213" s="61">
        <v>0.34329999999999999</v>
      </c>
      <c r="BB213" s="62">
        <v>1018.58</v>
      </c>
      <c r="BC213" s="61">
        <v>9.9000000000000005E-2</v>
      </c>
      <c r="BD213" s="62">
        <v>10291.02</v>
      </c>
      <c r="BE213" s="62">
        <v>4911.84</v>
      </c>
      <c r="BF213" s="61">
        <v>1.8849</v>
      </c>
      <c r="BG213" s="61">
        <v>0.52459999999999996</v>
      </c>
      <c r="BH213" s="61">
        <v>0.22509999999999999</v>
      </c>
      <c r="BI213" s="61">
        <v>0.19209999999999999</v>
      </c>
      <c r="BJ213" s="61">
        <v>3.8699999999999998E-2</v>
      </c>
      <c r="BK213" s="61">
        <v>1.95E-2</v>
      </c>
    </row>
    <row r="214" spans="1:63" x14ac:dyDescent="0.25">
      <c r="A214" s="61" t="s">
        <v>246</v>
      </c>
      <c r="B214" s="61">
        <v>50013</v>
      </c>
      <c r="C214" s="61">
        <v>48.05</v>
      </c>
      <c r="D214" s="61">
        <v>90.81</v>
      </c>
      <c r="E214" s="62">
        <v>4363.43</v>
      </c>
      <c r="F214" s="62">
        <v>4136.22</v>
      </c>
      <c r="G214" s="61">
        <v>1.54E-2</v>
      </c>
      <c r="H214" s="61">
        <v>4.0000000000000002E-4</v>
      </c>
      <c r="I214" s="61">
        <v>1.9599999999999999E-2</v>
      </c>
      <c r="J214" s="61">
        <v>1.2999999999999999E-3</v>
      </c>
      <c r="K214" s="61">
        <v>2.2100000000000002E-2</v>
      </c>
      <c r="L214" s="61">
        <v>0.9123</v>
      </c>
      <c r="M214" s="61">
        <v>2.9000000000000001E-2</v>
      </c>
      <c r="N214" s="61">
        <v>0.21240000000000001</v>
      </c>
      <c r="O214" s="61">
        <v>1.0200000000000001E-2</v>
      </c>
      <c r="P214" s="61">
        <v>0.1145</v>
      </c>
      <c r="Q214" s="61">
        <v>179</v>
      </c>
      <c r="R214" s="62">
        <v>59687.78</v>
      </c>
      <c r="S214" s="61">
        <v>0.218</v>
      </c>
      <c r="T214" s="61">
        <v>0.2094</v>
      </c>
      <c r="U214" s="61">
        <v>0.5726</v>
      </c>
      <c r="V214" s="61">
        <v>19.84</v>
      </c>
      <c r="W214" s="61">
        <v>21.66</v>
      </c>
      <c r="X214" s="62">
        <v>78375.28</v>
      </c>
      <c r="Y214" s="61">
        <v>197.81</v>
      </c>
      <c r="Z214" s="62">
        <v>160117.23000000001</v>
      </c>
      <c r="AA214" s="61">
        <v>0.80989999999999995</v>
      </c>
      <c r="AB214" s="61">
        <v>0.16569999999999999</v>
      </c>
      <c r="AC214" s="61">
        <v>2.4400000000000002E-2</v>
      </c>
      <c r="AD214" s="61">
        <v>0.19009999999999999</v>
      </c>
      <c r="AE214" s="61">
        <v>160.12</v>
      </c>
      <c r="AF214" s="62">
        <v>5837.5</v>
      </c>
      <c r="AG214" s="61">
        <v>715.26</v>
      </c>
      <c r="AH214" s="62">
        <v>180651.95</v>
      </c>
      <c r="AI214" s="61" t="s">
        <v>14</v>
      </c>
      <c r="AJ214" s="62">
        <v>39994</v>
      </c>
      <c r="AK214" s="62">
        <v>62892.01</v>
      </c>
      <c r="AL214" s="61">
        <v>58.82</v>
      </c>
      <c r="AM214" s="61">
        <v>35.520000000000003</v>
      </c>
      <c r="AN214" s="61">
        <v>37.57</v>
      </c>
      <c r="AO214" s="61">
        <v>4.5599999999999996</v>
      </c>
      <c r="AP214" s="62">
        <v>1347.86</v>
      </c>
      <c r="AQ214" s="61">
        <v>0.79390000000000005</v>
      </c>
      <c r="AR214" s="62">
        <v>1059.27</v>
      </c>
      <c r="AS214" s="62">
        <v>1800.32</v>
      </c>
      <c r="AT214" s="62">
        <v>5299.16</v>
      </c>
      <c r="AU214" s="61">
        <v>926.84</v>
      </c>
      <c r="AV214" s="61">
        <v>262.33</v>
      </c>
      <c r="AW214" s="62">
        <v>9347.91</v>
      </c>
      <c r="AX214" s="62">
        <v>3480.58</v>
      </c>
      <c r="AY214" s="61">
        <v>0.37</v>
      </c>
      <c r="AZ214" s="62">
        <v>5493.06</v>
      </c>
      <c r="BA214" s="61">
        <v>0.58389999999999997</v>
      </c>
      <c r="BB214" s="61">
        <v>434.06</v>
      </c>
      <c r="BC214" s="61">
        <v>4.6100000000000002E-2</v>
      </c>
      <c r="BD214" s="62">
        <v>9407.7000000000007</v>
      </c>
      <c r="BE214" s="62">
        <v>1987.89</v>
      </c>
      <c r="BF214" s="61">
        <v>0.3241</v>
      </c>
      <c r="BG214" s="61">
        <v>0.59919999999999995</v>
      </c>
      <c r="BH214" s="61">
        <v>0.21990000000000001</v>
      </c>
      <c r="BI214" s="61">
        <v>0.13170000000000001</v>
      </c>
      <c r="BJ214" s="61">
        <v>3.1E-2</v>
      </c>
      <c r="BK214" s="61">
        <v>1.8200000000000001E-2</v>
      </c>
    </row>
    <row r="215" spans="1:63" x14ac:dyDescent="0.25">
      <c r="A215" s="61" t="s">
        <v>247</v>
      </c>
      <c r="B215" s="61">
        <v>50559</v>
      </c>
      <c r="C215" s="61">
        <v>67.099999999999994</v>
      </c>
      <c r="D215" s="61">
        <v>20.39</v>
      </c>
      <c r="E215" s="62">
        <v>1368.27</v>
      </c>
      <c r="F215" s="62">
        <v>1347.01</v>
      </c>
      <c r="G215" s="61">
        <v>3.5999999999999999E-3</v>
      </c>
      <c r="H215" s="61">
        <v>6.9999999999999999E-4</v>
      </c>
      <c r="I215" s="61">
        <v>4.4000000000000003E-3</v>
      </c>
      <c r="J215" s="61">
        <v>1.1000000000000001E-3</v>
      </c>
      <c r="K215" s="61">
        <v>9.9000000000000008E-3</v>
      </c>
      <c r="L215" s="61">
        <v>0.96499999999999997</v>
      </c>
      <c r="M215" s="61">
        <v>1.54E-2</v>
      </c>
      <c r="N215" s="61">
        <v>0.24779999999999999</v>
      </c>
      <c r="O215" s="61">
        <v>1.1999999999999999E-3</v>
      </c>
      <c r="P215" s="61">
        <v>0.1085</v>
      </c>
      <c r="Q215" s="61">
        <v>62.53</v>
      </c>
      <c r="R215" s="62">
        <v>53236.06</v>
      </c>
      <c r="S215" s="61">
        <v>0.29959999999999998</v>
      </c>
      <c r="T215" s="61">
        <v>0.16930000000000001</v>
      </c>
      <c r="U215" s="61">
        <v>0.53110000000000002</v>
      </c>
      <c r="V215" s="61">
        <v>18.89</v>
      </c>
      <c r="W215" s="61">
        <v>9.02</v>
      </c>
      <c r="X215" s="62">
        <v>72262.28</v>
      </c>
      <c r="Y215" s="61">
        <v>147.87</v>
      </c>
      <c r="Z215" s="62">
        <v>125040.33</v>
      </c>
      <c r="AA215" s="61">
        <v>0.88429999999999997</v>
      </c>
      <c r="AB215" s="61">
        <v>6.9000000000000006E-2</v>
      </c>
      <c r="AC215" s="61">
        <v>4.6600000000000003E-2</v>
      </c>
      <c r="AD215" s="61">
        <v>0.1157</v>
      </c>
      <c r="AE215" s="61">
        <v>125.04</v>
      </c>
      <c r="AF215" s="62">
        <v>3279.33</v>
      </c>
      <c r="AG215" s="61">
        <v>446.13</v>
      </c>
      <c r="AH215" s="62">
        <v>123077.73</v>
      </c>
      <c r="AI215" s="61" t="s">
        <v>14</v>
      </c>
      <c r="AJ215" s="62">
        <v>35076</v>
      </c>
      <c r="AK215" s="62">
        <v>50008</v>
      </c>
      <c r="AL215" s="61">
        <v>41.13</v>
      </c>
      <c r="AM215" s="61">
        <v>25.16</v>
      </c>
      <c r="AN215" s="61">
        <v>27.88</v>
      </c>
      <c r="AO215" s="61">
        <v>4.8099999999999996</v>
      </c>
      <c r="AP215" s="62">
        <v>1271.19</v>
      </c>
      <c r="AQ215" s="61">
        <v>1.0383</v>
      </c>
      <c r="AR215" s="62">
        <v>1126.94</v>
      </c>
      <c r="AS215" s="62">
        <v>1804.25</v>
      </c>
      <c r="AT215" s="62">
        <v>5092.51</v>
      </c>
      <c r="AU215" s="61">
        <v>915.67</v>
      </c>
      <c r="AV215" s="61">
        <v>214.16</v>
      </c>
      <c r="AW215" s="62">
        <v>9153.5300000000007</v>
      </c>
      <c r="AX215" s="62">
        <v>4671.83</v>
      </c>
      <c r="AY215" s="61">
        <v>0.51149999999999995</v>
      </c>
      <c r="AZ215" s="62">
        <v>3969.63</v>
      </c>
      <c r="BA215" s="61">
        <v>0.43459999999999999</v>
      </c>
      <c r="BB215" s="61">
        <v>492.42</v>
      </c>
      <c r="BC215" s="61">
        <v>5.3900000000000003E-2</v>
      </c>
      <c r="BD215" s="62">
        <v>9133.8799999999992</v>
      </c>
      <c r="BE215" s="62">
        <v>3969.74</v>
      </c>
      <c r="BF215" s="61">
        <v>1.0281</v>
      </c>
      <c r="BG215" s="61">
        <v>0.56710000000000005</v>
      </c>
      <c r="BH215" s="61">
        <v>0.22220000000000001</v>
      </c>
      <c r="BI215" s="61">
        <v>0.14510000000000001</v>
      </c>
      <c r="BJ215" s="61">
        <v>3.5099999999999999E-2</v>
      </c>
      <c r="BK215" s="61">
        <v>3.0599999999999999E-2</v>
      </c>
    </row>
    <row r="216" spans="1:63" x14ac:dyDescent="0.25">
      <c r="A216" s="61" t="s">
        <v>248</v>
      </c>
      <c r="B216" s="61">
        <v>47266</v>
      </c>
      <c r="C216" s="61">
        <v>74.38</v>
      </c>
      <c r="D216" s="61">
        <v>17.75</v>
      </c>
      <c r="E216" s="62">
        <v>1320.29</v>
      </c>
      <c r="F216" s="62">
        <v>1306.68</v>
      </c>
      <c r="G216" s="61">
        <v>5.4999999999999997E-3</v>
      </c>
      <c r="H216" s="61">
        <v>2.9999999999999997E-4</v>
      </c>
      <c r="I216" s="61">
        <v>6.0000000000000001E-3</v>
      </c>
      <c r="J216" s="61">
        <v>1.1999999999999999E-3</v>
      </c>
      <c r="K216" s="61">
        <v>1.7399999999999999E-2</v>
      </c>
      <c r="L216" s="61">
        <v>0.94899999999999995</v>
      </c>
      <c r="M216" s="61">
        <v>2.06E-2</v>
      </c>
      <c r="N216" s="61">
        <v>0.28270000000000001</v>
      </c>
      <c r="O216" s="61">
        <v>2.7000000000000001E-3</v>
      </c>
      <c r="P216" s="61">
        <v>0.1094</v>
      </c>
      <c r="Q216" s="61">
        <v>59.98</v>
      </c>
      <c r="R216" s="62">
        <v>53596.58</v>
      </c>
      <c r="S216" s="61">
        <v>0.26350000000000001</v>
      </c>
      <c r="T216" s="61">
        <v>0.17599999999999999</v>
      </c>
      <c r="U216" s="61">
        <v>0.5605</v>
      </c>
      <c r="V216" s="61">
        <v>19.100000000000001</v>
      </c>
      <c r="W216" s="61">
        <v>9.17</v>
      </c>
      <c r="X216" s="62">
        <v>71964.990000000005</v>
      </c>
      <c r="Y216" s="61">
        <v>138.96</v>
      </c>
      <c r="Z216" s="62">
        <v>142016.51999999999</v>
      </c>
      <c r="AA216" s="61">
        <v>0.86280000000000001</v>
      </c>
      <c r="AB216" s="61">
        <v>9.06E-2</v>
      </c>
      <c r="AC216" s="61">
        <v>4.6600000000000003E-2</v>
      </c>
      <c r="AD216" s="61">
        <v>0.13719999999999999</v>
      </c>
      <c r="AE216" s="61">
        <v>142.02000000000001</v>
      </c>
      <c r="AF216" s="62">
        <v>3950.96</v>
      </c>
      <c r="AG216" s="61">
        <v>504.48</v>
      </c>
      <c r="AH216" s="62">
        <v>143171.19</v>
      </c>
      <c r="AI216" s="61" t="s">
        <v>14</v>
      </c>
      <c r="AJ216" s="62">
        <v>35555</v>
      </c>
      <c r="AK216" s="62">
        <v>50329.36</v>
      </c>
      <c r="AL216" s="61">
        <v>42.97</v>
      </c>
      <c r="AM216" s="61">
        <v>26.64</v>
      </c>
      <c r="AN216" s="61">
        <v>29.2</v>
      </c>
      <c r="AO216" s="61">
        <v>4.62</v>
      </c>
      <c r="AP216" s="62">
        <v>1151.3399999999999</v>
      </c>
      <c r="AQ216" s="61">
        <v>1.0615000000000001</v>
      </c>
      <c r="AR216" s="62">
        <v>1103.52</v>
      </c>
      <c r="AS216" s="62">
        <v>1805.11</v>
      </c>
      <c r="AT216" s="62">
        <v>4918.59</v>
      </c>
      <c r="AU216" s="61">
        <v>876.26</v>
      </c>
      <c r="AV216" s="61">
        <v>203.75</v>
      </c>
      <c r="AW216" s="62">
        <v>8907.23</v>
      </c>
      <c r="AX216" s="62">
        <v>4199.87</v>
      </c>
      <c r="AY216" s="61">
        <v>0.45700000000000002</v>
      </c>
      <c r="AZ216" s="62">
        <v>4478.59</v>
      </c>
      <c r="BA216" s="61">
        <v>0.48730000000000001</v>
      </c>
      <c r="BB216" s="61">
        <v>511.36</v>
      </c>
      <c r="BC216" s="61">
        <v>5.5599999999999997E-2</v>
      </c>
      <c r="BD216" s="62">
        <v>9189.82</v>
      </c>
      <c r="BE216" s="62">
        <v>3520.31</v>
      </c>
      <c r="BF216" s="61">
        <v>0.85109999999999997</v>
      </c>
      <c r="BG216" s="61">
        <v>0.57489999999999997</v>
      </c>
      <c r="BH216" s="61">
        <v>0.21210000000000001</v>
      </c>
      <c r="BI216" s="61">
        <v>0.1487</v>
      </c>
      <c r="BJ216" s="61">
        <v>3.78E-2</v>
      </c>
      <c r="BK216" s="61">
        <v>2.64E-2</v>
      </c>
    </row>
    <row r="217" spans="1:63" x14ac:dyDescent="0.25">
      <c r="A217" s="61" t="s">
        <v>249</v>
      </c>
      <c r="B217" s="61">
        <v>45401</v>
      </c>
      <c r="C217" s="61">
        <v>83.19</v>
      </c>
      <c r="D217" s="61">
        <v>19.600000000000001</v>
      </c>
      <c r="E217" s="62">
        <v>1630.68</v>
      </c>
      <c r="F217" s="62">
        <v>1669.02</v>
      </c>
      <c r="G217" s="61">
        <v>1.6999999999999999E-3</v>
      </c>
      <c r="H217" s="61">
        <v>2.0000000000000001E-4</v>
      </c>
      <c r="I217" s="61">
        <v>7.1000000000000004E-3</v>
      </c>
      <c r="J217" s="61">
        <v>1.1000000000000001E-3</v>
      </c>
      <c r="K217" s="61">
        <v>0.01</v>
      </c>
      <c r="L217" s="61">
        <v>0.95950000000000002</v>
      </c>
      <c r="M217" s="61">
        <v>2.0400000000000001E-2</v>
      </c>
      <c r="N217" s="61">
        <v>0.51849999999999996</v>
      </c>
      <c r="O217" s="61">
        <v>8.0000000000000004E-4</v>
      </c>
      <c r="P217" s="61">
        <v>0.1477</v>
      </c>
      <c r="Q217" s="61">
        <v>72.67</v>
      </c>
      <c r="R217" s="62">
        <v>49636.98</v>
      </c>
      <c r="S217" s="61">
        <v>0.25690000000000002</v>
      </c>
      <c r="T217" s="61">
        <v>0.17280000000000001</v>
      </c>
      <c r="U217" s="61">
        <v>0.57030000000000003</v>
      </c>
      <c r="V217" s="61">
        <v>18.510000000000002</v>
      </c>
      <c r="W217" s="61">
        <v>11.49</v>
      </c>
      <c r="X217" s="62">
        <v>65448.46</v>
      </c>
      <c r="Y217" s="61">
        <v>136.74</v>
      </c>
      <c r="Z217" s="62">
        <v>90683.02</v>
      </c>
      <c r="AA217" s="61">
        <v>0.84630000000000005</v>
      </c>
      <c r="AB217" s="61">
        <v>0.10050000000000001</v>
      </c>
      <c r="AC217" s="61">
        <v>5.3199999999999997E-2</v>
      </c>
      <c r="AD217" s="61">
        <v>0.1537</v>
      </c>
      <c r="AE217" s="61">
        <v>90.68</v>
      </c>
      <c r="AF217" s="62">
        <v>2254.9499999999998</v>
      </c>
      <c r="AG217" s="61">
        <v>325.07</v>
      </c>
      <c r="AH217" s="62">
        <v>89607.12</v>
      </c>
      <c r="AI217" s="61" t="s">
        <v>14</v>
      </c>
      <c r="AJ217" s="62">
        <v>29248</v>
      </c>
      <c r="AK217" s="62">
        <v>39878.86</v>
      </c>
      <c r="AL217" s="61">
        <v>35.42</v>
      </c>
      <c r="AM217" s="61">
        <v>24.14</v>
      </c>
      <c r="AN217" s="61">
        <v>26.97</v>
      </c>
      <c r="AO217" s="61">
        <v>3.98</v>
      </c>
      <c r="AP217" s="61">
        <v>839.32</v>
      </c>
      <c r="AQ217" s="61">
        <v>0.98340000000000005</v>
      </c>
      <c r="AR217" s="62">
        <v>1004.47</v>
      </c>
      <c r="AS217" s="62">
        <v>1903.82</v>
      </c>
      <c r="AT217" s="62">
        <v>4784.59</v>
      </c>
      <c r="AU217" s="61">
        <v>814.64</v>
      </c>
      <c r="AV217" s="61">
        <v>289.36</v>
      </c>
      <c r="AW217" s="62">
        <v>8796.8799999999992</v>
      </c>
      <c r="AX217" s="62">
        <v>5385.11</v>
      </c>
      <c r="AY217" s="61">
        <v>0.60160000000000002</v>
      </c>
      <c r="AZ217" s="62">
        <v>2701.64</v>
      </c>
      <c r="BA217" s="61">
        <v>0.30180000000000001</v>
      </c>
      <c r="BB217" s="61">
        <v>865.02</v>
      </c>
      <c r="BC217" s="61">
        <v>9.6600000000000005E-2</v>
      </c>
      <c r="BD217" s="62">
        <v>8951.77</v>
      </c>
      <c r="BE217" s="62">
        <v>5321.39</v>
      </c>
      <c r="BF217" s="61">
        <v>2.1936</v>
      </c>
      <c r="BG217" s="61">
        <v>0.5413</v>
      </c>
      <c r="BH217" s="61">
        <v>0.2321</v>
      </c>
      <c r="BI217" s="61">
        <v>0.17249999999999999</v>
      </c>
      <c r="BJ217" s="61">
        <v>3.7100000000000001E-2</v>
      </c>
      <c r="BK217" s="61">
        <v>1.7100000000000001E-2</v>
      </c>
    </row>
    <row r="218" spans="1:63" x14ac:dyDescent="0.25">
      <c r="A218" s="61" t="s">
        <v>250</v>
      </c>
      <c r="B218" s="61">
        <v>46235</v>
      </c>
      <c r="C218" s="61">
        <v>55.62</v>
      </c>
      <c r="D218" s="61">
        <v>31.77</v>
      </c>
      <c r="E218" s="62">
        <v>1767.09</v>
      </c>
      <c r="F218" s="62">
        <v>1754.27</v>
      </c>
      <c r="G218" s="61">
        <v>7.7000000000000002E-3</v>
      </c>
      <c r="H218" s="61">
        <v>4.0000000000000002E-4</v>
      </c>
      <c r="I218" s="61">
        <v>1.04E-2</v>
      </c>
      <c r="J218" s="61">
        <v>1.4E-3</v>
      </c>
      <c r="K218" s="61">
        <v>1.9400000000000001E-2</v>
      </c>
      <c r="L218" s="61">
        <v>0.94040000000000001</v>
      </c>
      <c r="M218" s="61">
        <v>2.0299999999999999E-2</v>
      </c>
      <c r="N218" s="61">
        <v>0.27739999999999998</v>
      </c>
      <c r="O218" s="61">
        <v>4.5999999999999999E-3</v>
      </c>
      <c r="P218" s="61">
        <v>0.11310000000000001</v>
      </c>
      <c r="Q218" s="61">
        <v>83.1</v>
      </c>
      <c r="R218" s="62">
        <v>53491.1</v>
      </c>
      <c r="S218" s="61">
        <v>0.2676</v>
      </c>
      <c r="T218" s="61">
        <v>0.1731</v>
      </c>
      <c r="U218" s="61">
        <v>0.55930000000000002</v>
      </c>
      <c r="V218" s="61">
        <v>19.38</v>
      </c>
      <c r="W218" s="61">
        <v>12.52</v>
      </c>
      <c r="X218" s="62">
        <v>69588.460000000006</v>
      </c>
      <c r="Y218" s="61">
        <v>137.09</v>
      </c>
      <c r="Z218" s="62">
        <v>146759.97</v>
      </c>
      <c r="AA218" s="61">
        <v>0.84209999999999996</v>
      </c>
      <c r="AB218" s="61">
        <v>0.1211</v>
      </c>
      <c r="AC218" s="61">
        <v>3.6799999999999999E-2</v>
      </c>
      <c r="AD218" s="61">
        <v>0.15790000000000001</v>
      </c>
      <c r="AE218" s="61">
        <v>146.76</v>
      </c>
      <c r="AF218" s="62">
        <v>4355.47</v>
      </c>
      <c r="AG218" s="61">
        <v>547.62</v>
      </c>
      <c r="AH218" s="62">
        <v>153647.57</v>
      </c>
      <c r="AI218" s="61" t="s">
        <v>14</v>
      </c>
      <c r="AJ218" s="62">
        <v>35942</v>
      </c>
      <c r="AK218" s="62">
        <v>53410.11</v>
      </c>
      <c r="AL218" s="61">
        <v>48.78</v>
      </c>
      <c r="AM218" s="61">
        <v>28.65</v>
      </c>
      <c r="AN218" s="61">
        <v>31.06</v>
      </c>
      <c r="AO218" s="61">
        <v>4.87</v>
      </c>
      <c r="AP218" s="62">
        <v>1083.68</v>
      </c>
      <c r="AQ218" s="61">
        <v>0.90710000000000002</v>
      </c>
      <c r="AR218" s="62">
        <v>1089.54</v>
      </c>
      <c r="AS218" s="62">
        <v>1670.77</v>
      </c>
      <c r="AT218" s="62">
        <v>4892.6099999999997</v>
      </c>
      <c r="AU218" s="61">
        <v>840.83</v>
      </c>
      <c r="AV218" s="61">
        <v>181.43</v>
      </c>
      <c r="AW218" s="62">
        <v>8675.18</v>
      </c>
      <c r="AX218" s="62">
        <v>3918.91</v>
      </c>
      <c r="AY218" s="61">
        <v>0.44230000000000003</v>
      </c>
      <c r="AZ218" s="62">
        <v>4466.8900000000003</v>
      </c>
      <c r="BA218" s="61">
        <v>0.50409999999999999</v>
      </c>
      <c r="BB218" s="61">
        <v>474.99</v>
      </c>
      <c r="BC218" s="61">
        <v>5.3600000000000002E-2</v>
      </c>
      <c r="BD218" s="62">
        <v>8860.7999999999993</v>
      </c>
      <c r="BE218" s="62">
        <v>3085.59</v>
      </c>
      <c r="BF218" s="61">
        <v>0.65269999999999995</v>
      </c>
      <c r="BG218" s="61">
        <v>0.57589999999999997</v>
      </c>
      <c r="BH218" s="61">
        <v>0.21959999999999999</v>
      </c>
      <c r="BI218" s="61">
        <v>0.14760000000000001</v>
      </c>
      <c r="BJ218" s="61">
        <v>3.44E-2</v>
      </c>
      <c r="BK218" s="61">
        <v>2.2499999999999999E-2</v>
      </c>
    </row>
    <row r="219" spans="1:63" x14ac:dyDescent="0.25">
      <c r="A219" s="61" t="s">
        <v>251</v>
      </c>
      <c r="B219" s="61">
        <v>44099</v>
      </c>
      <c r="C219" s="61">
        <v>92.71</v>
      </c>
      <c r="D219" s="61">
        <v>29.41</v>
      </c>
      <c r="E219" s="62">
        <v>2726.52</v>
      </c>
      <c r="F219" s="62">
        <v>2601.7800000000002</v>
      </c>
      <c r="G219" s="61">
        <v>5.7000000000000002E-3</v>
      </c>
      <c r="H219" s="61">
        <v>5.0000000000000001E-4</v>
      </c>
      <c r="I219" s="61">
        <v>8.6E-3</v>
      </c>
      <c r="J219" s="61">
        <v>1.2999999999999999E-3</v>
      </c>
      <c r="K219" s="61">
        <v>1.84E-2</v>
      </c>
      <c r="L219" s="61">
        <v>0.93940000000000001</v>
      </c>
      <c r="M219" s="61">
        <v>2.63E-2</v>
      </c>
      <c r="N219" s="61">
        <v>0.45350000000000001</v>
      </c>
      <c r="O219" s="61">
        <v>5.1000000000000004E-3</v>
      </c>
      <c r="P219" s="61">
        <v>0.14910000000000001</v>
      </c>
      <c r="Q219" s="61">
        <v>119.74</v>
      </c>
      <c r="R219" s="62">
        <v>53440.51</v>
      </c>
      <c r="S219" s="61">
        <v>0.2155</v>
      </c>
      <c r="T219" s="61">
        <v>0.16389999999999999</v>
      </c>
      <c r="U219" s="61">
        <v>0.62060000000000004</v>
      </c>
      <c r="V219" s="61">
        <v>18.12</v>
      </c>
      <c r="W219" s="61">
        <v>18.18</v>
      </c>
      <c r="X219" s="62">
        <v>71979.28</v>
      </c>
      <c r="Y219" s="61">
        <v>146.05000000000001</v>
      </c>
      <c r="Z219" s="62">
        <v>133257.85</v>
      </c>
      <c r="AA219" s="61">
        <v>0.75549999999999995</v>
      </c>
      <c r="AB219" s="61">
        <v>0.19370000000000001</v>
      </c>
      <c r="AC219" s="61">
        <v>5.0799999999999998E-2</v>
      </c>
      <c r="AD219" s="61">
        <v>0.2445</v>
      </c>
      <c r="AE219" s="61">
        <v>133.26</v>
      </c>
      <c r="AF219" s="62">
        <v>4141.75</v>
      </c>
      <c r="AG219" s="61">
        <v>494.57</v>
      </c>
      <c r="AH219" s="62">
        <v>136902.46</v>
      </c>
      <c r="AI219" s="61" t="s">
        <v>14</v>
      </c>
      <c r="AJ219" s="62">
        <v>29020</v>
      </c>
      <c r="AK219" s="62">
        <v>44599.08</v>
      </c>
      <c r="AL219" s="61">
        <v>46.69</v>
      </c>
      <c r="AM219" s="61">
        <v>29.01</v>
      </c>
      <c r="AN219" s="61">
        <v>33.880000000000003</v>
      </c>
      <c r="AO219" s="61">
        <v>4.08</v>
      </c>
      <c r="AP219" s="61">
        <v>697.44</v>
      </c>
      <c r="AQ219" s="61">
        <v>1.0979000000000001</v>
      </c>
      <c r="AR219" s="62">
        <v>1107.6400000000001</v>
      </c>
      <c r="AS219" s="62">
        <v>1703.07</v>
      </c>
      <c r="AT219" s="62">
        <v>5293.11</v>
      </c>
      <c r="AU219" s="61">
        <v>942.8</v>
      </c>
      <c r="AV219" s="61">
        <v>279.88</v>
      </c>
      <c r="AW219" s="62">
        <v>9326.5</v>
      </c>
      <c r="AX219" s="62">
        <v>4444.74</v>
      </c>
      <c r="AY219" s="61">
        <v>0.46439999999999998</v>
      </c>
      <c r="AZ219" s="62">
        <v>4282.76</v>
      </c>
      <c r="BA219" s="61">
        <v>0.44750000000000001</v>
      </c>
      <c r="BB219" s="61">
        <v>843.07</v>
      </c>
      <c r="BC219" s="61">
        <v>8.8099999999999998E-2</v>
      </c>
      <c r="BD219" s="62">
        <v>9570.57</v>
      </c>
      <c r="BE219" s="62">
        <v>3166.5</v>
      </c>
      <c r="BF219" s="61">
        <v>0.86009999999999998</v>
      </c>
      <c r="BG219" s="61">
        <v>0.57050000000000001</v>
      </c>
      <c r="BH219" s="61">
        <v>0.2225</v>
      </c>
      <c r="BI219" s="61">
        <v>0.14929999999999999</v>
      </c>
      <c r="BJ219" s="61">
        <v>3.3300000000000003E-2</v>
      </c>
      <c r="BK219" s="61">
        <v>2.4500000000000001E-2</v>
      </c>
    </row>
    <row r="220" spans="1:63" x14ac:dyDescent="0.25">
      <c r="A220" s="61" t="s">
        <v>252</v>
      </c>
      <c r="B220" s="61">
        <v>46979</v>
      </c>
      <c r="C220" s="61">
        <v>37.19</v>
      </c>
      <c r="D220" s="61">
        <v>127.39</v>
      </c>
      <c r="E220" s="62">
        <v>4737.7</v>
      </c>
      <c r="F220" s="62">
        <v>4213.4399999999996</v>
      </c>
      <c r="G220" s="61">
        <v>1.0500000000000001E-2</v>
      </c>
      <c r="H220" s="61">
        <v>6.9999999999999999E-4</v>
      </c>
      <c r="I220" s="61">
        <v>0.2238</v>
      </c>
      <c r="J220" s="61">
        <v>1.6000000000000001E-3</v>
      </c>
      <c r="K220" s="61">
        <v>5.0799999999999998E-2</v>
      </c>
      <c r="L220" s="61">
        <v>0.62880000000000003</v>
      </c>
      <c r="M220" s="61">
        <v>8.3799999999999999E-2</v>
      </c>
      <c r="N220" s="61">
        <v>0.60319999999999996</v>
      </c>
      <c r="O220" s="61">
        <v>2.4500000000000001E-2</v>
      </c>
      <c r="P220" s="61">
        <v>0.1457</v>
      </c>
      <c r="Q220" s="61">
        <v>193.72</v>
      </c>
      <c r="R220" s="62">
        <v>57156.46</v>
      </c>
      <c r="S220" s="61">
        <v>0.23899999999999999</v>
      </c>
      <c r="T220" s="61">
        <v>0.19020000000000001</v>
      </c>
      <c r="U220" s="61">
        <v>0.57079999999999997</v>
      </c>
      <c r="V220" s="61">
        <v>18.34</v>
      </c>
      <c r="W220" s="61">
        <v>27.76</v>
      </c>
      <c r="X220" s="62">
        <v>84789.31</v>
      </c>
      <c r="Y220" s="61">
        <v>166.62</v>
      </c>
      <c r="Z220" s="62">
        <v>122178.24000000001</v>
      </c>
      <c r="AA220" s="61">
        <v>0.69530000000000003</v>
      </c>
      <c r="AB220" s="61">
        <v>0.27150000000000002</v>
      </c>
      <c r="AC220" s="61">
        <v>3.32E-2</v>
      </c>
      <c r="AD220" s="61">
        <v>0.30470000000000003</v>
      </c>
      <c r="AE220" s="61">
        <v>122.18</v>
      </c>
      <c r="AF220" s="62">
        <v>4568.8100000000004</v>
      </c>
      <c r="AG220" s="61">
        <v>519.9</v>
      </c>
      <c r="AH220" s="62">
        <v>130279.53</v>
      </c>
      <c r="AI220" s="61" t="s">
        <v>14</v>
      </c>
      <c r="AJ220" s="62">
        <v>28067</v>
      </c>
      <c r="AK220" s="62">
        <v>41597.99</v>
      </c>
      <c r="AL220" s="61">
        <v>60.62</v>
      </c>
      <c r="AM220" s="61">
        <v>35.26</v>
      </c>
      <c r="AN220" s="61">
        <v>40.35</v>
      </c>
      <c r="AO220" s="61">
        <v>4.45</v>
      </c>
      <c r="AP220" s="61">
        <v>717.81</v>
      </c>
      <c r="AQ220" s="61">
        <v>1.1696</v>
      </c>
      <c r="AR220" s="62">
        <v>1266.57</v>
      </c>
      <c r="AS220" s="62">
        <v>2000.73</v>
      </c>
      <c r="AT220" s="62">
        <v>5870.99</v>
      </c>
      <c r="AU220" s="62">
        <v>1036.3499999999999</v>
      </c>
      <c r="AV220" s="61">
        <v>467.63</v>
      </c>
      <c r="AW220" s="62">
        <v>10642.28</v>
      </c>
      <c r="AX220" s="62">
        <v>4940.82</v>
      </c>
      <c r="AY220" s="61">
        <v>0.45019999999999999</v>
      </c>
      <c r="AZ220" s="62">
        <v>4949.16</v>
      </c>
      <c r="BA220" s="61">
        <v>0.45100000000000001</v>
      </c>
      <c r="BB220" s="62">
        <v>1083.6500000000001</v>
      </c>
      <c r="BC220" s="61">
        <v>9.8799999999999999E-2</v>
      </c>
      <c r="BD220" s="62">
        <v>10973.63</v>
      </c>
      <c r="BE220" s="62">
        <v>2941.6</v>
      </c>
      <c r="BF220" s="61">
        <v>0.88200000000000001</v>
      </c>
      <c r="BG220" s="61">
        <v>0.56420000000000003</v>
      </c>
      <c r="BH220" s="61">
        <v>0.2089</v>
      </c>
      <c r="BI220" s="61">
        <v>0.17829999999999999</v>
      </c>
      <c r="BJ220" s="61">
        <v>2.5999999999999999E-2</v>
      </c>
      <c r="BK220" s="61">
        <v>2.2599999999999999E-2</v>
      </c>
    </row>
    <row r="221" spans="1:63" x14ac:dyDescent="0.25">
      <c r="A221" s="61" t="s">
        <v>253</v>
      </c>
      <c r="B221" s="61">
        <v>44107</v>
      </c>
      <c r="C221" s="61">
        <v>22.33</v>
      </c>
      <c r="D221" s="61">
        <v>349.1</v>
      </c>
      <c r="E221" s="62">
        <v>7796.57</v>
      </c>
      <c r="F221" s="62">
        <v>6532.31</v>
      </c>
      <c r="G221" s="61">
        <v>8.8000000000000005E-3</v>
      </c>
      <c r="H221" s="61">
        <v>5.9999999999999995E-4</v>
      </c>
      <c r="I221" s="61">
        <v>0.25119999999999998</v>
      </c>
      <c r="J221" s="61">
        <v>1.6999999999999999E-3</v>
      </c>
      <c r="K221" s="61">
        <v>6.9500000000000006E-2</v>
      </c>
      <c r="L221" s="61">
        <v>0.59440000000000004</v>
      </c>
      <c r="M221" s="61">
        <v>7.3899999999999993E-2</v>
      </c>
      <c r="N221" s="61">
        <v>0.68049999999999999</v>
      </c>
      <c r="O221" s="61">
        <v>3.5099999999999999E-2</v>
      </c>
      <c r="P221" s="61">
        <v>0.1535</v>
      </c>
      <c r="Q221" s="61">
        <v>297.38</v>
      </c>
      <c r="R221" s="62">
        <v>56818.23</v>
      </c>
      <c r="S221" s="61">
        <v>0.20880000000000001</v>
      </c>
      <c r="T221" s="61">
        <v>0.18360000000000001</v>
      </c>
      <c r="U221" s="61">
        <v>0.60760000000000003</v>
      </c>
      <c r="V221" s="61">
        <v>18.48</v>
      </c>
      <c r="W221" s="61">
        <v>42.94</v>
      </c>
      <c r="X221" s="62">
        <v>81444.429999999993</v>
      </c>
      <c r="Y221" s="61">
        <v>180.26</v>
      </c>
      <c r="Z221" s="62">
        <v>94117.95</v>
      </c>
      <c r="AA221" s="61">
        <v>0.70909999999999995</v>
      </c>
      <c r="AB221" s="61">
        <v>0.25690000000000002</v>
      </c>
      <c r="AC221" s="61">
        <v>3.4000000000000002E-2</v>
      </c>
      <c r="AD221" s="61">
        <v>0.29089999999999999</v>
      </c>
      <c r="AE221" s="61">
        <v>94.12</v>
      </c>
      <c r="AF221" s="62">
        <v>3839.78</v>
      </c>
      <c r="AG221" s="61">
        <v>503.96</v>
      </c>
      <c r="AH221" s="62">
        <v>97533.34</v>
      </c>
      <c r="AI221" s="61" t="s">
        <v>14</v>
      </c>
      <c r="AJ221" s="62">
        <v>25389</v>
      </c>
      <c r="AK221" s="62">
        <v>37174.26</v>
      </c>
      <c r="AL221" s="61">
        <v>57.28</v>
      </c>
      <c r="AM221" s="61">
        <v>37.24</v>
      </c>
      <c r="AN221" s="61">
        <v>43.56</v>
      </c>
      <c r="AO221" s="61">
        <v>4.4000000000000004</v>
      </c>
      <c r="AP221" s="61">
        <v>675.54</v>
      </c>
      <c r="AQ221" s="61">
        <v>1.1879999999999999</v>
      </c>
      <c r="AR221" s="62">
        <v>1307.5</v>
      </c>
      <c r="AS221" s="62">
        <v>2024.71</v>
      </c>
      <c r="AT221" s="62">
        <v>6135.18</v>
      </c>
      <c r="AU221" s="62">
        <v>1128.49</v>
      </c>
      <c r="AV221" s="61">
        <v>580.34</v>
      </c>
      <c r="AW221" s="62">
        <v>11176.22</v>
      </c>
      <c r="AX221" s="62">
        <v>6122.82</v>
      </c>
      <c r="AY221" s="61">
        <v>0.51839999999999997</v>
      </c>
      <c r="AZ221" s="62">
        <v>4304.87</v>
      </c>
      <c r="BA221" s="61">
        <v>0.36449999999999999</v>
      </c>
      <c r="BB221" s="62">
        <v>1382.34</v>
      </c>
      <c r="BC221" s="61">
        <v>0.11700000000000001</v>
      </c>
      <c r="BD221" s="62">
        <v>11810.02</v>
      </c>
      <c r="BE221" s="62">
        <v>3854.96</v>
      </c>
      <c r="BF221" s="61">
        <v>1.5915999999999999</v>
      </c>
      <c r="BG221" s="61">
        <v>0.55810000000000004</v>
      </c>
      <c r="BH221" s="61">
        <v>0.20169999999999999</v>
      </c>
      <c r="BI221" s="61">
        <v>0.19889999999999999</v>
      </c>
      <c r="BJ221" s="61">
        <v>2.6100000000000002E-2</v>
      </c>
      <c r="BK221" s="61">
        <v>1.52E-2</v>
      </c>
    </row>
    <row r="222" spans="1:63" x14ac:dyDescent="0.25">
      <c r="A222" s="61" t="s">
        <v>254</v>
      </c>
      <c r="B222" s="61">
        <v>46953</v>
      </c>
      <c r="C222" s="61">
        <v>50.38</v>
      </c>
      <c r="D222" s="61">
        <v>63.44</v>
      </c>
      <c r="E222" s="62">
        <v>3196</v>
      </c>
      <c r="F222" s="62">
        <v>2912.26</v>
      </c>
      <c r="G222" s="61">
        <v>7.0000000000000001E-3</v>
      </c>
      <c r="H222" s="61">
        <v>5.0000000000000001E-4</v>
      </c>
      <c r="I222" s="61">
        <v>6.2199999999999998E-2</v>
      </c>
      <c r="J222" s="61">
        <v>1.6000000000000001E-3</v>
      </c>
      <c r="K222" s="61">
        <v>4.8500000000000001E-2</v>
      </c>
      <c r="L222" s="61">
        <v>0.80620000000000003</v>
      </c>
      <c r="M222" s="61">
        <v>7.3899999999999993E-2</v>
      </c>
      <c r="N222" s="61">
        <v>0.60360000000000003</v>
      </c>
      <c r="O222" s="61">
        <v>1.4200000000000001E-2</v>
      </c>
      <c r="P222" s="61">
        <v>0.14879999999999999</v>
      </c>
      <c r="Q222" s="61">
        <v>129.21</v>
      </c>
      <c r="R222" s="62">
        <v>52632.75</v>
      </c>
      <c r="S222" s="61">
        <v>0.2382</v>
      </c>
      <c r="T222" s="61">
        <v>0.16389999999999999</v>
      </c>
      <c r="U222" s="61">
        <v>0.59789999999999999</v>
      </c>
      <c r="V222" s="61">
        <v>18.43</v>
      </c>
      <c r="W222" s="61">
        <v>19.36</v>
      </c>
      <c r="X222" s="62">
        <v>75955.429999999993</v>
      </c>
      <c r="Y222" s="61">
        <v>161.36000000000001</v>
      </c>
      <c r="Z222" s="62">
        <v>99926.22</v>
      </c>
      <c r="AA222" s="61">
        <v>0.71609999999999996</v>
      </c>
      <c r="AB222" s="61">
        <v>0.24179999999999999</v>
      </c>
      <c r="AC222" s="61">
        <v>4.2099999999999999E-2</v>
      </c>
      <c r="AD222" s="61">
        <v>0.28389999999999999</v>
      </c>
      <c r="AE222" s="61">
        <v>99.93</v>
      </c>
      <c r="AF222" s="62">
        <v>2923.46</v>
      </c>
      <c r="AG222" s="61">
        <v>384.06</v>
      </c>
      <c r="AH222" s="62">
        <v>101342.42</v>
      </c>
      <c r="AI222" s="61" t="s">
        <v>14</v>
      </c>
      <c r="AJ222" s="62">
        <v>26500</v>
      </c>
      <c r="AK222" s="62">
        <v>39330.15</v>
      </c>
      <c r="AL222" s="61">
        <v>46.25</v>
      </c>
      <c r="AM222" s="61">
        <v>27.88</v>
      </c>
      <c r="AN222" s="61">
        <v>31.65</v>
      </c>
      <c r="AO222" s="61">
        <v>4.34</v>
      </c>
      <c r="AP222" s="61">
        <v>797.63</v>
      </c>
      <c r="AQ222" s="61">
        <v>0.99990000000000001</v>
      </c>
      <c r="AR222" s="62">
        <v>1105.74</v>
      </c>
      <c r="AS222" s="62">
        <v>1797.12</v>
      </c>
      <c r="AT222" s="62">
        <v>5406.18</v>
      </c>
      <c r="AU222" s="61">
        <v>920.63</v>
      </c>
      <c r="AV222" s="61">
        <v>356.62</v>
      </c>
      <c r="AW222" s="62">
        <v>9586.2999999999993</v>
      </c>
      <c r="AX222" s="62">
        <v>5429.87</v>
      </c>
      <c r="AY222" s="61">
        <v>0.54869999999999997</v>
      </c>
      <c r="AZ222" s="62">
        <v>3348.65</v>
      </c>
      <c r="BA222" s="61">
        <v>0.33839999999999998</v>
      </c>
      <c r="BB222" s="62">
        <v>1116.58</v>
      </c>
      <c r="BC222" s="61">
        <v>0.1128</v>
      </c>
      <c r="BD222" s="62">
        <v>9895.1</v>
      </c>
      <c r="BE222" s="62">
        <v>3881.38</v>
      </c>
      <c r="BF222" s="61">
        <v>1.4180999999999999</v>
      </c>
      <c r="BG222" s="61">
        <v>0.55210000000000004</v>
      </c>
      <c r="BH222" s="61">
        <v>0.22009999999999999</v>
      </c>
      <c r="BI222" s="61">
        <v>0.1807</v>
      </c>
      <c r="BJ222" s="61">
        <v>2.7799999999999998E-2</v>
      </c>
      <c r="BK222" s="61">
        <v>1.9300000000000001E-2</v>
      </c>
    </row>
    <row r="223" spans="1:63" x14ac:dyDescent="0.25">
      <c r="A223" s="61" t="s">
        <v>255</v>
      </c>
      <c r="B223" s="61">
        <v>47498</v>
      </c>
      <c r="C223" s="61">
        <v>80.709999999999994</v>
      </c>
      <c r="D223" s="61">
        <v>8.58</v>
      </c>
      <c r="E223" s="61">
        <v>692.6</v>
      </c>
      <c r="F223" s="61">
        <v>698.45</v>
      </c>
      <c r="G223" s="61">
        <v>2.5999999999999999E-3</v>
      </c>
      <c r="H223" s="61">
        <v>1E-4</v>
      </c>
      <c r="I223" s="61">
        <v>4.1000000000000003E-3</v>
      </c>
      <c r="J223" s="61">
        <v>8.0000000000000004E-4</v>
      </c>
      <c r="K223" s="61">
        <v>1.01E-2</v>
      </c>
      <c r="L223" s="61">
        <v>0.96809999999999996</v>
      </c>
      <c r="M223" s="61">
        <v>1.4200000000000001E-2</v>
      </c>
      <c r="N223" s="61">
        <v>0.38690000000000002</v>
      </c>
      <c r="O223" s="61">
        <v>6.9999999999999999E-4</v>
      </c>
      <c r="P223" s="61">
        <v>0.1293</v>
      </c>
      <c r="Q223" s="61">
        <v>35.909999999999997</v>
      </c>
      <c r="R223" s="62">
        <v>47473.67</v>
      </c>
      <c r="S223" s="61">
        <v>0.315</v>
      </c>
      <c r="T223" s="61">
        <v>0.15479999999999999</v>
      </c>
      <c r="U223" s="61">
        <v>0.53029999999999999</v>
      </c>
      <c r="V223" s="61">
        <v>16.78</v>
      </c>
      <c r="W223" s="61">
        <v>6.49</v>
      </c>
      <c r="X223" s="62">
        <v>60989.18</v>
      </c>
      <c r="Y223" s="61">
        <v>103.58</v>
      </c>
      <c r="Z223" s="62">
        <v>112058.17</v>
      </c>
      <c r="AA223" s="61">
        <v>0.91410000000000002</v>
      </c>
      <c r="AB223" s="61">
        <v>4.9200000000000001E-2</v>
      </c>
      <c r="AC223" s="61">
        <v>3.6700000000000003E-2</v>
      </c>
      <c r="AD223" s="61">
        <v>8.5900000000000004E-2</v>
      </c>
      <c r="AE223" s="61">
        <v>112.06</v>
      </c>
      <c r="AF223" s="62">
        <v>2744.18</v>
      </c>
      <c r="AG223" s="61">
        <v>417.01</v>
      </c>
      <c r="AH223" s="62">
        <v>95579.22</v>
      </c>
      <c r="AI223" s="61" t="s">
        <v>14</v>
      </c>
      <c r="AJ223" s="62">
        <v>31921</v>
      </c>
      <c r="AK223" s="62">
        <v>42685.14</v>
      </c>
      <c r="AL223" s="61">
        <v>37.64</v>
      </c>
      <c r="AM223" s="61">
        <v>23.62</v>
      </c>
      <c r="AN223" s="61">
        <v>27.3</v>
      </c>
      <c r="AO223" s="61">
        <v>4.7300000000000004</v>
      </c>
      <c r="AP223" s="62">
        <v>1208.26</v>
      </c>
      <c r="AQ223" s="61">
        <v>1.2134</v>
      </c>
      <c r="AR223" s="62">
        <v>1328.67</v>
      </c>
      <c r="AS223" s="62">
        <v>2094.21</v>
      </c>
      <c r="AT223" s="62">
        <v>5198.76</v>
      </c>
      <c r="AU223" s="61">
        <v>771.56</v>
      </c>
      <c r="AV223" s="61">
        <v>157.72999999999999</v>
      </c>
      <c r="AW223" s="62">
        <v>9550.93</v>
      </c>
      <c r="AX223" s="62">
        <v>5385.29</v>
      </c>
      <c r="AY223" s="61">
        <v>0.54690000000000005</v>
      </c>
      <c r="AZ223" s="62">
        <v>3837.3</v>
      </c>
      <c r="BA223" s="61">
        <v>0.38969999999999999</v>
      </c>
      <c r="BB223" s="61">
        <v>625.20000000000005</v>
      </c>
      <c r="BC223" s="61">
        <v>6.3500000000000001E-2</v>
      </c>
      <c r="BD223" s="62">
        <v>9847.7900000000009</v>
      </c>
      <c r="BE223" s="62">
        <v>4891.6899999999996</v>
      </c>
      <c r="BF223" s="61">
        <v>1.7056</v>
      </c>
      <c r="BG223" s="61">
        <v>0.52559999999999996</v>
      </c>
      <c r="BH223" s="61">
        <v>0.2072</v>
      </c>
      <c r="BI223" s="61">
        <v>0.1948</v>
      </c>
      <c r="BJ223" s="61">
        <v>3.8600000000000002E-2</v>
      </c>
      <c r="BK223" s="61">
        <v>3.39E-2</v>
      </c>
    </row>
    <row r="224" spans="1:63" x14ac:dyDescent="0.25">
      <c r="A224" s="61" t="s">
        <v>256</v>
      </c>
      <c r="B224" s="61">
        <v>49791</v>
      </c>
      <c r="C224" s="61">
        <v>100.24</v>
      </c>
      <c r="D224" s="61">
        <v>9.8800000000000008</v>
      </c>
      <c r="E224" s="61">
        <v>990.03</v>
      </c>
      <c r="F224" s="61">
        <v>967.21</v>
      </c>
      <c r="G224" s="61">
        <v>3.3E-3</v>
      </c>
      <c r="H224" s="61">
        <v>4.0000000000000002E-4</v>
      </c>
      <c r="I224" s="61">
        <v>5.5999999999999999E-3</v>
      </c>
      <c r="J224" s="61">
        <v>1.6999999999999999E-3</v>
      </c>
      <c r="K224" s="61">
        <v>1.5900000000000001E-2</v>
      </c>
      <c r="L224" s="61">
        <v>0.95330000000000004</v>
      </c>
      <c r="M224" s="61">
        <v>1.9800000000000002E-2</v>
      </c>
      <c r="N224" s="61">
        <v>0.38469999999999999</v>
      </c>
      <c r="O224" s="61">
        <v>6.9999999999999999E-4</v>
      </c>
      <c r="P224" s="61">
        <v>0.13689999999999999</v>
      </c>
      <c r="Q224" s="61">
        <v>47.19</v>
      </c>
      <c r="R224" s="62">
        <v>49770.29</v>
      </c>
      <c r="S224" s="61">
        <v>0.30669999999999997</v>
      </c>
      <c r="T224" s="61">
        <v>0.14879999999999999</v>
      </c>
      <c r="U224" s="61">
        <v>0.54449999999999998</v>
      </c>
      <c r="V224" s="61">
        <v>17.239999999999998</v>
      </c>
      <c r="W224" s="61">
        <v>7.98</v>
      </c>
      <c r="X224" s="62">
        <v>61066.22</v>
      </c>
      <c r="Y224" s="61">
        <v>120.04</v>
      </c>
      <c r="Z224" s="62">
        <v>118049.3</v>
      </c>
      <c r="AA224" s="61">
        <v>0.87760000000000005</v>
      </c>
      <c r="AB224" s="61">
        <v>7.5399999999999995E-2</v>
      </c>
      <c r="AC224" s="61">
        <v>4.7E-2</v>
      </c>
      <c r="AD224" s="61">
        <v>0.12239999999999999</v>
      </c>
      <c r="AE224" s="61">
        <v>118.05</v>
      </c>
      <c r="AF224" s="62">
        <v>2970.52</v>
      </c>
      <c r="AG224" s="61">
        <v>411.67</v>
      </c>
      <c r="AH224" s="62">
        <v>112158.2</v>
      </c>
      <c r="AI224" s="61" t="s">
        <v>14</v>
      </c>
      <c r="AJ224" s="62">
        <v>31925</v>
      </c>
      <c r="AK224" s="62">
        <v>43814.78</v>
      </c>
      <c r="AL224" s="61">
        <v>40.770000000000003</v>
      </c>
      <c r="AM224" s="61">
        <v>23.81</v>
      </c>
      <c r="AN224" s="61">
        <v>27.83</v>
      </c>
      <c r="AO224" s="61">
        <v>4.49</v>
      </c>
      <c r="AP224" s="62">
        <v>1232.93</v>
      </c>
      <c r="AQ224" s="61">
        <v>1.1568000000000001</v>
      </c>
      <c r="AR224" s="62">
        <v>1190.69</v>
      </c>
      <c r="AS224" s="62">
        <v>1963.87</v>
      </c>
      <c r="AT224" s="62">
        <v>5260.57</v>
      </c>
      <c r="AU224" s="61">
        <v>900.58</v>
      </c>
      <c r="AV224" s="61">
        <v>209.38</v>
      </c>
      <c r="AW224" s="62">
        <v>9525.1</v>
      </c>
      <c r="AX224" s="62">
        <v>5121.63</v>
      </c>
      <c r="AY224" s="61">
        <v>0.52510000000000001</v>
      </c>
      <c r="AZ224" s="62">
        <v>3965.82</v>
      </c>
      <c r="BA224" s="61">
        <v>0.40660000000000002</v>
      </c>
      <c r="BB224" s="61">
        <v>666.81</v>
      </c>
      <c r="BC224" s="61">
        <v>6.8400000000000002E-2</v>
      </c>
      <c r="BD224" s="62">
        <v>9754.25</v>
      </c>
      <c r="BE224" s="62">
        <v>4141.8100000000004</v>
      </c>
      <c r="BF224" s="61">
        <v>1.3293999999999999</v>
      </c>
      <c r="BG224" s="61">
        <v>0.53390000000000004</v>
      </c>
      <c r="BH224" s="61">
        <v>0.20810000000000001</v>
      </c>
      <c r="BI224" s="61">
        <v>0.19520000000000001</v>
      </c>
      <c r="BJ224" s="61">
        <v>3.5700000000000003E-2</v>
      </c>
      <c r="BK224" s="61">
        <v>2.7E-2</v>
      </c>
    </row>
    <row r="225" spans="1:63" x14ac:dyDescent="0.25">
      <c r="A225" s="61" t="s">
        <v>257</v>
      </c>
      <c r="B225" s="61">
        <v>45245</v>
      </c>
      <c r="C225" s="61">
        <v>130.66999999999999</v>
      </c>
      <c r="D225" s="61">
        <v>11.98</v>
      </c>
      <c r="E225" s="62">
        <v>1565.55</v>
      </c>
      <c r="F225" s="62">
        <v>1486.94</v>
      </c>
      <c r="G225" s="61">
        <v>3.3999999999999998E-3</v>
      </c>
      <c r="H225" s="61">
        <v>5.9999999999999995E-4</v>
      </c>
      <c r="I225" s="61">
        <v>1.12E-2</v>
      </c>
      <c r="J225" s="61">
        <v>1.5E-3</v>
      </c>
      <c r="K225" s="61">
        <v>2.53E-2</v>
      </c>
      <c r="L225" s="61">
        <v>0.92710000000000004</v>
      </c>
      <c r="M225" s="61">
        <v>3.09E-2</v>
      </c>
      <c r="N225" s="61">
        <v>0.49199999999999999</v>
      </c>
      <c r="O225" s="61">
        <v>2.8E-3</v>
      </c>
      <c r="P225" s="61">
        <v>0.14860000000000001</v>
      </c>
      <c r="Q225" s="61">
        <v>72.5</v>
      </c>
      <c r="R225" s="62">
        <v>50346.26</v>
      </c>
      <c r="S225" s="61">
        <v>0.25290000000000001</v>
      </c>
      <c r="T225" s="61">
        <v>0.15390000000000001</v>
      </c>
      <c r="U225" s="61">
        <v>0.59319999999999995</v>
      </c>
      <c r="V225" s="61">
        <v>17.059999999999999</v>
      </c>
      <c r="W225" s="61">
        <v>11.87</v>
      </c>
      <c r="X225" s="62">
        <v>64487.37</v>
      </c>
      <c r="Y225" s="61">
        <v>127.46</v>
      </c>
      <c r="Z225" s="62">
        <v>117827.68</v>
      </c>
      <c r="AA225" s="61">
        <v>0.80520000000000003</v>
      </c>
      <c r="AB225" s="61">
        <v>0.14050000000000001</v>
      </c>
      <c r="AC225" s="61">
        <v>5.4300000000000001E-2</v>
      </c>
      <c r="AD225" s="61">
        <v>0.1948</v>
      </c>
      <c r="AE225" s="61">
        <v>117.83</v>
      </c>
      <c r="AF225" s="62">
        <v>3195.21</v>
      </c>
      <c r="AG225" s="61">
        <v>436.87</v>
      </c>
      <c r="AH225" s="62">
        <v>114592.79</v>
      </c>
      <c r="AI225" s="61" t="s">
        <v>14</v>
      </c>
      <c r="AJ225" s="62">
        <v>28393</v>
      </c>
      <c r="AK225" s="62">
        <v>41043.269999999997</v>
      </c>
      <c r="AL225" s="61">
        <v>42.36</v>
      </c>
      <c r="AM225" s="61">
        <v>25.35</v>
      </c>
      <c r="AN225" s="61">
        <v>29.78</v>
      </c>
      <c r="AO225" s="61">
        <v>4.1500000000000004</v>
      </c>
      <c r="AP225" s="62">
        <v>1005.29</v>
      </c>
      <c r="AQ225" s="61">
        <v>1.1724000000000001</v>
      </c>
      <c r="AR225" s="62">
        <v>1190.21</v>
      </c>
      <c r="AS225" s="62">
        <v>1911.57</v>
      </c>
      <c r="AT225" s="62">
        <v>5193.16</v>
      </c>
      <c r="AU225" s="61">
        <v>943.31</v>
      </c>
      <c r="AV225" s="61">
        <v>279.87</v>
      </c>
      <c r="AW225" s="62">
        <v>9518.1299999999992</v>
      </c>
      <c r="AX225" s="62">
        <v>5294.96</v>
      </c>
      <c r="AY225" s="61">
        <v>0.52510000000000001</v>
      </c>
      <c r="AZ225" s="62">
        <v>3888.8</v>
      </c>
      <c r="BA225" s="61">
        <v>0.38569999999999999</v>
      </c>
      <c r="BB225" s="61">
        <v>899.5</v>
      </c>
      <c r="BC225" s="61">
        <v>8.9200000000000002E-2</v>
      </c>
      <c r="BD225" s="62">
        <v>10083.26</v>
      </c>
      <c r="BE225" s="62">
        <v>4018.83</v>
      </c>
      <c r="BF225" s="61">
        <v>1.3955</v>
      </c>
      <c r="BG225" s="61">
        <v>0.53749999999999998</v>
      </c>
      <c r="BH225" s="61">
        <v>0.22009999999999999</v>
      </c>
      <c r="BI225" s="61">
        <v>0.182</v>
      </c>
      <c r="BJ225" s="61">
        <v>3.78E-2</v>
      </c>
      <c r="BK225" s="61">
        <v>2.2499999999999999E-2</v>
      </c>
    </row>
    <row r="226" spans="1:63" x14ac:dyDescent="0.25">
      <c r="A226" s="61" t="s">
        <v>258</v>
      </c>
      <c r="B226" s="61">
        <v>44115</v>
      </c>
      <c r="C226" s="61">
        <v>51.29</v>
      </c>
      <c r="D226" s="61">
        <v>40.380000000000003</v>
      </c>
      <c r="E226" s="62">
        <v>2070.6999999999998</v>
      </c>
      <c r="F226" s="62">
        <v>2030.75</v>
      </c>
      <c r="G226" s="61">
        <v>1.5100000000000001E-2</v>
      </c>
      <c r="H226" s="61">
        <v>5.9999999999999995E-4</v>
      </c>
      <c r="I226" s="61">
        <v>3.5000000000000003E-2</v>
      </c>
      <c r="J226" s="61">
        <v>1.6000000000000001E-3</v>
      </c>
      <c r="K226" s="61">
        <v>3.5000000000000003E-2</v>
      </c>
      <c r="L226" s="61">
        <v>0.87090000000000001</v>
      </c>
      <c r="M226" s="61">
        <v>4.1799999999999997E-2</v>
      </c>
      <c r="N226" s="61">
        <v>0.36599999999999999</v>
      </c>
      <c r="O226" s="61">
        <v>0.01</v>
      </c>
      <c r="P226" s="61">
        <v>0.1226</v>
      </c>
      <c r="Q226" s="61">
        <v>100.05</v>
      </c>
      <c r="R226" s="62">
        <v>57011.47</v>
      </c>
      <c r="S226" s="61">
        <v>0.28860000000000002</v>
      </c>
      <c r="T226" s="61">
        <v>0.18379999999999999</v>
      </c>
      <c r="U226" s="61">
        <v>0.52759999999999996</v>
      </c>
      <c r="V226" s="61">
        <v>17.809999999999999</v>
      </c>
      <c r="W226" s="61">
        <v>14.47</v>
      </c>
      <c r="X226" s="62">
        <v>73820.69</v>
      </c>
      <c r="Y226" s="61">
        <v>138.16999999999999</v>
      </c>
      <c r="Z226" s="62">
        <v>182992.29</v>
      </c>
      <c r="AA226" s="61">
        <v>0.66100000000000003</v>
      </c>
      <c r="AB226" s="61">
        <v>0.28949999999999998</v>
      </c>
      <c r="AC226" s="61">
        <v>4.9500000000000002E-2</v>
      </c>
      <c r="AD226" s="61">
        <v>0.33900000000000002</v>
      </c>
      <c r="AE226" s="61">
        <v>182.99</v>
      </c>
      <c r="AF226" s="62">
        <v>5707.32</v>
      </c>
      <c r="AG226" s="61">
        <v>589.29</v>
      </c>
      <c r="AH226" s="62">
        <v>192119.74</v>
      </c>
      <c r="AI226" s="61" t="s">
        <v>14</v>
      </c>
      <c r="AJ226" s="62">
        <v>32897</v>
      </c>
      <c r="AK226" s="62">
        <v>49835</v>
      </c>
      <c r="AL226" s="61">
        <v>50.39</v>
      </c>
      <c r="AM226" s="61">
        <v>30.23</v>
      </c>
      <c r="AN226" s="61">
        <v>33.25</v>
      </c>
      <c r="AO226" s="61">
        <v>4.45</v>
      </c>
      <c r="AP226" s="62">
        <v>1311.79</v>
      </c>
      <c r="AQ226" s="61">
        <v>0.97750000000000004</v>
      </c>
      <c r="AR226" s="62">
        <v>1165.27</v>
      </c>
      <c r="AS226" s="62">
        <v>1882.42</v>
      </c>
      <c r="AT226" s="62">
        <v>5707.4</v>
      </c>
      <c r="AU226" s="62">
        <v>1056.25</v>
      </c>
      <c r="AV226" s="61">
        <v>297.83999999999997</v>
      </c>
      <c r="AW226" s="62">
        <v>10109.18</v>
      </c>
      <c r="AX226" s="62">
        <v>3581.94</v>
      </c>
      <c r="AY226" s="61">
        <v>0.35499999999999998</v>
      </c>
      <c r="AZ226" s="62">
        <v>5865.67</v>
      </c>
      <c r="BA226" s="61">
        <v>0.58140000000000003</v>
      </c>
      <c r="BB226" s="61">
        <v>641.59</v>
      </c>
      <c r="BC226" s="61">
        <v>6.3600000000000004E-2</v>
      </c>
      <c r="BD226" s="62">
        <v>10089.200000000001</v>
      </c>
      <c r="BE226" s="62">
        <v>1973.31</v>
      </c>
      <c r="BF226" s="61">
        <v>0.4002</v>
      </c>
      <c r="BG226" s="61">
        <v>0.58240000000000003</v>
      </c>
      <c r="BH226" s="61">
        <v>0.21410000000000001</v>
      </c>
      <c r="BI226" s="61">
        <v>0.14949999999999999</v>
      </c>
      <c r="BJ226" s="61">
        <v>3.3300000000000003E-2</v>
      </c>
      <c r="BK226" s="61">
        <v>2.07E-2</v>
      </c>
    </row>
    <row r="227" spans="1:63" x14ac:dyDescent="0.25">
      <c r="A227" s="61" t="s">
        <v>259</v>
      </c>
      <c r="B227" s="61">
        <v>45419</v>
      </c>
      <c r="C227" s="61">
        <v>92.71</v>
      </c>
      <c r="D227" s="61">
        <v>12.26</v>
      </c>
      <c r="E227" s="62">
        <v>1137.08</v>
      </c>
      <c r="F227" s="62">
        <v>1107.71</v>
      </c>
      <c r="G227" s="61">
        <v>3.0000000000000001E-3</v>
      </c>
      <c r="H227" s="61">
        <v>4.0000000000000002E-4</v>
      </c>
      <c r="I227" s="61">
        <v>7.1999999999999998E-3</v>
      </c>
      <c r="J227" s="61">
        <v>1.4E-3</v>
      </c>
      <c r="K227" s="61">
        <v>3.3500000000000002E-2</v>
      </c>
      <c r="L227" s="61">
        <v>0.9304</v>
      </c>
      <c r="M227" s="61">
        <v>2.4199999999999999E-2</v>
      </c>
      <c r="N227" s="61">
        <v>0.45469999999999999</v>
      </c>
      <c r="O227" s="61">
        <v>1.8E-3</v>
      </c>
      <c r="P227" s="61">
        <v>0.1449</v>
      </c>
      <c r="Q227" s="61">
        <v>54.35</v>
      </c>
      <c r="R227" s="62">
        <v>49793.91</v>
      </c>
      <c r="S227" s="61">
        <v>0.28720000000000001</v>
      </c>
      <c r="T227" s="61">
        <v>0.15029999999999999</v>
      </c>
      <c r="U227" s="61">
        <v>0.5625</v>
      </c>
      <c r="V227" s="61">
        <v>17.350000000000001</v>
      </c>
      <c r="W227" s="61">
        <v>9.43</v>
      </c>
      <c r="X227" s="62">
        <v>60442.51</v>
      </c>
      <c r="Y227" s="61">
        <v>116.09</v>
      </c>
      <c r="Z227" s="62">
        <v>107841.67</v>
      </c>
      <c r="AA227" s="61">
        <v>0.86550000000000005</v>
      </c>
      <c r="AB227" s="61">
        <v>8.72E-2</v>
      </c>
      <c r="AC227" s="61">
        <v>4.7199999999999999E-2</v>
      </c>
      <c r="AD227" s="61">
        <v>0.13450000000000001</v>
      </c>
      <c r="AE227" s="61">
        <v>107.84</v>
      </c>
      <c r="AF227" s="62">
        <v>2654.87</v>
      </c>
      <c r="AG227" s="61">
        <v>388.04</v>
      </c>
      <c r="AH227" s="62">
        <v>103013.72</v>
      </c>
      <c r="AI227" s="61" t="s">
        <v>14</v>
      </c>
      <c r="AJ227" s="62">
        <v>30116</v>
      </c>
      <c r="AK227" s="62">
        <v>41566.6</v>
      </c>
      <c r="AL227" s="61">
        <v>40.58</v>
      </c>
      <c r="AM227" s="61">
        <v>23.52</v>
      </c>
      <c r="AN227" s="61">
        <v>27.79</v>
      </c>
      <c r="AO227" s="61">
        <v>4.3099999999999996</v>
      </c>
      <c r="AP227" s="62">
        <v>1059.52</v>
      </c>
      <c r="AQ227" s="61">
        <v>1.141</v>
      </c>
      <c r="AR227" s="62">
        <v>1105.83</v>
      </c>
      <c r="AS227" s="62">
        <v>1970.01</v>
      </c>
      <c r="AT227" s="62">
        <v>5053.34</v>
      </c>
      <c r="AU227" s="61">
        <v>897.78</v>
      </c>
      <c r="AV227" s="61">
        <v>289.74</v>
      </c>
      <c r="AW227" s="62">
        <v>9316.7099999999991</v>
      </c>
      <c r="AX227" s="62">
        <v>5422.41</v>
      </c>
      <c r="AY227" s="61">
        <v>0.56069999999999998</v>
      </c>
      <c r="AZ227" s="62">
        <v>3443.29</v>
      </c>
      <c r="BA227" s="61">
        <v>0.35610000000000003</v>
      </c>
      <c r="BB227" s="61">
        <v>804.86</v>
      </c>
      <c r="BC227" s="61">
        <v>8.3199999999999996E-2</v>
      </c>
      <c r="BD227" s="62">
        <v>9670.56</v>
      </c>
      <c r="BE227" s="62">
        <v>4545.49</v>
      </c>
      <c r="BF227" s="61">
        <v>1.6448</v>
      </c>
      <c r="BG227" s="61">
        <v>0.54510000000000003</v>
      </c>
      <c r="BH227" s="61">
        <v>0.21099999999999999</v>
      </c>
      <c r="BI227" s="61">
        <v>0.1847</v>
      </c>
      <c r="BJ227" s="61">
        <v>3.6499999999999998E-2</v>
      </c>
      <c r="BK227" s="61">
        <v>2.2700000000000001E-2</v>
      </c>
    </row>
    <row r="228" spans="1:63" x14ac:dyDescent="0.25">
      <c r="A228" s="61" t="s">
        <v>260</v>
      </c>
      <c r="B228" s="61">
        <v>48496</v>
      </c>
      <c r="C228" s="61">
        <v>40.33</v>
      </c>
      <c r="D228" s="61">
        <v>81.739999999999995</v>
      </c>
      <c r="E228" s="62">
        <v>3296.84</v>
      </c>
      <c r="F228" s="62">
        <v>3169.7</v>
      </c>
      <c r="G228" s="61">
        <v>1.4999999999999999E-2</v>
      </c>
      <c r="H228" s="61">
        <v>4.0000000000000002E-4</v>
      </c>
      <c r="I228" s="61">
        <v>1.4E-2</v>
      </c>
      <c r="J228" s="61">
        <v>1.1000000000000001E-3</v>
      </c>
      <c r="K228" s="61">
        <v>1.6199999999999999E-2</v>
      </c>
      <c r="L228" s="61">
        <v>0.93400000000000005</v>
      </c>
      <c r="M228" s="61">
        <v>1.9400000000000001E-2</v>
      </c>
      <c r="N228" s="61">
        <v>0.13250000000000001</v>
      </c>
      <c r="O228" s="61">
        <v>6.4000000000000003E-3</v>
      </c>
      <c r="P228" s="61">
        <v>0.1037</v>
      </c>
      <c r="Q228" s="61">
        <v>139.66999999999999</v>
      </c>
      <c r="R228" s="62">
        <v>61204.78</v>
      </c>
      <c r="S228" s="61">
        <v>0.19259999999999999</v>
      </c>
      <c r="T228" s="61">
        <v>0.21390000000000001</v>
      </c>
      <c r="U228" s="61">
        <v>0.59350000000000003</v>
      </c>
      <c r="V228" s="61">
        <v>19.829999999999998</v>
      </c>
      <c r="W228" s="61">
        <v>16.059999999999999</v>
      </c>
      <c r="X228" s="62">
        <v>83754.52</v>
      </c>
      <c r="Y228" s="61">
        <v>202.67</v>
      </c>
      <c r="Z228" s="62">
        <v>184817.09</v>
      </c>
      <c r="AA228" s="61">
        <v>0.86019999999999996</v>
      </c>
      <c r="AB228" s="61">
        <v>0.1124</v>
      </c>
      <c r="AC228" s="61">
        <v>2.7400000000000001E-2</v>
      </c>
      <c r="AD228" s="61">
        <v>0.13980000000000001</v>
      </c>
      <c r="AE228" s="61">
        <v>184.82</v>
      </c>
      <c r="AF228" s="62">
        <v>6788.72</v>
      </c>
      <c r="AG228" s="61">
        <v>863.64</v>
      </c>
      <c r="AH228" s="62">
        <v>214111.46</v>
      </c>
      <c r="AI228" s="61" t="s">
        <v>14</v>
      </c>
      <c r="AJ228" s="62">
        <v>47123</v>
      </c>
      <c r="AK228" s="62">
        <v>81088.039999999994</v>
      </c>
      <c r="AL228" s="61">
        <v>68.61</v>
      </c>
      <c r="AM228" s="61">
        <v>36.14</v>
      </c>
      <c r="AN228" s="61">
        <v>39.47</v>
      </c>
      <c r="AO228" s="61">
        <v>4.58</v>
      </c>
      <c r="AP228" s="62">
        <v>1669.82</v>
      </c>
      <c r="AQ228" s="61">
        <v>0.71140000000000003</v>
      </c>
      <c r="AR228" s="62">
        <v>1074.57</v>
      </c>
      <c r="AS228" s="62">
        <v>1785.13</v>
      </c>
      <c r="AT228" s="62">
        <v>5535.62</v>
      </c>
      <c r="AU228" s="62">
        <v>1006.19</v>
      </c>
      <c r="AV228" s="61">
        <v>220.04</v>
      </c>
      <c r="AW228" s="62">
        <v>9621.56</v>
      </c>
      <c r="AX228" s="62">
        <v>3208.77</v>
      </c>
      <c r="AY228" s="61">
        <v>0.33279999999999998</v>
      </c>
      <c r="AZ228" s="62">
        <v>6076.42</v>
      </c>
      <c r="BA228" s="61">
        <v>0.63019999999999998</v>
      </c>
      <c r="BB228" s="61">
        <v>356.67</v>
      </c>
      <c r="BC228" s="61">
        <v>3.6999999999999998E-2</v>
      </c>
      <c r="BD228" s="62">
        <v>9641.86</v>
      </c>
      <c r="BE228" s="62">
        <v>1639.27</v>
      </c>
      <c r="BF228" s="61">
        <v>0.1953</v>
      </c>
      <c r="BG228" s="61">
        <v>0.6109</v>
      </c>
      <c r="BH228" s="61">
        <v>0.217</v>
      </c>
      <c r="BI228" s="61">
        <v>0.1192</v>
      </c>
      <c r="BJ228" s="61">
        <v>3.1199999999999999E-2</v>
      </c>
      <c r="BK228" s="61">
        <v>2.1700000000000001E-2</v>
      </c>
    </row>
    <row r="229" spans="1:63" x14ac:dyDescent="0.25">
      <c r="A229" s="61" t="s">
        <v>261</v>
      </c>
      <c r="B229" s="61">
        <v>48801</v>
      </c>
      <c r="C229" s="61">
        <v>97.33</v>
      </c>
      <c r="D229" s="61">
        <v>16.739999999999998</v>
      </c>
      <c r="E229" s="62">
        <v>1629.47</v>
      </c>
      <c r="F229" s="62">
        <v>1636.47</v>
      </c>
      <c r="G229" s="61">
        <v>2.3999999999999998E-3</v>
      </c>
      <c r="H229" s="61">
        <v>1E-4</v>
      </c>
      <c r="I229" s="61">
        <v>5.5999999999999999E-3</v>
      </c>
      <c r="J229" s="61">
        <v>1.1999999999999999E-3</v>
      </c>
      <c r="K229" s="61">
        <v>7.6E-3</v>
      </c>
      <c r="L229" s="61">
        <v>0.96830000000000005</v>
      </c>
      <c r="M229" s="61">
        <v>1.47E-2</v>
      </c>
      <c r="N229" s="61">
        <v>0.42509999999999998</v>
      </c>
      <c r="O229" s="61">
        <v>4.0000000000000002E-4</v>
      </c>
      <c r="P229" s="61">
        <v>0.13819999999999999</v>
      </c>
      <c r="Q229" s="61">
        <v>73.48</v>
      </c>
      <c r="R229" s="62">
        <v>50828.06</v>
      </c>
      <c r="S229" s="61">
        <v>0.2082</v>
      </c>
      <c r="T229" s="61">
        <v>0.1802</v>
      </c>
      <c r="U229" s="61">
        <v>0.61160000000000003</v>
      </c>
      <c r="V229" s="61">
        <v>18.79</v>
      </c>
      <c r="W229" s="61">
        <v>11.92</v>
      </c>
      <c r="X229" s="62">
        <v>64711.82</v>
      </c>
      <c r="Y229" s="61">
        <v>131.85</v>
      </c>
      <c r="Z229" s="62">
        <v>105317.47</v>
      </c>
      <c r="AA229" s="61">
        <v>0.88280000000000003</v>
      </c>
      <c r="AB229" s="61">
        <v>6.88E-2</v>
      </c>
      <c r="AC229" s="61">
        <v>4.8399999999999999E-2</v>
      </c>
      <c r="AD229" s="61">
        <v>0.1172</v>
      </c>
      <c r="AE229" s="61">
        <v>105.32</v>
      </c>
      <c r="AF229" s="62">
        <v>2609.4699999999998</v>
      </c>
      <c r="AG229" s="61">
        <v>365.88</v>
      </c>
      <c r="AH229" s="62">
        <v>103212.29</v>
      </c>
      <c r="AI229" s="61" t="s">
        <v>14</v>
      </c>
      <c r="AJ229" s="62">
        <v>32203</v>
      </c>
      <c r="AK229" s="62">
        <v>44456.959999999999</v>
      </c>
      <c r="AL229" s="61">
        <v>35.869999999999997</v>
      </c>
      <c r="AM229" s="61">
        <v>23.82</v>
      </c>
      <c r="AN229" s="61">
        <v>25.32</v>
      </c>
      <c r="AO229" s="61">
        <v>4.24</v>
      </c>
      <c r="AP229" s="61">
        <v>781.29</v>
      </c>
      <c r="AQ229" s="61">
        <v>0.94289999999999996</v>
      </c>
      <c r="AR229" s="62">
        <v>1014.95</v>
      </c>
      <c r="AS229" s="62">
        <v>1898.38</v>
      </c>
      <c r="AT229" s="62">
        <v>4803.55</v>
      </c>
      <c r="AU229" s="61">
        <v>706.34</v>
      </c>
      <c r="AV229" s="61">
        <v>253.42</v>
      </c>
      <c r="AW229" s="62">
        <v>8676.64</v>
      </c>
      <c r="AX229" s="62">
        <v>5271.81</v>
      </c>
      <c r="AY229" s="61">
        <v>0.5887</v>
      </c>
      <c r="AZ229" s="62">
        <v>2969.04</v>
      </c>
      <c r="BA229" s="61">
        <v>0.33160000000000001</v>
      </c>
      <c r="BB229" s="61">
        <v>714.05</v>
      </c>
      <c r="BC229" s="61">
        <v>7.9699999999999993E-2</v>
      </c>
      <c r="BD229" s="62">
        <v>8954.89</v>
      </c>
      <c r="BE229" s="62">
        <v>4933.97</v>
      </c>
      <c r="BF229" s="61">
        <v>1.6617</v>
      </c>
      <c r="BG229" s="61">
        <v>0.54979999999999996</v>
      </c>
      <c r="BH229" s="61">
        <v>0.2266</v>
      </c>
      <c r="BI229" s="61">
        <v>0.17</v>
      </c>
      <c r="BJ229" s="61">
        <v>3.7499999999999999E-2</v>
      </c>
      <c r="BK229" s="61">
        <v>1.61E-2</v>
      </c>
    </row>
    <row r="230" spans="1:63" x14ac:dyDescent="0.25">
      <c r="A230" s="61" t="s">
        <v>262</v>
      </c>
      <c r="B230" s="61">
        <v>47019</v>
      </c>
      <c r="C230" s="61">
        <v>33.71</v>
      </c>
      <c r="D230" s="61">
        <v>256.14</v>
      </c>
      <c r="E230" s="62">
        <v>8635.67</v>
      </c>
      <c r="F230" s="62">
        <v>8227.7999999999993</v>
      </c>
      <c r="G230" s="61">
        <v>6.3399999999999998E-2</v>
      </c>
      <c r="H230" s="61">
        <v>4.0000000000000002E-4</v>
      </c>
      <c r="I230" s="61">
        <v>8.4599999999999995E-2</v>
      </c>
      <c r="J230" s="61">
        <v>1.4E-3</v>
      </c>
      <c r="K230" s="61">
        <v>3.4099999999999998E-2</v>
      </c>
      <c r="L230" s="61">
        <v>0.77070000000000005</v>
      </c>
      <c r="M230" s="61">
        <v>4.53E-2</v>
      </c>
      <c r="N230" s="61">
        <v>0.18920000000000001</v>
      </c>
      <c r="O230" s="61">
        <v>4.1799999999999997E-2</v>
      </c>
      <c r="P230" s="61">
        <v>0.10589999999999999</v>
      </c>
      <c r="Q230" s="61">
        <v>376.15</v>
      </c>
      <c r="R230" s="62">
        <v>66056.960000000006</v>
      </c>
      <c r="S230" s="61">
        <v>0.24160000000000001</v>
      </c>
      <c r="T230" s="61">
        <v>0.20119999999999999</v>
      </c>
      <c r="U230" s="61">
        <v>0.55710000000000004</v>
      </c>
      <c r="V230" s="61">
        <v>19.22</v>
      </c>
      <c r="W230" s="61">
        <v>40.700000000000003</v>
      </c>
      <c r="X230" s="62">
        <v>88136.25</v>
      </c>
      <c r="Y230" s="61">
        <v>209.89</v>
      </c>
      <c r="Z230" s="62">
        <v>170768.04</v>
      </c>
      <c r="AA230" s="61">
        <v>0.7681</v>
      </c>
      <c r="AB230" s="61">
        <v>0.21279999999999999</v>
      </c>
      <c r="AC230" s="61">
        <v>1.9099999999999999E-2</v>
      </c>
      <c r="AD230" s="61">
        <v>0.2319</v>
      </c>
      <c r="AE230" s="61">
        <v>170.77</v>
      </c>
      <c r="AF230" s="62">
        <v>7173.29</v>
      </c>
      <c r="AG230" s="61">
        <v>816.33</v>
      </c>
      <c r="AH230" s="62">
        <v>204564.68</v>
      </c>
      <c r="AI230" s="61" t="s">
        <v>14</v>
      </c>
      <c r="AJ230" s="62">
        <v>45614</v>
      </c>
      <c r="AK230" s="62">
        <v>75283.44</v>
      </c>
      <c r="AL230" s="61">
        <v>70.34</v>
      </c>
      <c r="AM230" s="61">
        <v>39.56</v>
      </c>
      <c r="AN230" s="61">
        <v>43.81</v>
      </c>
      <c r="AO230" s="61">
        <v>4.76</v>
      </c>
      <c r="AP230" s="62">
        <v>1244.44</v>
      </c>
      <c r="AQ230" s="61">
        <v>0.71989999999999998</v>
      </c>
      <c r="AR230" s="62">
        <v>1072.68</v>
      </c>
      <c r="AS230" s="62">
        <v>1834.91</v>
      </c>
      <c r="AT230" s="62">
        <v>6242.13</v>
      </c>
      <c r="AU230" s="62">
        <v>1152.3599999999999</v>
      </c>
      <c r="AV230" s="61">
        <v>400.55</v>
      </c>
      <c r="AW230" s="62">
        <v>10702.62</v>
      </c>
      <c r="AX230" s="62">
        <v>3421.9</v>
      </c>
      <c r="AY230" s="61">
        <v>0.31919999999999998</v>
      </c>
      <c r="AZ230" s="62">
        <v>6873.06</v>
      </c>
      <c r="BA230" s="61">
        <v>0.64119999999999999</v>
      </c>
      <c r="BB230" s="61">
        <v>424.16</v>
      </c>
      <c r="BC230" s="61">
        <v>3.9600000000000003E-2</v>
      </c>
      <c r="BD230" s="62">
        <v>10719.11</v>
      </c>
      <c r="BE230" s="62">
        <v>1654.94</v>
      </c>
      <c r="BF230" s="61">
        <v>0.22450000000000001</v>
      </c>
      <c r="BG230" s="61">
        <v>0.62190000000000001</v>
      </c>
      <c r="BH230" s="61">
        <v>0.22839999999999999</v>
      </c>
      <c r="BI230" s="61">
        <v>0.1009</v>
      </c>
      <c r="BJ230" s="61">
        <v>2.6800000000000001E-2</v>
      </c>
      <c r="BK230" s="61">
        <v>2.1899999999999999E-2</v>
      </c>
    </row>
    <row r="231" spans="1:63" x14ac:dyDescent="0.25">
      <c r="A231" s="61" t="s">
        <v>263</v>
      </c>
      <c r="B231" s="61">
        <v>44123</v>
      </c>
      <c r="C231" s="61">
        <v>65.760000000000005</v>
      </c>
      <c r="D231" s="61">
        <v>38.299999999999997</v>
      </c>
      <c r="E231" s="62">
        <v>2518.96</v>
      </c>
      <c r="F231" s="62">
        <v>2372.79</v>
      </c>
      <c r="G231" s="61">
        <v>6.1999999999999998E-3</v>
      </c>
      <c r="H231" s="61">
        <v>5.0000000000000001E-4</v>
      </c>
      <c r="I231" s="61">
        <v>4.0399999999999998E-2</v>
      </c>
      <c r="J231" s="61">
        <v>1.5E-3</v>
      </c>
      <c r="K231" s="61">
        <v>2.35E-2</v>
      </c>
      <c r="L231" s="61">
        <v>0.87239999999999995</v>
      </c>
      <c r="M231" s="61">
        <v>5.5500000000000001E-2</v>
      </c>
      <c r="N231" s="61">
        <v>0.57050000000000001</v>
      </c>
      <c r="O231" s="61">
        <v>7.1999999999999998E-3</v>
      </c>
      <c r="P231" s="61">
        <v>0.15090000000000001</v>
      </c>
      <c r="Q231" s="61">
        <v>106.32</v>
      </c>
      <c r="R231" s="62">
        <v>51711.53</v>
      </c>
      <c r="S231" s="61">
        <v>0.26369999999999999</v>
      </c>
      <c r="T231" s="61">
        <v>0.16200000000000001</v>
      </c>
      <c r="U231" s="61">
        <v>0.57420000000000004</v>
      </c>
      <c r="V231" s="61">
        <v>18.21</v>
      </c>
      <c r="W231" s="61">
        <v>15.57</v>
      </c>
      <c r="X231" s="62">
        <v>73389.89</v>
      </c>
      <c r="Y231" s="61">
        <v>157.87</v>
      </c>
      <c r="Z231" s="62">
        <v>98034.42</v>
      </c>
      <c r="AA231" s="61">
        <v>0.73850000000000005</v>
      </c>
      <c r="AB231" s="61">
        <v>0.21859999999999999</v>
      </c>
      <c r="AC231" s="61">
        <v>4.2900000000000001E-2</v>
      </c>
      <c r="AD231" s="61">
        <v>0.26150000000000001</v>
      </c>
      <c r="AE231" s="61">
        <v>98.03</v>
      </c>
      <c r="AF231" s="62">
        <v>2830.6</v>
      </c>
      <c r="AG231" s="61">
        <v>373.62</v>
      </c>
      <c r="AH231" s="62">
        <v>95893.93</v>
      </c>
      <c r="AI231" s="61" t="s">
        <v>14</v>
      </c>
      <c r="AJ231" s="62">
        <v>26402</v>
      </c>
      <c r="AK231" s="62">
        <v>39563.599999999999</v>
      </c>
      <c r="AL231" s="61">
        <v>44.04</v>
      </c>
      <c r="AM231" s="61">
        <v>26.47</v>
      </c>
      <c r="AN231" s="61">
        <v>30.85</v>
      </c>
      <c r="AO231" s="61">
        <v>4.12</v>
      </c>
      <c r="AP231" s="61">
        <v>925.86</v>
      </c>
      <c r="AQ231" s="61">
        <v>0.97940000000000005</v>
      </c>
      <c r="AR231" s="62">
        <v>1112.1300000000001</v>
      </c>
      <c r="AS231" s="62">
        <v>1792.11</v>
      </c>
      <c r="AT231" s="62">
        <v>5420.31</v>
      </c>
      <c r="AU231" s="61">
        <v>918.61</v>
      </c>
      <c r="AV231" s="61">
        <v>303.01</v>
      </c>
      <c r="AW231" s="62">
        <v>9546.17</v>
      </c>
      <c r="AX231" s="62">
        <v>5500.07</v>
      </c>
      <c r="AY231" s="61">
        <v>0.56169999999999998</v>
      </c>
      <c r="AZ231" s="62">
        <v>3229.53</v>
      </c>
      <c r="BA231" s="61">
        <v>0.32979999999999998</v>
      </c>
      <c r="BB231" s="62">
        <v>1061.8499999999999</v>
      </c>
      <c r="BC231" s="61">
        <v>0.1084</v>
      </c>
      <c r="BD231" s="62">
        <v>9791.4500000000007</v>
      </c>
      <c r="BE231" s="62">
        <v>4290.8599999999997</v>
      </c>
      <c r="BF231" s="61">
        <v>1.5680000000000001</v>
      </c>
      <c r="BG231" s="61">
        <v>0.55510000000000004</v>
      </c>
      <c r="BH231" s="61">
        <v>0.2258</v>
      </c>
      <c r="BI231" s="61">
        <v>0.16450000000000001</v>
      </c>
      <c r="BJ231" s="61">
        <v>3.2500000000000001E-2</v>
      </c>
      <c r="BK231" s="61">
        <v>2.2100000000000002E-2</v>
      </c>
    </row>
    <row r="232" spans="1:63" x14ac:dyDescent="0.25">
      <c r="A232" s="61" t="s">
        <v>264</v>
      </c>
      <c r="B232" s="61">
        <v>45823</v>
      </c>
      <c r="C232" s="61">
        <v>77.33</v>
      </c>
      <c r="D232" s="61">
        <v>14.52</v>
      </c>
      <c r="E232" s="62">
        <v>1122.77</v>
      </c>
      <c r="F232" s="62">
        <v>1263.96</v>
      </c>
      <c r="G232" s="61">
        <v>2.7000000000000001E-3</v>
      </c>
      <c r="H232" s="61">
        <v>1E-4</v>
      </c>
      <c r="I232" s="61">
        <v>3.8999999999999998E-3</v>
      </c>
      <c r="J232" s="61">
        <v>5.9999999999999995E-4</v>
      </c>
      <c r="K232" s="61">
        <v>6.1000000000000004E-3</v>
      </c>
      <c r="L232" s="61">
        <v>0.97460000000000002</v>
      </c>
      <c r="M232" s="61">
        <v>1.1900000000000001E-2</v>
      </c>
      <c r="N232" s="61">
        <v>0.37040000000000001</v>
      </c>
      <c r="O232" s="61">
        <v>1E-3</v>
      </c>
      <c r="P232" s="61">
        <v>0.12959999999999999</v>
      </c>
      <c r="Q232" s="61">
        <v>53.81</v>
      </c>
      <c r="R232" s="62">
        <v>51473.15</v>
      </c>
      <c r="S232" s="61">
        <v>0.2059</v>
      </c>
      <c r="T232" s="61">
        <v>0.18110000000000001</v>
      </c>
      <c r="U232" s="61">
        <v>0.61299999999999999</v>
      </c>
      <c r="V232" s="61">
        <v>17.649999999999999</v>
      </c>
      <c r="W232" s="61">
        <v>8.09</v>
      </c>
      <c r="X232" s="62">
        <v>70461.570000000007</v>
      </c>
      <c r="Y232" s="61">
        <v>133.27000000000001</v>
      </c>
      <c r="Z232" s="62">
        <v>135745.82999999999</v>
      </c>
      <c r="AA232" s="61">
        <v>0.82520000000000004</v>
      </c>
      <c r="AB232" s="61">
        <v>0.1203</v>
      </c>
      <c r="AC232" s="61">
        <v>5.45E-2</v>
      </c>
      <c r="AD232" s="61">
        <v>0.17480000000000001</v>
      </c>
      <c r="AE232" s="61">
        <v>135.75</v>
      </c>
      <c r="AF232" s="62">
        <v>3915.23</v>
      </c>
      <c r="AG232" s="61">
        <v>497.51</v>
      </c>
      <c r="AH232" s="62">
        <v>135313.67000000001</v>
      </c>
      <c r="AI232" s="61" t="s">
        <v>14</v>
      </c>
      <c r="AJ232" s="62">
        <v>32760</v>
      </c>
      <c r="AK232" s="62">
        <v>46472.4</v>
      </c>
      <c r="AL232" s="61">
        <v>44.34</v>
      </c>
      <c r="AM232" s="61">
        <v>27.35</v>
      </c>
      <c r="AN232" s="61">
        <v>31.73</v>
      </c>
      <c r="AO232" s="61">
        <v>4.82</v>
      </c>
      <c r="AP232" s="62">
        <v>1289.52</v>
      </c>
      <c r="AQ232" s="61">
        <v>1.0522</v>
      </c>
      <c r="AR232" s="62">
        <v>1076.1300000000001</v>
      </c>
      <c r="AS232" s="62">
        <v>1631.9</v>
      </c>
      <c r="AT232" s="62">
        <v>4452.97</v>
      </c>
      <c r="AU232" s="61">
        <v>772.55</v>
      </c>
      <c r="AV232" s="61">
        <v>197.95</v>
      </c>
      <c r="AW232" s="62">
        <v>8131.5</v>
      </c>
      <c r="AX232" s="62">
        <v>3765.42</v>
      </c>
      <c r="AY232" s="61">
        <v>0.45989999999999998</v>
      </c>
      <c r="AZ232" s="62">
        <v>3843.39</v>
      </c>
      <c r="BA232" s="61">
        <v>0.46939999999999998</v>
      </c>
      <c r="BB232" s="61">
        <v>578.85</v>
      </c>
      <c r="BC232" s="61">
        <v>7.0699999999999999E-2</v>
      </c>
      <c r="BD232" s="62">
        <v>8187.66</v>
      </c>
      <c r="BE232" s="62">
        <v>3415.98</v>
      </c>
      <c r="BF232" s="61">
        <v>0.86990000000000001</v>
      </c>
      <c r="BG232" s="61">
        <v>0.55630000000000002</v>
      </c>
      <c r="BH232" s="61">
        <v>0.22009999999999999</v>
      </c>
      <c r="BI232" s="61">
        <v>0.16370000000000001</v>
      </c>
      <c r="BJ232" s="61">
        <v>3.5200000000000002E-2</v>
      </c>
      <c r="BK232" s="61">
        <v>2.47E-2</v>
      </c>
    </row>
    <row r="233" spans="1:63" x14ac:dyDescent="0.25">
      <c r="A233" s="61" t="s">
        <v>265</v>
      </c>
      <c r="B233" s="61">
        <v>47571</v>
      </c>
      <c r="C233" s="61">
        <v>71.67</v>
      </c>
      <c r="D233" s="61">
        <v>8.68</v>
      </c>
      <c r="E233" s="61">
        <v>622.26</v>
      </c>
      <c r="F233" s="61">
        <v>650.49</v>
      </c>
      <c r="G233" s="61">
        <v>5.0000000000000001E-3</v>
      </c>
      <c r="H233" s="61">
        <v>2.9999999999999997E-4</v>
      </c>
      <c r="I233" s="61">
        <v>6.1000000000000004E-3</v>
      </c>
      <c r="J233" s="61">
        <v>6.9999999999999999E-4</v>
      </c>
      <c r="K233" s="61">
        <v>5.1499999999999997E-2</v>
      </c>
      <c r="L233" s="61">
        <v>0.9123</v>
      </c>
      <c r="M233" s="61">
        <v>2.41E-2</v>
      </c>
      <c r="N233" s="61">
        <v>0.36470000000000002</v>
      </c>
      <c r="O233" s="61">
        <v>3.0000000000000001E-3</v>
      </c>
      <c r="P233" s="61">
        <v>0.13420000000000001</v>
      </c>
      <c r="Q233" s="61">
        <v>33.76</v>
      </c>
      <c r="R233" s="62">
        <v>48707.79</v>
      </c>
      <c r="S233" s="61">
        <v>0.39389999999999997</v>
      </c>
      <c r="T233" s="61">
        <v>0.12809999999999999</v>
      </c>
      <c r="U233" s="61">
        <v>0.47810000000000002</v>
      </c>
      <c r="V233" s="61">
        <v>16.7</v>
      </c>
      <c r="W233" s="61">
        <v>6.18</v>
      </c>
      <c r="X233" s="62">
        <v>66813.850000000006</v>
      </c>
      <c r="Y233" s="61">
        <v>97.87</v>
      </c>
      <c r="Z233" s="62">
        <v>114374.84</v>
      </c>
      <c r="AA233" s="61">
        <v>0.90510000000000002</v>
      </c>
      <c r="AB233" s="61">
        <v>5.28E-2</v>
      </c>
      <c r="AC233" s="61">
        <v>4.2099999999999999E-2</v>
      </c>
      <c r="AD233" s="61">
        <v>9.4899999999999998E-2</v>
      </c>
      <c r="AE233" s="61">
        <v>114.37</v>
      </c>
      <c r="AF233" s="62">
        <v>2724.55</v>
      </c>
      <c r="AG233" s="61">
        <v>407.61</v>
      </c>
      <c r="AH233" s="62">
        <v>93690.9</v>
      </c>
      <c r="AI233" s="61" t="s">
        <v>14</v>
      </c>
      <c r="AJ233" s="62">
        <v>32913</v>
      </c>
      <c r="AK233" s="62">
        <v>43785.54</v>
      </c>
      <c r="AL233" s="61">
        <v>40.17</v>
      </c>
      <c r="AM233" s="61">
        <v>23.25</v>
      </c>
      <c r="AN233" s="61">
        <v>28.57</v>
      </c>
      <c r="AO233" s="61">
        <v>4.66</v>
      </c>
      <c r="AP233" s="62">
        <v>1405.89</v>
      </c>
      <c r="AQ233" s="61">
        <v>1.3210999999999999</v>
      </c>
      <c r="AR233" s="62">
        <v>1297.1099999999999</v>
      </c>
      <c r="AS233" s="62">
        <v>1897.03</v>
      </c>
      <c r="AT233" s="62">
        <v>5365.19</v>
      </c>
      <c r="AU233" s="61">
        <v>902.04</v>
      </c>
      <c r="AV233" s="61">
        <v>147.28</v>
      </c>
      <c r="AW233" s="62">
        <v>9608.66</v>
      </c>
      <c r="AX233" s="62">
        <v>5229.6000000000004</v>
      </c>
      <c r="AY233" s="61">
        <v>0.51929999999999998</v>
      </c>
      <c r="AZ233" s="62">
        <v>4252.33</v>
      </c>
      <c r="BA233" s="61">
        <v>0.42230000000000001</v>
      </c>
      <c r="BB233" s="61">
        <v>588.30999999999995</v>
      </c>
      <c r="BC233" s="61">
        <v>5.8400000000000001E-2</v>
      </c>
      <c r="BD233" s="62">
        <v>10070.24</v>
      </c>
      <c r="BE233" s="62">
        <v>4946.6000000000004</v>
      </c>
      <c r="BF233" s="61">
        <v>1.6760999999999999</v>
      </c>
      <c r="BG233" s="61">
        <v>0.54590000000000005</v>
      </c>
      <c r="BH233" s="61">
        <v>0.2064</v>
      </c>
      <c r="BI233" s="61">
        <v>0.17530000000000001</v>
      </c>
      <c r="BJ233" s="61">
        <v>3.3799999999999997E-2</v>
      </c>
      <c r="BK233" s="61">
        <v>3.8699999999999998E-2</v>
      </c>
    </row>
    <row r="234" spans="1:63" x14ac:dyDescent="0.25">
      <c r="A234" s="61" t="s">
        <v>266</v>
      </c>
      <c r="B234" s="61">
        <v>49700</v>
      </c>
      <c r="C234" s="61">
        <v>70.239999999999995</v>
      </c>
      <c r="D234" s="61">
        <v>13.5</v>
      </c>
      <c r="E234" s="61">
        <v>947.93</v>
      </c>
      <c r="F234" s="61">
        <v>956.1</v>
      </c>
      <c r="G234" s="61">
        <v>6.1999999999999998E-3</v>
      </c>
      <c r="H234" s="61">
        <v>2.0000000000000001E-4</v>
      </c>
      <c r="I234" s="61">
        <v>6.7999999999999996E-3</v>
      </c>
      <c r="J234" s="61">
        <v>6.9999999999999999E-4</v>
      </c>
      <c r="K234" s="61">
        <v>3.1199999999999999E-2</v>
      </c>
      <c r="L234" s="61">
        <v>0.93340000000000001</v>
      </c>
      <c r="M234" s="61">
        <v>2.1499999999999998E-2</v>
      </c>
      <c r="N234" s="61">
        <v>0.29160000000000003</v>
      </c>
      <c r="O234" s="61">
        <v>4.0000000000000001E-3</v>
      </c>
      <c r="P234" s="61">
        <v>0.1227</v>
      </c>
      <c r="Q234" s="61">
        <v>47.88</v>
      </c>
      <c r="R234" s="62">
        <v>51856.12</v>
      </c>
      <c r="S234" s="61">
        <v>0.25569999999999998</v>
      </c>
      <c r="T234" s="61">
        <v>0.16400000000000001</v>
      </c>
      <c r="U234" s="61">
        <v>0.58040000000000003</v>
      </c>
      <c r="V234" s="61">
        <v>17.77</v>
      </c>
      <c r="W234" s="61">
        <v>8.09</v>
      </c>
      <c r="X234" s="62">
        <v>64266</v>
      </c>
      <c r="Y234" s="61">
        <v>113.85</v>
      </c>
      <c r="Z234" s="62">
        <v>145060.79</v>
      </c>
      <c r="AA234" s="61">
        <v>0.83760000000000001</v>
      </c>
      <c r="AB234" s="61">
        <v>0.1153</v>
      </c>
      <c r="AC234" s="61">
        <v>4.7100000000000003E-2</v>
      </c>
      <c r="AD234" s="61">
        <v>0.16239999999999999</v>
      </c>
      <c r="AE234" s="61">
        <v>145.06</v>
      </c>
      <c r="AF234" s="62">
        <v>4047.82</v>
      </c>
      <c r="AG234" s="61">
        <v>523.52</v>
      </c>
      <c r="AH234" s="62">
        <v>140399.53</v>
      </c>
      <c r="AI234" s="61" t="s">
        <v>14</v>
      </c>
      <c r="AJ234" s="62">
        <v>34690</v>
      </c>
      <c r="AK234" s="62">
        <v>50710.61</v>
      </c>
      <c r="AL234" s="61">
        <v>43.3</v>
      </c>
      <c r="AM234" s="61">
        <v>26.75</v>
      </c>
      <c r="AN234" s="61">
        <v>29.95</v>
      </c>
      <c r="AO234" s="61">
        <v>4.8499999999999996</v>
      </c>
      <c r="AP234" s="62">
        <v>1333.91</v>
      </c>
      <c r="AQ234" s="61">
        <v>1.0780000000000001</v>
      </c>
      <c r="AR234" s="62">
        <v>1213.8399999999999</v>
      </c>
      <c r="AS234" s="62">
        <v>1822.02</v>
      </c>
      <c r="AT234" s="62">
        <v>5154.59</v>
      </c>
      <c r="AU234" s="61">
        <v>968.04</v>
      </c>
      <c r="AV234" s="61">
        <v>155.69999999999999</v>
      </c>
      <c r="AW234" s="62">
        <v>9314.2000000000007</v>
      </c>
      <c r="AX234" s="62">
        <v>4164.41</v>
      </c>
      <c r="AY234" s="61">
        <v>0.43</v>
      </c>
      <c r="AZ234" s="62">
        <v>4955.8</v>
      </c>
      <c r="BA234" s="61">
        <v>0.51170000000000004</v>
      </c>
      <c r="BB234" s="61">
        <v>565.58000000000004</v>
      </c>
      <c r="BC234" s="61">
        <v>5.8400000000000001E-2</v>
      </c>
      <c r="BD234" s="62">
        <v>9685.7900000000009</v>
      </c>
      <c r="BE234" s="62">
        <v>3337.85</v>
      </c>
      <c r="BF234" s="61">
        <v>0.76</v>
      </c>
      <c r="BG234" s="61">
        <v>0.55879999999999996</v>
      </c>
      <c r="BH234" s="61">
        <v>0.21179999999999999</v>
      </c>
      <c r="BI234" s="61">
        <v>0.17019999999999999</v>
      </c>
      <c r="BJ234" s="61">
        <v>3.5400000000000001E-2</v>
      </c>
      <c r="BK234" s="61">
        <v>2.3800000000000002E-2</v>
      </c>
    </row>
    <row r="235" spans="1:63" x14ac:dyDescent="0.25">
      <c r="A235" s="61" t="s">
        <v>267</v>
      </c>
      <c r="B235" s="61">
        <v>50161</v>
      </c>
      <c r="C235" s="61">
        <v>43.1</v>
      </c>
      <c r="D235" s="61">
        <v>67.64</v>
      </c>
      <c r="E235" s="62">
        <v>2914.84</v>
      </c>
      <c r="F235" s="62">
        <v>2847.89</v>
      </c>
      <c r="G235" s="61">
        <v>2.0400000000000001E-2</v>
      </c>
      <c r="H235" s="61">
        <v>5.0000000000000001E-4</v>
      </c>
      <c r="I235" s="61">
        <v>4.8099999999999997E-2</v>
      </c>
      <c r="J235" s="61">
        <v>1.4E-3</v>
      </c>
      <c r="K235" s="61">
        <v>3.1600000000000003E-2</v>
      </c>
      <c r="L235" s="61">
        <v>0.85219999999999996</v>
      </c>
      <c r="M235" s="61">
        <v>4.58E-2</v>
      </c>
      <c r="N235" s="61">
        <v>0.35539999999999999</v>
      </c>
      <c r="O235" s="61">
        <v>1.49E-2</v>
      </c>
      <c r="P235" s="61">
        <v>0.1205</v>
      </c>
      <c r="Q235" s="61">
        <v>130.6</v>
      </c>
      <c r="R235" s="62">
        <v>58899.22</v>
      </c>
      <c r="S235" s="61">
        <v>0.23669999999999999</v>
      </c>
      <c r="T235" s="61">
        <v>0.18229999999999999</v>
      </c>
      <c r="U235" s="61">
        <v>0.58089999999999997</v>
      </c>
      <c r="V235" s="61">
        <v>18.350000000000001</v>
      </c>
      <c r="W235" s="61">
        <v>18.52</v>
      </c>
      <c r="X235" s="62">
        <v>78961.570000000007</v>
      </c>
      <c r="Y235" s="61">
        <v>153.57</v>
      </c>
      <c r="Z235" s="62">
        <v>173419.29</v>
      </c>
      <c r="AA235" s="61">
        <v>0.66579999999999995</v>
      </c>
      <c r="AB235" s="61">
        <v>0.29449999999999998</v>
      </c>
      <c r="AC235" s="61">
        <v>3.9699999999999999E-2</v>
      </c>
      <c r="AD235" s="61">
        <v>0.3342</v>
      </c>
      <c r="AE235" s="61">
        <v>173.42</v>
      </c>
      <c r="AF235" s="62">
        <v>6201.93</v>
      </c>
      <c r="AG235" s="61">
        <v>665.11</v>
      </c>
      <c r="AH235" s="62">
        <v>191391.91</v>
      </c>
      <c r="AI235" s="61" t="s">
        <v>14</v>
      </c>
      <c r="AJ235" s="62">
        <v>33842</v>
      </c>
      <c r="AK235" s="62">
        <v>51858.720000000001</v>
      </c>
      <c r="AL235" s="61">
        <v>54.45</v>
      </c>
      <c r="AM235" s="61">
        <v>33.28</v>
      </c>
      <c r="AN235" s="61">
        <v>37.11</v>
      </c>
      <c r="AO235" s="61">
        <v>4.8600000000000003</v>
      </c>
      <c r="AP235" s="62">
        <v>1534.22</v>
      </c>
      <c r="AQ235" s="61">
        <v>0.94420000000000004</v>
      </c>
      <c r="AR235" s="62">
        <v>1120.28</v>
      </c>
      <c r="AS235" s="62">
        <v>1833.65</v>
      </c>
      <c r="AT235" s="62">
        <v>5920.54</v>
      </c>
      <c r="AU235" s="62">
        <v>1065</v>
      </c>
      <c r="AV235" s="61">
        <v>226.94</v>
      </c>
      <c r="AW235" s="62">
        <v>10166.41</v>
      </c>
      <c r="AX235" s="62">
        <v>3338.87</v>
      </c>
      <c r="AY235" s="61">
        <v>0.32790000000000002</v>
      </c>
      <c r="AZ235" s="62">
        <v>6225.24</v>
      </c>
      <c r="BA235" s="61">
        <v>0.61129999999999995</v>
      </c>
      <c r="BB235" s="61">
        <v>619.25</v>
      </c>
      <c r="BC235" s="61">
        <v>6.08E-2</v>
      </c>
      <c r="BD235" s="62">
        <v>10183.36</v>
      </c>
      <c r="BE235" s="62">
        <v>1620.47</v>
      </c>
      <c r="BF235" s="61">
        <v>0.31140000000000001</v>
      </c>
      <c r="BG235" s="61">
        <v>0.59130000000000005</v>
      </c>
      <c r="BH235" s="61">
        <v>0.2248</v>
      </c>
      <c r="BI235" s="61">
        <v>0.13439999999999999</v>
      </c>
      <c r="BJ235" s="61">
        <v>2.92E-2</v>
      </c>
      <c r="BK235" s="61">
        <v>2.0299999999999999E-2</v>
      </c>
    </row>
    <row r="236" spans="1:63" x14ac:dyDescent="0.25">
      <c r="A236" s="61" t="s">
        <v>268</v>
      </c>
      <c r="B236" s="61">
        <v>45427</v>
      </c>
      <c r="C236" s="61">
        <v>66.900000000000006</v>
      </c>
      <c r="D236" s="61">
        <v>32.35</v>
      </c>
      <c r="E236" s="62">
        <v>2164.63</v>
      </c>
      <c r="F236" s="62">
        <v>2198.52</v>
      </c>
      <c r="G236" s="61">
        <v>6.4000000000000003E-3</v>
      </c>
      <c r="H236" s="61">
        <v>5.0000000000000001E-4</v>
      </c>
      <c r="I236" s="61">
        <v>1.7100000000000001E-2</v>
      </c>
      <c r="J236" s="61">
        <v>1.8E-3</v>
      </c>
      <c r="K236" s="61">
        <v>2.7099999999999999E-2</v>
      </c>
      <c r="L236" s="61">
        <v>0.91790000000000005</v>
      </c>
      <c r="M236" s="61">
        <v>2.9100000000000001E-2</v>
      </c>
      <c r="N236" s="61">
        <v>0.41260000000000002</v>
      </c>
      <c r="O236" s="61">
        <v>5.4999999999999997E-3</v>
      </c>
      <c r="P236" s="61">
        <v>0.13750000000000001</v>
      </c>
      <c r="Q236" s="61">
        <v>98.26</v>
      </c>
      <c r="R236" s="62">
        <v>53772.75</v>
      </c>
      <c r="S236" s="61">
        <v>0.25230000000000002</v>
      </c>
      <c r="T236" s="61">
        <v>0.16980000000000001</v>
      </c>
      <c r="U236" s="61">
        <v>0.57789999999999997</v>
      </c>
      <c r="V236" s="61">
        <v>18.86</v>
      </c>
      <c r="W236" s="61">
        <v>15.36</v>
      </c>
      <c r="X236" s="62">
        <v>68422.78</v>
      </c>
      <c r="Y236" s="61">
        <v>137.16</v>
      </c>
      <c r="Z236" s="62">
        <v>124791.33</v>
      </c>
      <c r="AA236" s="61">
        <v>0.81140000000000001</v>
      </c>
      <c r="AB236" s="61">
        <v>0.15690000000000001</v>
      </c>
      <c r="AC236" s="61">
        <v>3.1600000000000003E-2</v>
      </c>
      <c r="AD236" s="61">
        <v>0.18859999999999999</v>
      </c>
      <c r="AE236" s="61">
        <v>124.79</v>
      </c>
      <c r="AF236" s="62">
        <v>3803.7</v>
      </c>
      <c r="AG236" s="61">
        <v>498.45</v>
      </c>
      <c r="AH236" s="62">
        <v>126165.47</v>
      </c>
      <c r="AI236" s="61" t="s">
        <v>14</v>
      </c>
      <c r="AJ236" s="62">
        <v>30820</v>
      </c>
      <c r="AK236" s="62">
        <v>45002.01</v>
      </c>
      <c r="AL236" s="61">
        <v>49.22</v>
      </c>
      <c r="AM236" s="61">
        <v>28.62</v>
      </c>
      <c r="AN236" s="61">
        <v>35.299999999999997</v>
      </c>
      <c r="AO236" s="61">
        <v>4.3099999999999996</v>
      </c>
      <c r="AP236" s="61">
        <v>799.92</v>
      </c>
      <c r="AQ236" s="61">
        <v>1.0628</v>
      </c>
      <c r="AR236" s="62">
        <v>1079.31</v>
      </c>
      <c r="AS236" s="62">
        <v>1743.87</v>
      </c>
      <c r="AT236" s="62">
        <v>5177.55</v>
      </c>
      <c r="AU236" s="61">
        <v>911.11</v>
      </c>
      <c r="AV236" s="61">
        <v>246.91</v>
      </c>
      <c r="AW236" s="62">
        <v>9158.75</v>
      </c>
      <c r="AX236" s="62">
        <v>4434.93</v>
      </c>
      <c r="AY236" s="61">
        <v>0.47360000000000002</v>
      </c>
      <c r="AZ236" s="62">
        <v>4219.1400000000003</v>
      </c>
      <c r="BA236" s="61">
        <v>0.45050000000000001</v>
      </c>
      <c r="BB236" s="61">
        <v>711.03</v>
      </c>
      <c r="BC236" s="61">
        <v>7.5899999999999995E-2</v>
      </c>
      <c r="BD236" s="62">
        <v>9365.1</v>
      </c>
      <c r="BE236" s="62">
        <v>3747.74</v>
      </c>
      <c r="BF236" s="61">
        <v>1.0535000000000001</v>
      </c>
      <c r="BG236" s="61">
        <v>0.5706</v>
      </c>
      <c r="BH236" s="61">
        <v>0.22509999999999999</v>
      </c>
      <c r="BI236" s="61">
        <v>0.15479999999999999</v>
      </c>
      <c r="BJ236" s="61">
        <v>3.3000000000000002E-2</v>
      </c>
      <c r="BK236" s="61">
        <v>1.6500000000000001E-2</v>
      </c>
    </row>
    <row r="237" spans="1:63" x14ac:dyDescent="0.25">
      <c r="A237" s="61" t="s">
        <v>269</v>
      </c>
      <c r="B237" s="61">
        <v>48751</v>
      </c>
      <c r="C237" s="61">
        <v>34.71</v>
      </c>
      <c r="D237" s="61">
        <v>141.81</v>
      </c>
      <c r="E237" s="62">
        <v>4922.76</v>
      </c>
      <c r="F237" s="62">
        <v>4651.82</v>
      </c>
      <c r="G237" s="61">
        <v>1.5299999999999999E-2</v>
      </c>
      <c r="H237" s="61">
        <v>8.0000000000000004E-4</v>
      </c>
      <c r="I237" s="61">
        <v>0.13400000000000001</v>
      </c>
      <c r="J237" s="61">
        <v>1.5E-3</v>
      </c>
      <c r="K237" s="61">
        <v>4.2900000000000001E-2</v>
      </c>
      <c r="L237" s="61">
        <v>0.73980000000000001</v>
      </c>
      <c r="M237" s="61">
        <v>6.5799999999999997E-2</v>
      </c>
      <c r="N237" s="61">
        <v>0.43869999999999998</v>
      </c>
      <c r="O237" s="61">
        <v>1.9800000000000002E-2</v>
      </c>
      <c r="P237" s="61">
        <v>0.13159999999999999</v>
      </c>
      <c r="Q237" s="61">
        <v>207.11</v>
      </c>
      <c r="R237" s="62">
        <v>57767.08</v>
      </c>
      <c r="S237" s="61">
        <v>0.2417</v>
      </c>
      <c r="T237" s="61">
        <v>0.2097</v>
      </c>
      <c r="U237" s="61">
        <v>0.54859999999999998</v>
      </c>
      <c r="V237" s="61">
        <v>18.73</v>
      </c>
      <c r="W237" s="61">
        <v>28.47</v>
      </c>
      <c r="X237" s="62">
        <v>81269.77</v>
      </c>
      <c r="Y237" s="61">
        <v>169.46</v>
      </c>
      <c r="Z237" s="62">
        <v>127211.87</v>
      </c>
      <c r="AA237" s="61">
        <v>0.76980000000000004</v>
      </c>
      <c r="AB237" s="61">
        <v>0.20269999999999999</v>
      </c>
      <c r="AC237" s="61">
        <v>2.75E-2</v>
      </c>
      <c r="AD237" s="61">
        <v>0.23019999999999999</v>
      </c>
      <c r="AE237" s="61">
        <v>127.21</v>
      </c>
      <c r="AF237" s="62">
        <v>4706.93</v>
      </c>
      <c r="AG237" s="61">
        <v>605.04999999999995</v>
      </c>
      <c r="AH237" s="62">
        <v>138012.68</v>
      </c>
      <c r="AI237" s="61" t="s">
        <v>14</v>
      </c>
      <c r="AJ237" s="62">
        <v>32771</v>
      </c>
      <c r="AK237" s="62">
        <v>48531.76</v>
      </c>
      <c r="AL237" s="61">
        <v>60.84</v>
      </c>
      <c r="AM237" s="61">
        <v>35.869999999999997</v>
      </c>
      <c r="AN237" s="61">
        <v>40.770000000000003</v>
      </c>
      <c r="AO237" s="61">
        <v>5.27</v>
      </c>
      <c r="AP237" s="61">
        <v>914.61</v>
      </c>
      <c r="AQ237" s="61">
        <v>1.0367</v>
      </c>
      <c r="AR237" s="62">
        <v>1041.47</v>
      </c>
      <c r="AS237" s="62">
        <v>1843.56</v>
      </c>
      <c r="AT237" s="62">
        <v>5610.08</v>
      </c>
      <c r="AU237" s="61">
        <v>962.77</v>
      </c>
      <c r="AV237" s="61">
        <v>305.89</v>
      </c>
      <c r="AW237" s="62">
        <v>9763.7800000000007</v>
      </c>
      <c r="AX237" s="62">
        <v>4213.0600000000004</v>
      </c>
      <c r="AY237" s="61">
        <v>0.4294</v>
      </c>
      <c r="AZ237" s="62">
        <v>4838.43</v>
      </c>
      <c r="BA237" s="61">
        <v>0.49320000000000003</v>
      </c>
      <c r="BB237" s="61">
        <v>759.61</v>
      </c>
      <c r="BC237" s="61">
        <v>7.7399999999999997E-2</v>
      </c>
      <c r="BD237" s="62">
        <v>9811.1</v>
      </c>
      <c r="BE237" s="62">
        <v>2760.35</v>
      </c>
      <c r="BF237" s="61">
        <v>0.66379999999999995</v>
      </c>
      <c r="BG237" s="61">
        <v>0.5857</v>
      </c>
      <c r="BH237" s="61">
        <v>0.2235</v>
      </c>
      <c r="BI237" s="61">
        <v>0.14019999999999999</v>
      </c>
      <c r="BJ237" s="61">
        <v>3.04E-2</v>
      </c>
      <c r="BK237" s="61">
        <v>2.0199999999999999E-2</v>
      </c>
    </row>
    <row r="238" spans="1:63" x14ac:dyDescent="0.25">
      <c r="A238" s="61" t="s">
        <v>270</v>
      </c>
      <c r="B238" s="61">
        <v>50021</v>
      </c>
      <c r="C238" s="61">
        <v>28.52</v>
      </c>
      <c r="D238" s="61">
        <v>164.7</v>
      </c>
      <c r="E238" s="62">
        <v>4697.91</v>
      </c>
      <c r="F238" s="62">
        <v>4567.7</v>
      </c>
      <c r="G238" s="61">
        <v>5.5800000000000002E-2</v>
      </c>
      <c r="H238" s="61">
        <v>4.0000000000000002E-4</v>
      </c>
      <c r="I238" s="61">
        <v>2.6200000000000001E-2</v>
      </c>
      <c r="J238" s="61">
        <v>8.0000000000000004E-4</v>
      </c>
      <c r="K238" s="61">
        <v>2.2700000000000001E-2</v>
      </c>
      <c r="L238" s="61">
        <v>0.86470000000000002</v>
      </c>
      <c r="M238" s="61">
        <v>2.93E-2</v>
      </c>
      <c r="N238" s="61">
        <v>8.4400000000000003E-2</v>
      </c>
      <c r="O238" s="61">
        <v>1.46E-2</v>
      </c>
      <c r="P238" s="61">
        <v>9.6199999999999994E-2</v>
      </c>
      <c r="Q238" s="61">
        <v>204.98</v>
      </c>
      <c r="R238" s="62">
        <v>66378.740000000005</v>
      </c>
      <c r="S238" s="61">
        <v>0.2152</v>
      </c>
      <c r="T238" s="61">
        <v>0.21779999999999999</v>
      </c>
      <c r="U238" s="61">
        <v>0.56689999999999996</v>
      </c>
      <c r="V238" s="61">
        <v>18.66</v>
      </c>
      <c r="W238" s="61">
        <v>21.7</v>
      </c>
      <c r="X238" s="62">
        <v>89876.91</v>
      </c>
      <c r="Y238" s="61">
        <v>214.64</v>
      </c>
      <c r="Z238" s="62">
        <v>199095.03</v>
      </c>
      <c r="AA238" s="61">
        <v>0.84689999999999999</v>
      </c>
      <c r="AB238" s="61">
        <v>0.1308</v>
      </c>
      <c r="AC238" s="61">
        <v>2.23E-2</v>
      </c>
      <c r="AD238" s="61">
        <v>0.15310000000000001</v>
      </c>
      <c r="AE238" s="61">
        <v>199.1</v>
      </c>
      <c r="AF238" s="62">
        <v>8042.31</v>
      </c>
      <c r="AG238" s="61">
        <v>971.74</v>
      </c>
      <c r="AH238" s="62">
        <v>255427.57</v>
      </c>
      <c r="AI238" s="61" t="s">
        <v>14</v>
      </c>
      <c r="AJ238" s="62">
        <v>55771</v>
      </c>
      <c r="AK238" s="62">
        <v>109080.51</v>
      </c>
      <c r="AL238" s="61">
        <v>73.55</v>
      </c>
      <c r="AM238" s="61">
        <v>39.159999999999997</v>
      </c>
      <c r="AN238" s="61">
        <v>43.93</v>
      </c>
      <c r="AO238" s="61">
        <v>5.01</v>
      </c>
      <c r="AP238" s="62">
        <v>1096.5</v>
      </c>
      <c r="AQ238" s="61">
        <v>0.60119999999999996</v>
      </c>
      <c r="AR238" s="62">
        <v>1043.46</v>
      </c>
      <c r="AS238" s="62">
        <v>1911</v>
      </c>
      <c r="AT238" s="62">
        <v>6228.97</v>
      </c>
      <c r="AU238" s="62">
        <v>1153.04</v>
      </c>
      <c r="AV238" s="61">
        <v>398.94</v>
      </c>
      <c r="AW238" s="62">
        <v>10735.4</v>
      </c>
      <c r="AX238" s="62">
        <v>2780.93</v>
      </c>
      <c r="AY238" s="61">
        <v>0.26700000000000002</v>
      </c>
      <c r="AZ238" s="62">
        <v>7339.36</v>
      </c>
      <c r="BA238" s="61">
        <v>0.7046</v>
      </c>
      <c r="BB238" s="61">
        <v>296.51</v>
      </c>
      <c r="BC238" s="61">
        <v>2.8500000000000001E-2</v>
      </c>
      <c r="BD238" s="62">
        <v>10416.81</v>
      </c>
      <c r="BE238" s="62">
        <v>1197.04</v>
      </c>
      <c r="BF238" s="61">
        <v>0.1101</v>
      </c>
      <c r="BG238" s="61">
        <v>0.62139999999999995</v>
      </c>
      <c r="BH238" s="61">
        <v>0.22259999999999999</v>
      </c>
      <c r="BI238" s="61">
        <v>0.10100000000000001</v>
      </c>
      <c r="BJ238" s="61">
        <v>3.1099999999999999E-2</v>
      </c>
      <c r="BK238" s="61">
        <v>2.3800000000000002E-2</v>
      </c>
    </row>
    <row r="239" spans="1:63" x14ac:dyDescent="0.25">
      <c r="A239" s="61" t="s">
        <v>271</v>
      </c>
      <c r="B239" s="61">
        <v>49502</v>
      </c>
      <c r="C239" s="61">
        <v>68.81</v>
      </c>
      <c r="D239" s="61">
        <v>15.88</v>
      </c>
      <c r="E239" s="62">
        <v>1092.72</v>
      </c>
      <c r="F239" s="62">
        <v>1094.3</v>
      </c>
      <c r="G239" s="61">
        <v>1.5E-3</v>
      </c>
      <c r="H239" s="61">
        <v>1E-4</v>
      </c>
      <c r="I239" s="61">
        <v>3.8E-3</v>
      </c>
      <c r="J239" s="61">
        <v>1.1000000000000001E-3</v>
      </c>
      <c r="K239" s="61">
        <v>8.3999999999999995E-3</v>
      </c>
      <c r="L239" s="61">
        <v>0.9718</v>
      </c>
      <c r="M239" s="61">
        <v>1.3299999999999999E-2</v>
      </c>
      <c r="N239" s="61">
        <v>0.4849</v>
      </c>
      <c r="O239" s="61">
        <v>1.9E-3</v>
      </c>
      <c r="P239" s="61">
        <v>0.13370000000000001</v>
      </c>
      <c r="Q239" s="61">
        <v>52.58</v>
      </c>
      <c r="R239" s="62">
        <v>49034.02</v>
      </c>
      <c r="S239" s="61">
        <v>0.26579999999999998</v>
      </c>
      <c r="T239" s="61">
        <v>0.14360000000000001</v>
      </c>
      <c r="U239" s="61">
        <v>0.59060000000000001</v>
      </c>
      <c r="V239" s="61">
        <v>17.88</v>
      </c>
      <c r="W239" s="61">
        <v>9.18</v>
      </c>
      <c r="X239" s="62">
        <v>59207.05</v>
      </c>
      <c r="Y239" s="61">
        <v>114.57</v>
      </c>
      <c r="Z239" s="62">
        <v>82410.600000000006</v>
      </c>
      <c r="AA239" s="61">
        <v>0.91539999999999999</v>
      </c>
      <c r="AB239" s="61">
        <v>4.65E-2</v>
      </c>
      <c r="AC239" s="61">
        <v>3.8100000000000002E-2</v>
      </c>
      <c r="AD239" s="61">
        <v>8.4599999999999995E-2</v>
      </c>
      <c r="AE239" s="61">
        <v>82.41</v>
      </c>
      <c r="AF239" s="62">
        <v>1978.58</v>
      </c>
      <c r="AG239" s="61">
        <v>305.10000000000002</v>
      </c>
      <c r="AH239" s="62">
        <v>79487.69</v>
      </c>
      <c r="AI239" s="61" t="s">
        <v>14</v>
      </c>
      <c r="AJ239" s="62">
        <v>30251</v>
      </c>
      <c r="AK239" s="62">
        <v>41312.660000000003</v>
      </c>
      <c r="AL239" s="61">
        <v>33.880000000000003</v>
      </c>
      <c r="AM239" s="61">
        <v>23.63</v>
      </c>
      <c r="AN239" s="61">
        <v>24.56</v>
      </c>
      <c r="AO239" s="61">
        <v>4.57</v>
      </c>
      <c r="AP239" s="62">
        <v>1123.08</v>
      </c>
      <c r="AQ239" s="61">
        <v>1.0431999999999999</v>
      </c>
      <c r="AR239" s="62">
        <v>1097.72</v>
      </c>
      <c r="AS239" s="62">
        <v>2051.27</v>
      </c>
      <c r="AT239" s="62">
        <v>5062.53</v>
      </c>
      <c r="AU239" s="61">
        <v>715.63</v>
      </c>
      <c r="AV239" s="61">
        <v>213.41</v>
      </c>
      <c r="AW239" s="62">
        <v>9140.56</v>
      </c>
      <c r="AX239" s="62">
        <v>6097.61</v>
      </c>
      <c r="AY239" s="61">
        <v>0.63539999999999996</v>
      </c>
      <c r="AZ239" s="62">
        <v>2685.93</v>
      </c>
      <c r="BA239" s="61">
        <v>0.27989999999999998</v>
      </c>
      <c r="BB239" s="61">
        <v>812.66</v>
      </c>
      <c r="BC239" s="61">
        <v>8.4699999999999998E-2</v>
      </c>
      <c r="BD239" s="62">
        <v>9596.19</v>
      </c>
      <c r="BE239" s="62">
        <v>5829.93</v>
      </c>
      <c r="BF239" s="61">
        <v>2.4245000000000001</v>
      </c>
      <c r="BG239" s="61">
        <v>0.54239999999999999</v>
      </c>
      <c r="BH239" s="61">
        <v>0.2165</v>
      </c>
      <c r="BI239" s="61">
        <v>0.17860000000000001</v>
      </c>
      <c r="BJ239" s="61">
        <v>4.1099999999999998E-2</v>
      </c>
      <c r="BK239" s="61">
        <v>2.1399999999999999E-2</v>
      </c>
    </row>
    <row r="240" spans="1:63" x14ac:dyDescent="0.25">
      <c r="A240" s="61" t="s">
        <v>272</v>
      </c>
      <c r="B240" s="61">
        <v>44131</v>
      </c>
      <c r="C240" s="61">
        <v>46.1</v>
      </c>
      <c r="D240" s="61">
        <v>40.44</v>
      </c>
      <c r="E240" s="62">
        <v>1864.07</v>
      </c>
      <c r="F240" s="62">
        <v>1841.1</v>
      </c>
      <c r="G240" s="61">
        <v>1.0699999999999999E-2</v>
      </c>
      <c r="H240" s="61">
        <v>4.0000000000000002E-4</v>
      </c>
      <c r="I240" s="61">
        <v>1.55E-2</v>
      </c>
      <c r="J240" s="61">
        <v>1.2999999999999999E-3</v>
      </c>
      <c r="K240" s="61">
        <v>1.9800000000000002E-2</v>
      </c>
      <c r="L240" s="61">
        <v>0.92500000000000004</v>
      </c>
      <c r="M240" s="61">
        <v>2.7300000000000001E-2</v>
      </c>
      <c r="N240" s="61">
        <v>0.26750000000000002</v>
      </c>
      <c r="O240" s="61">
        <v>6.7000000000000002E-3</v>
      </c>
      <c r="P240" s="61">
        <v>0.114</v>
      </c>
      <c r="Q240" s="61">
        <v>86.13</v>
      </c>
      <c r="R240" s="62">
        <v>53974.01</v>
      </c>
      <c r="S240" s="61">
        <v>0.23860000000000001</v>
      </c>
      <c r="T240" s="61">
        <v>0.1825</v>
      </c>
      <c r="U240" s="61">
        <v>0.57899999999999996</v>
      </c>
      <c r="V240" s="61">
        <v>19.32</v>
      </c>
      <c r="W240" s="61">
        <v>12.71</v>
      </c>
      <c r="X240" s="62">
        <v>70669.009999999995</v>
      </c>
      <c r="Y240" s="61">
        <v>142.97</v>
      </c>
      <c r="Z240" s="62">
        <v>155378.44</v>
      </c>
      <c r="AA240" s="61">
        <v>0.80189999999999995</v>
      </c>
      <c r="AB240" s="61">
        <v>0.15140000000000001</v>
      </c>
      <c r="AC240" s="61">
        <v>4.6699999999999998E-2</v>
      </c>
      <c r="AD240" s="61">
        <v>0.1981</v>
      </c>
      <c r="AE240" s="61">
        <v>155.38</v>
      </c>
      <c r="AF240" s="62">
        <v>4946.13</v>
      </c>
      <c r="AG240" s="61">
        <v>608.37</v>
      </c>
      <c r="AH240" s="62">
        <v>166152.87</v>
      </c>
      <c r="AI240" s="61" t="s">
        <v>14</v>
      </c>
      <c r="AJ240" s="62">
        <v>36115</v>
      </c>
      <c r="AK240" s="62">
        <v>56904.28</v>
      </c>
      <c r="AL240" s="61">
        <v>48.99</v>
      </c>
      <c r="AM240" s="61">
        <v>30.3</v>
      </c>
      <c r="AN240" s="61">
        <v>32.979999999999997</v>
      </c>
      <c r="AO240" s="61">
        <v>4.7</v>
      </c>
      <c r="AP240" s="62">
        <v>1333.69</v>
      </c>
      <c r="AQ240" s="61">
        <v>0.89900000000000002</v>
      </c>
      <c r="AR240" s="62">
        <v>1094.0899999999999</v>
      </c>
      <c r="AS240" s="62">
        <v>1716.72</v>
      </c>
      <c r="AT240" s="62">
        <v>5066.8599999999997</v>
      </c>
      <c r="AU240" s="61">
        <v>973.12</v>
      </c>
      <c r="AV240" s="61">
        <v>159.15</v>
      </c>
      <c r="AW240" s="62">
        <v>9009.9500000000007</v>
      </c>
      <c r="AX240" s="62">
        <v>3675.96</v>
      </c>
      <c r="AY240" s="61">
        <v>0.40400000000000003</v>
      </c>
      <c r="AZ240" s="62">
        <v>4957.79</v>
      </c>
      <c r="BA240" s="61">
        <v>0.54479999999999995</v>
      </c>
      <c r="BB240" s="61">
        <v>466.27</v>
      </c>
      <c r="BC240" s="61">
        <v>5.1200000000000002E-2</v>
      </c>
      <c r="BD240" s="62">
        <v>9100.02</v>
      </c>
      <c r="BE240" s="62">
        <v>2361.21</v>
      </c>
      <c r="BF240" s="61">
        <v>0.44040000000000001</v>
      </c>
      <c r="BG240" s="61">
        <v>0.57699999999999996</v>
      </c>
      <c r="BH240" s="61">
        <v>0.21640000000000001</v>
      </c>
      <c r="BI240" s="61">
        <v>0.15140000000000001</v>
      </c>
      <c r="BJ240" s="61">
        <v>3.1600000000000003E-2</v>
      </c>
      <c r="BK240" s="61">
        <v>2.3599999999999999E-2</v>
      </c>
    </row>
    <row r="241" spans="1:63" x14ac:dyDescent="0.25">
      <c r="A241" s="61" t="s">
        <v>273</v>
      </c>
      <c r="B241" s="61">
        <v>46565</v>
      </c>
      <c r="C241" s="61">
        <v>61.33</v>
      </c>
      <c r="D241" s="61">
        <v>21.85</v>
      </c>
      <c r="E241" s="62">
        <v>1340.44</v>
      </c>
      <c r="F241" s="62">
        <v>1324.17</v>
      </c>
      <c r="G241" s="61">
        <v>6.4999999999999997E-3</v>
      </c>
      <c r="H241" s="61">
        <v>2.9999999999999997E-4</v>
      </c>
      <c r="I241" s="61">
        <v>6.4000000000000003E-3</v>
      </c>
      <c r="J241" s="61">
        <v>1.4E-3</v>
      </c>
      <c r="K241" s="61">
        <v>2.24E-2</v>
      </c>
      <c r="L241" s="61">
        <v>0.93869999999999998</v>
      </c>
      <c r="M241" s="61">
        <v>2.4299999999999999E-2</v>
      </c>
      <c r="N241" s="61">
        <v>0.31340000000000001</v>
      </c>
      <c r="O241" s="61">
        <v>5.1000000000000004E-3</v>
      </c>
      <c r="P241" s="61">
        <v>0.1207</v>
      </c>
      <c r="Q241" s="61">
        <v>66.75</v>
      </c>
      <c r="R241" s="62">
        <v>59392.04</v>
      </c>
      <c r="S241" s="61">
        <v>0.20799999999999999</v>
      </c>
      <c r="T241" s="61">
        <v>0.15679999999999999</v>
      </c>
      <c r="U241" s="61">
        <v>0.63529999999999998</v>
      </c>
      <c r="V241" s="61">
        <v>17.23</v>
      </c>
      <c r="W241" s="61">
        <v>9.1199999999999992</v>
      </c>
      <c r="X241" s="62">
        <v>83058.77</v>
      </c>
      <c r="Y241" s="61">
        <v>142.47</v>
      </c>
      <c r="Z241" s="62">
        <v>248205</v>
      </c>
      <c r="AA241" s="61">
        <v>0.56299999999999994</v>
      </c>
      <c r="AB241" s="61">
        <v>0.25040000000000001</v>
      </c>
      <c r="AC241" s="61">
        <v>0.1867</v>
      </c>
      <c r="AD241" s="61">
        <v>0.437</v>
      </c>
      <c r="AE241" s="61">
        <v>248.2</v>
      </c>
      <c r="AF241" s="62">
        <v>7108.95</v>
      </c>
      <c r="AG241" s="61">
        <v>497.54</v>
      </c>
      <c r="AH241" s="62">
        <v>289910.56</v>
      </c>
      <c r="AI241" s="61" t="s">
        <v>14</v>
      </c>
      <c r="AJ241" s="62">
        <v>35702.5</v>
      </c>
      <c r="AK241" s="62">
        <v>54860.43</v>
      </c>
      <c r="AL241" s="61">
        <v>38.74</v>
      </c>
      <c r="AM241" s="61">
        <v>25.66</v>
      </c>
      <c r="AN241" s="61">
        <v>29.29</v>
      </c>
      <c r="AO241" s="61">
        <v>4.5</v>
      </c>
      <c r="AP241" s="61">
        <v>726.41</v>
      </c>
      <c r="AQ241" s="61">
        <v>0.92279999999999995</v>
      </c>
      <c r="AR241" s="62">
        <v>1313.56</v>
      </c>
      <c r="AS241" s="62">
        <v>2313.5700000000002</v>
      </c>
      <c r="AT241" s="62">
        <v>5940.71</v>
      </c>
      <c r="AU241" s="62">
        <v>1252.8800000000001</v>
      </c>
      <c r="AV241" s="61">
        <v>300.19</v>
      </c>
      <c r="AW241" s="62">
        <v>11120.91</v>
      </c>
      <c r="AX241" s="62">
        <v>4340.25</v>
      </c>
      <c r="AY241" s="61">
        <v>0.36709999999999998</v>
      </c>
      <c r="AZ241" s="62">
        <v>6928.75</v>
      </c>
      <c r="BA241" s="61">
        <v>0.58599999999999997</v>
      </c>
      <c r="BB241" s="61">
        <v>554.33000000000004</v>
      </c>
      <c r="BC241" s="61">
        <v>4.6899999999999997E-2</v>
      </c>
      <c r="BD241" s="62">
        <v>11823.33</v>
      </c>
      <c r="BE241" s="62">
        <v>1700.11</v>
      </c>
      <c r="BF241" s="61">
        <v>0.34589999999999999</v>
      </c>
      <c r="BG241" s="61">
        <v>0.55600000000000005</v>
      </c>
      <c r="BH241" s="61">
        <v>0.223</v>
      </c>
      <c r="BI241" s="61">
        <v>0.1623</v>
      </c>
      <c r="BJ241" s="61">
        <v>3.5400000000000001E-2</v>
      </c>
      <c r="BK241" s="61">
        <v>2.3300000000000001E-2</v>
      </c>
    </row>
    <row r="242" spans="1:63" x14ac:dyDescent="0.25">
      <c r="A242" s="61" t="s">
        <v>274</v>
      </c>
      <c r="B242" s="61">
        <v>47803</v>
      </c>
      <c r="C242" s="61">
        <v>54.76</v>
      </c>
      <c r="D242" s="61">
        <v>44.38</v>
      </c>
      <c r="E242" s="62">
        <v>2430.2600000000002</v>
      </c>
      <c r="F242" s="62">
        <v>2357.9299999999998</v>
      </c>
      <c r="G242" s="61">
        <v>8.2000000000000007E-3</v>
      </c>
      <c r="H242" s="61">
        <v>4.0000000000000002E-4</v>
      </c>
      <c r="I242" s="61">
        <v>2.46E-2</v>
      </c>
      <c r="J242" s="61">
        <v>1.5E-3</v>
      </c>
      <c r="K242" s="61">
        <v>2.63E-2</v>
      </c>
      <c r="L242" s="61">
        <v>0.89690000000000003</v>
      </c>
      <c r="M242" s="61">
        <v>4.2099999999999999E-2</v>
      </c>
      <c r="N242" s="61">
        <v>0.49890000000000001</v>
      </c>
      <c r="O242" s="61">
        <v>8.0000000000000002E-3</v>
      </c>
      <c r="P242" s="61">
        <v>0.1507</v>
      </c>
      <c r="Q242" s="61">
        <v>110.22</v>
      </c>
      <c r="R242" s="62">
        <v>53660.5</v>
      </c>
      <c r="S242" s="61">
        <v>0.2462</v>
      </c>
      <c r="T242" s="61">
        <v>0.16969999999999999</v>
      </c>
      <c r="U242" s="61">
        <v>0.58409999999999995</v>
      </c>
      <c r="V242" s="61">
        <v>17.61</v>
      </c>
      <c r="W242" s="61">
        <v>16.14</v>
      </c>
      <c r="X242" s="62">
        <v>71905.2</v>
      </c>
      <c r="Y242" s="61">
        <v>146.13</v>
      </c>
      <c r="Z242" s="62">
        <v>136150.39000000001</v>
      </c>
      <c r="AA242" s="61">
        <v>0.72319999999999995</v>
      </c>
      <c r="AB242" s="61">
        <v>0.22889999999999999</v>
      </c>
      <c r="AC242" s="61">
        <v>4.7899999999999998E-2</v>
      </c>
      <c r="AD242" s="61">
        <v>0.27679999999999999</v>
      </c>
      <c r="AE242" s="61">
        <v>136.15</v>
      </c>
      <c r="AF242" s="62">
        <v>4519.2</v>
      </c>
      <c r="AG242" s="61">
        <v>516.94000000000005</v>
      </c>
      <c r="AH242" s="62">
        <v>143054.70000000001</v>
      </c>
      <c r="AI242" s="61" t="s">
        <v>14</v>
      </c>
      <c r="AJ242" s="62">
        <v>28989</v>
      </c>
      <c r="AK242" s="62">
        <v>46108.71</v>
      </c>
      <c r="AL242" s="61">
        <v>51.67</v>
      </c>
      <c r="AM242" s="61">
        <v>30.21</v>
      </c>
      <c r="AN242" s="61">
        <v>36.89</v>
      </c>
      <c r="AO242" s="61">
        <v>4.3</v>
      </c>
      <c r="AP242" s="62">
        <v>1044.79</v>
      </c>
      <c r="AQ242" s="61">
        <v>1.0026999999999999</v>
      </c>
      <c r="AR242" s="62">
        <v>1138.9100000000001</v>
      </c>
      <c r="AS242" s="62">
        <v>1718.43</v>
      </c>
      <c r="AT242" s="62">
        <v>5398.8</v>
      </c>
      <c r="AU242" s="61">
        <v>937.72</v>
      </c>
      <c r="AV242" s="61">
        <v>249.77</v>
      </c>
      <c r="AW242" s="62">
        <v>9443.64</v>
      </c>
      <c r="AX242" s="62">
        <v>4291.13</v>
      </c>
      <c r="AY242" s="61">
        <v>0.44080000000000003</v>
      </c>
      <c r="AZ242" s="62">
        <v>4556.08</v>
      </c>
      <c r="BA242" s="61">
        <v>0.46810000000000002</v>
      </c>
      <c r="BB242" s="61">
        <v>886.78</v>
      </c>
      <c r="BC242" s="61">
        <v>9.11E-2</v>
      </c>
      <c r="BD242" s="62">
        <v>9733.99</v>
      </c>
      <c r="BE242" s="62">
        <v>2931.91</v>
      </c>
      <c r="BF242" s="61">
        <v>0.72130000000000005</v>
      </c>
      <c r="BG242" s="61">
        <v>0.56499999999999995</v>
      </c>
      <c r="BH242" s="61">
        <v>0.21820000000000001</v>
      </c>
      <c r="BI242" s="61">
        <v>0.16</v>
      </c>
      <c r="BJ242" s="61">
        <v>3.2000000000000001E-2</v>
      </c>
      <c r="BK242" s="61">
        <v>2.4799999999999999E-2</v>
      </c>
    </row>
    <row r="243" spans="1:63" x14ac:dyDescent="0.25">
      <c r="A243" s="61" t="s">
        <v>275</v>
      </c>
      <c r="B243" s="61">
        <v>45435</v>
      </c>
      <c r="C243" s="61">
        <v>23.71</v>
      </c>
      <c r="D243" s="61">
        <v>135.18</v>
      </c>
      <c r="E243" s="62">
        <v>3205.81</v>
      </c>
      <c r="F243" s="62">
        <v>3099.95</v>
      </c>
      <c r="G243" s="61">
        <v>4.53E-2</v>
      </c>
      <c r="H243" s="61">
        <v>5.0000000000000001E-4</v>
      </c>
      <c r="I243" s="61">
        <v>4.5400000000000003E-2</v>
      </c>
      <c r="J243" s="61">
        <v>8.9999999999999998E-4</v>
      </c>
      <c r="K243" s="61">
        <v>2.1100000000000001E-2</v>
      </c>
      <c r="L243" s="61">
        <v>0.85850000000000004</v>
      </c>
      <c r="M243" s="61">
        <v>2.8400000000000002E-2</v>
      </c>
      <c r="N243" s="61">
        <v>9.5200000000000007E-2</v>
      </c>
      <c r="O243" s="61">
        <v>1.4500000000000001E-2</v>
      </c>
      <c r="P243" s="61">
        <v>0.1014</v>
      </c>
      <c r="Q243" s="61">
        <v>147.02000000000001</v>
      </c>
      <c r="R243" s="62">
        <v>67244.240000000005</v>
      </c>
      <c r="S243" s="61">
        <v>0.2041</v>
      </c>
      <c r="T243" s="61">
        <v>0.2092</v>
      </c>
      <c r="U243" s="61">
        <v>0.5867</v>
      </c>
      <c r="V243" s="61">
        <v>18.47</v>
      </c>
      <c r="W243" s="61">
        <v>16.71</v>
      </c>
      <c r="X243" s="62">
        <v>90258.54</v>
      </c>
      <c r="Y243" s="61">
        <v>190.03</v>
      </c>
      <c r="Z243" s="62">
        <v>229098.28</v>
      </c>
      <c r="AA243" s="61">
        <v>0.8145</v>
      </c>
      <c r="AB243" s="61">
        <v>0.16320000000000001</v>
      </c>
      <c r="AC243" s="61">
        <v>2.23E-2</v>
      </c>
      <c r="AD243" s="61">
        <v>0.1855</v>
      </c>
      <c r="AE243" s="61">
        <v>229.1</v>
      </c>
      <c r="AF243" s="62">
        <v>9116.7199999999993</v>
      </c>
      <c r="AG243" s="62">
        <v>1054.17</v>
      </c>
      <c r="AH243" s="62">
        <v>277632.77</v>
      </c>
      <c r="AI243" s="61" t="s">
        <v>14</v>
      </c>
      <c r="AJ243" s="62">
        <v>52598</v>
      </c>
      <c r="AK243" s="62">
        <v>112484.95</v>
      </c>
      <c r="AL243" s="61">
        <v>74.55</v>
      </c>
      <c r="AM243" s="61">
        <v>38.99</v>
      </c>
      <c r="AN243" s="61">
        <v>45.56</v>
      </c>
      <c r="AO243" s="61">
        <v>4.9800000000000004</v>
      </c>
      <c r="AP243" s="62">
        <v>1096.5</v>
      </c>
      <c r="AQ243" s="61">
        <v>0.63080000000000003</v>
      </c>
      <c r="AR243" s="62">
        <v>1214.75</v>
      </c>
      <c r="AS243" s="62">
        <v>2104.64</v>
      </c>
      <c r="AT243" s="62">
        <v>6507.52</v>
      </c>
      <c r="AU243" s="62">
        <v>1307.74</v>
      </c>
      <c r="AV243" s="61">
        <v>362.88</v>
      </c>
      <c r="AW243" s="62">
        <v>11497.53</v>
      </c>
      <c r="AX243" s="62">
        <v>2879.53</v>
      </c>
      <c r="AY243" s="61">
        <v>0.2465</v>
      </c>
      <c r="AZ243" s="62">
        <v>8439.02</v>
      </c>
      <c r="BA243" s="61">
        <v>0.72230000000000005</v>
      </c>
      <c r="BB243" s="61">
        <v>364.43</v>
      </c>
      <c r="BC243" s="61">
        <v>3.1199999999999999E-2</v>
      </c>
      <c r="BD243" s="62">
        <v>11682.98</v>
      </c>
      <c r="BE243" s="62">
        <v>1002.92</v>
      </c>
      <c r="BF243" s="61">
        <v>8.0799999999999997E-2</v>
      </c>
      <c r="BG243" s="61">
        <v>0.62</v>
      </c>
      <c r="BH243" s="61">
        <v>0.2137</v>
      </c>
      <c r="BI243" s="61">
        <v>0.1143</v>
      </c>
      <c r="BJ243" s="61">
        <v>2.9600000000000001E-2</v>
      </c>
      <c r="BK243" s="61">
        <v>2.24E-2</v>
      </c>
    </row>
    <row r="244" spans="1:63" x14ac:dyDescent="0.25">
      <c r="A244" s="61" t="s">
        <v>276</v>
      </c>
      <c r="B244" s="61">
        <v>48082</v>
      </c>
      <c r="C244" s="61">
        <v>87.86</v>
      </c>
      <c r="D244" s="61">
        <v>22.17</v>
      </c>
      <c r="E244" s="62">
        <v>1948.14</v>
      </c>
      <c r="F244" s="62">
        <v>1867.1</v>
      </c>
      <c r="G244" s="61">
        <v>4.4999999999999997E-3</v>
      </c>
      <c r="H244" s="61">
        <v>5.0000000000000001E-4</v>
      </c>
      <c r="I244" s="61">
        <v>9.7999999999999997E-3</v>
      </c>
      <c r="J244" s="61">
        <v>1.5E-3</v>
      </c>
      <c r="K244" s="61">
        <v>2.64E-2</v>
      </c>
      <c r="L244" s="61">
        <v>0.9304</v>
      </c>
      <c r="M244" s="61">
        <v>2.69E-2</v>
      </c>
      <c r="N244" s="61">
        <v>0.45929999999999999</v>
      </c>
      <c r="O244" s="61">
        <v>2.8999999999999998E-3</v>
      </c>
      <c r="P244" s="61">
        <v>0.14960000000000001</v>
      </c>
      <c r="Q244" s="61">
        <v>87.34</v>
      </c>
      <c r="R244" s="62">
        <v>52979.62</v>
      </c>
      <c r="S244" s="61">
        <v>0.24429999999999999</v>
      </c>
      <c r="T244" s="61">
        <v>0.14990000000000001</v>
      </c>
      <c r="U244" s="61">
        <v>0.60580000000000001</v>
      </c>
      <c r="V244" s="61">
        <v>17.82</v>
      </c>
      <c r="W244" s="61">
        <v>14.61</v>
      </c>
      <c r="X244" s="62">
        <v>66162.98</v>
      </c>
      <c r="Y244" s="61">
        <v>129.24</v>
      </c>
      <c r="Z244" s="62">
        <v>120854.84</v>
      </c>
      <c r="AA244" s="61">
        <v>0.80620000000000003</v>
      </c>
      <c r="AB244" s="61">
        <v>0.16200000000000001</v>
      </c>
      <c r="AC244" s="61">
        <v>3.1800000000000002E-2</v>
      </c>
      <c r="AD244" s="61">
        <v>0.1938</v>
      </c>
      <c r="AE244" s="61">
        <v>120.85</v>
      </c>
      <c r="AF244" s="62">
        <v>3503.68</v>
      </c>
      <c r="AG244" s="61">
        <v>480.77</v>
      </c>
      <c r="AH244" s="62">
        <v>123563.39</v>
      </c>
      <c r="AI244" s="61" t="s">
        <v>14</v>
      </c>
      <c r="AJ244" s="62">
        <v>29977</v>
      </c>
      <c r="AK244" s="62">
        <v>42908.82</v>
      </c>
      <c r="AL244" s="61">
        <v>45.4</v>
      </c>
      <c r="AM244" s="61">
        <v>27.08</v>
      </c>
      <c r="AN244" s="61">
        <v>33.020000000000003</v>
      </c>
      <c r="AO244" s="61">
        <v>4.03</v>
      </c>
      <c r="AP244" s="61">
        <v>889.93</v>
      </c>
      <c r="AQ244" s="61">
        <v>1.1356999999999999</v>
      </c>
      <c r="AR244" s="62">
        <v>1116.56</v>
      </c>
      <c r="AS244" s="62">
        <v>1821.01</v>
      </c>
      <c r="AT244" s="62">
        <v>5325.72</v>
      </c>
      <c r="AU244" s="62">
        <v>1009.01</v>
      </c>
      <c r="AV244" s="61">
        <v>287.33</v>
      </c>
      <c r="AW244" s="62">
        <v>9559.6299999999992</v>
      </c>
      <c r="AX244" s="62">
        <v>4897.66</v>
      </c>
      <c r="AY244" s="61">
        <v>0.4975</v>
      </c>
      <c r="AZ244" s="62">
        <v>4123.22</v>
      </c>
      <c r="BA244" s="61">
        <v>0.41880000000000001</v>
      </c>
      <c r="BB244" s="61">
        <v>823.71</v>
      </c>
      <c r="BC244" s="61">
        <v>8.3699999999999997E-2</v>
      </c>
      <c r="BD244" s="62">
        <v>9844.58</v>
      </c>
      <c r="BE244" s="62">
        <v>3621.61</v>
      </c>
      <c r="BF244" s="61">
        <v>1.1019000000000001</v>
      </c>
      <c r="BG244" s="61">
        <v>0.55559999999999998</v>
      </c>
      <c r="BH244" s="61">
        <v>0.22339999999999999</v>
      </c>
      <c r="BI244" s="61">
        <v>0.16739999999999999</v>
      </c>
      <c r="BJ244" s="61">
        <v>3.2599999999999997E-2</v>
      </c>
      <c r="BK244" s="61">
        <v>2.1000000000000001E-2</v>
      </c>
    </row>
    <row r="245" spans="1:63" x14ac:dyDescent="0.25">
      <c r="A245" s="61" t="s">
        <v>277</v>
      </c>
      <c r="B245" s="61">
        <v>50286</v>
      </c>
      <c r="C245" s="61">
        <v>112.71</v>
      </c>
      <c r="D245" s="61">
        <v>14.64</v>
      </c>
      <c r="E245" s="62">
        <v>1650.7</v>
      </c>
      <c r="F245" s="62">
        <v>1806.45</v>
      </c>
      <c r="G245" s="61">
        <v>1.6999999999999999E-3</v>
      </c>
      <c r="H245" s="61">
        <v>2.0000000000000001E-4</v>
      </c>
      <c r="I245" s="61">
        <v>4.7999999999999996E-3</v>
      </c>
      <c r="J245" s="61">
        <v>1.1000000000000001E-3</v>
      </c>
      <c r="K245" s="61">
        <v>6.1000000000000004E-3</v>
      </c>
      <c r="L245" s="61">
        <v>0.97289999999999999</v>
      </c>
      <c r="M245" s="61">
        <v>1.32E-2</v>
      </c>
      <c r="N245" s="61">
        <v>0.50309999999999999</v>
      </c>
      <c r="O245" s="61">
        <v>5.4999999999999997E-3</v>
      </c>
      <c r="P245" s="61">
        <v>0.1469</v>
      </c>
      <c r="Q245" s="61">
        <v>75.459999999999994</v>
      </c>
      <c r="R245" s="62">
        <v>49795.33</v>
      </c>
      <c r="S245" s="61">
        <v>0.2215</v>
      </c>
      <c r="T245" s="61">
        <v>0.17330000000000001</v>
      </c>
      <c r="U245" s="61">
        <v>0.60519999999999996</v>
      </c>
      <c r="V245" s="61">
        <v>18.12</v>
      </c>
      <c r="W245" s="61">
        <v>12.23</v>
      </c>
      <c r="X245" s="62">
        <v>64308.91</v>
      </c>
      <c r="Y245" s="61">
        <v>130.01</v>
      </c>
      <c r="Z245" s="62">
        <v>100109.92</v>
      </c>
      <c r="AA245" s="61">
        <v>0.79620000000000002</v>
      </c>
      <c r="AB245" s="61">
        <v>0.12429999999999999</v>
      </c>
      <c r="AC245" s="61">
        <v>7.9500000000000001E-2</v>
      </c>
      <c r="AD245" s="61">
        <v>0.20380000000000001</v>
      </c>
      <c r="AE245" s="61">
        <v>100.11</v>
      </c>
      <c r="AF245" s="62">
        <v>2606.4499999999998</v>
      </c>
      <c r="AG245" s="61">
        <v>338.2</v>
      </c>
      <c r="AH245" s="62">
        <v>93332.09</v>
      </c>
      <c r="AI245" s="61" t="s">
        <v>14</v>
      </c>
      <c r="AJ245" s="62">
        <v>28743</v>
      </c>
      <c r="AK245" s="62">
        <v>39890.980000000003</v>
      </c>
      <c r="AL245" s="61">
        <v>35.28</v>
      </c>
      <c r="AM245" s="61">
        <v>24.62</v>
      </c>
      <c r="AN245" s="61">
        <v>26.3</v>
      </c>
      <c r="AO245" s="61">
        <v>4.1399999999999997</v>
      </c>
      <c r="AP245" s="61">
        <v>0</v>
      </c>
      <c r="AQ245" s="61">
        <v>0.8669</v>
      </c>
      <c r="AR245" s="61">
        <v>992.16</v>
      </c>
      <c r="AS245" s="62">
        <v>1860.77</v>
      </c>
      <c r="AT245" s="62">
        <v>4544.05</v>
      </c>
      <c r="AU245" s="61">
        <v>761.42</v>
      </c>
      <c r="AV245" s="61">
        <v>215.44</v>
      </c>
      <c r="AW245" s="62">
        <v>8373.84</v>
      </c>
      <c r="AX245" s="62">
        <v>5150.91</v>
      </c>
      <c r="AY245" s="61">
        <v>0.60009999999999997</v>
      </c>
      <c r="AZ245" s="62">
        <v>2575.7600000000002</v>
      </c>
      <c r="BA245" s="61">
        <v>0.30009999999999998</v>
      </c>
      <c r="BB245" s="61">
        <v>856.52</v>
      </c>
      <c r="BC245" s="61">
        <v>9.98E-2</v>
      </c>
      <c r="BD245" s="62">
        <v>8583.2000000000007</v>
      </c>
      <c r="BE245" s="62">
        <v>5208.13</v>
      </c>
      <c r="BF245" s="61">
        <v>2.0102000000000002</v>
      </c>
      <c r="BG245" s="61">
        <v>0.53180000000000005</v>
      </c>
      <c r="BH245" s="61">
        <v>0.2442</v>
      </c>
      <c r="BI245" s="61">
        <v>0.16619999999999999</v>
      </c>
      <c r="BJ245" s="61">
        <v>3.6799999999999999E-2</v>
      </c>
      <c r="BK245" s="61">
        <v>2.1100000000000001E-2</v>
      </c>
    </row>
    <row r="246" spans="1:63" x14ac:dyDescent="0.25">
      <c r="A246" s="61" t="s">
        <v>278</v>
      </c>
      <c r="B246" s="61">
        <v>44149</v>
      </c>
      <c r="C246" s="61">
        <v>31.57</v>
      </c>
      <c r="D246" s="61">
        <v>72.84</v>
      </c>
      <c r="E246" s="62">
        <v>2299.66</v>
      </c>
      <c r="F246" s="62">
        <v>2171.4</v>
      </c>
      <c r="G246" s="61">
        <v>5.4000000000000003E-3</v>
      </c>
      <c r="H246" s="61">
        <v>4.0000000000000002E-4</v>
      </c>
      <c r="I246" s="61">
        <v>0.04</v>
      </c>
      <c r="J246" s="61">
        <v>1.1000000000000001E-3</v>
      </c>
      <c r="K246" s="61">
        <v>2.0899999999999998E-2</v>
      </c>
      <c r="L246" s="61">
        <v>0.8821</v>
      </c>
      <c r="M246" s="61">
        <v>0.05</v>
      </c>
      <c r="N246" s="61">
        <v>0.57150000000000001</v>
      </c>
      <c r="O246" s="61">
        <v>5.5999999999999999E-3</v>
      </c>
      <c r="P246" s="61">
        <v>0.15640000000000001</v>
      </c>
      <c r="Q246" s="61">
        <v>98.23</v>
      </c>
      <c r="R246" s="62">
        <v>50563.68</v>
      </c>
      <c r="S246" s="61">
        <v>0.24979999999999999</v>
      </c>
      <c r="T246" s="61">
        <v>0.1578</v>
      </c>
      <c r="U246" s="61">
        <v>0.59230000000000005</v>
      </c>
      <c r="V246" s="61">
        <v>17.600000000000001</v>
      </c>
      <c r="W246" s="61">
        <v>13.98</v>
      </c>
      <c r="X246" s="62">
        <v>71573.440000000002</v>
      </c>
      <c r="Y246" s="61">
        <v>160.35</v>
      </c>
      <c r="Z246" s="62">
        <v>100655.72</v>
      </c>
      <c r="AA246" s="61">
        <v>0.73609999999999998</v>
      </c>
      <c r="AB246" s="61">
        <v>0.21990000000000001</v>
      </c>
      <c r="AC246" s="61">
        <v>4.3999999999999997E-2</v>
      </c>
      <c r="AD246" s="61">
        <v>0.26390000000000002</v>
      </c>
      <c r="AE246" s="61">
        <v>100.66</v>
      </c>
      <c r="AF246" s="62">
        <v>3071.42</v>
      </c>
      <c r="AG246" s="61">
        <v>410.02</v>
      </c>
      <c r="AH246" s="62">
        <v>101697.19</v>
      </c>
      <c r="AI246" s="61" t="s">
        <v>14</v>
      </c>
      <c r="AJ246" s="62">
        <v>26500</v>
      </c>
      <c r="AK246" s="62">
        <v>39658.720000000001</v>
      </c>
      <c r="AL246" s="61">
        <v>47.39</v>
      </c>
      <c r="AM246" s="61">
        <v>28.38</v>
      </c>
      <c r="AN246" s="61">
        <v>34.479999999999997</v>
      </c>
      <c r="AO246" s="61">
        <v>4.25</v>
      </c>
      <c r="AP246" s="61">
        <v>900.14</v>
      </c>
      <c r="AQ246" s="61">
        <v>0.94920000000000004</v>
      </c>
      <c r="AR246" s="62">
        <v>1125.1099999999999</v>
      </c>
      <c r="AS246" s="62">
        <v>1673.85</v>
      </c>
      <c r="AT246" s="62">
        <v>5288.4</v>
      </c>
      <c r="AU246" s="61">
        <v>906.05</v>
      </c>
      <c r="AV246" s="61">
        <v>292.82</v>
      </c>
      <c r="AW246" s="62">
        <v>9286.23</v>
      </c>
      <c r="AX246" s="62">
        <v>5233.1400000000003</v>
      </c>
      <c r="AY246" s="61">
        <v>0.53879999999999995</v>
      </c>
      <c r="AZ246" s="62">
        <v>3442.05</v>
      </c>
      <c r="BA246" s="61">
        <v>0.35439999999999999</v>
      </c>
      <c r="BB246" s="62">
        <v>1038.01</v>
      </c>
      <c r="BC246" s="61">
        <v>0.1069</v>
      </c>
      <c r="BD246" s="62">
        <v>9713.2000000000007</v>
      </c>
      <c r="BE246" s="62">
        <v>3999.47</v>
      </c>
      <c r="BF246" s="61">
        <v>1.3633999999999999</v>
      </c>
      <c r="BG246" s="61">
        <v>0.54990000000000006</v>
      </c>
      <c r="BH246" s="61">
        <v>0.22450000000000001</v>
      </c>
      <c r="BI246" s="61">
        <v>0.1701</v>
      </c>
      <c r="BJ246" s="61">
        <v>3.15E-2</v>
      </c>
      <c r="BK246" s="61">
        <v>2.3900000000000001E-2</v>
      </c>
    </row>
    <row r="247" spans="1:63" x14ac:dyDescent="0.25">
      <c r="A247" s="61" t="s">
        <v>279</v>
      </c>
      <c r="B247" s="61">
        <v>49809</v>
      </c>
      <c r="C247" s="61">
        <v>79</v>
      </c>
      <c r="D247" s="61">
        <v>9.51</v>
      </c>
      <c r="E247" s="61">
        <v>751.5</v>
      </c>
      <c r="F247" s="61">
        <v>754.8</v>
      </c>
      <c r="G247" s="61">
        <v>3.3999999999999998E-3</v>
      </c>
      <c r="H247" s="61">
        <v>6.9999999999999999E-4</v>
      </c>
      <c r="I247" s="61">
        <v>4.7999999999999996E-3</v>
      </c>
      <c r="J247" s="61">
        <v>1.1999999999999999E-3</v>
      </c>
      <c r="K247" s="61">
        <v>1.24E-2</v>
      </c>
      <c r="L247" s="61">
        <v>0.96199999999999997</v>
      </c>
      <c r="M247" s="61">
        <v>1.55E-2</v>
      </c>
      <c r="N247" s="61">
        <v>0.36840000000000001</v>
      </c>
      <c r="O247" s="61">
        <v>8.9999999999999998E-4</v>
      </c>
      <c r="P247" s="61">
        <v>0.1237</v>
      </c>
      <c r="Q247" s="61">
        <v>38.369999999999997</v>
      </c>
      <c r="R247" s="62">
        <v>49107.26</v>
      </c>
      <c r="S247" s="61">
        <v>0.27529999999999999</v>
      </c>
      <c r="T247" s="61">
        <v>0.17430000000000001</v>
      </c>
      <c r="U247" s="61">
        <v>0.5504</v>
      </c>
      <c r="V247" s="61">
        <v>16.489999999999998</v>
      </c>
      <c r="W247" s="61">
        <v>6.63</v>
      </c>
      <c r="X247" s="62">
        <v>60692.27</v>
      </c>
      <c r="Y247" s="61">
        <v>108.6</v>
      </c>
      <c r="Z247" s="62">
        <v>130760.44</v>
      </c>
      <c r="AA247" s="61">
        <v>0.8347</v>
      </c>
      <c r="AB247" s="61">
        <v>9.5500000000000002E-2</v>
      </c>
      <c r="AC247" s="61">
        <v>6.9800000000000001E-2</v>
      </c>
      <c r="AD247" s="61">
        <v>0.1653</v>
      </c>
      <c r="AE247" s="61">
        <v>130.76</v>
      </c>
      <c r="AF247" s="62">
        <v>3632.37</v>
      </c>
      <c r="AG247" s="61">
        <v>462.41</v>
      </c>
      <c r="AH247" s="62">
        <v>124912.19</v>
      </c>
      <c r="AI247" s="61" t="s">
        <v>14</v>
      </c>
      <c r="AJ247" s="62">
        <v>32387</v>
      </c>
      <c r="AK247" s="62">
        <v>45610.14</v>
      </c>
      <c r="AL247" s="61">
        <v>41.91</v>
      </c>
      <c r="AM247" s="61">
        <v>26.06</v>
      </c>
      <c r="AN247" s="61">
        <v>29.26</v>
      </c>
      <c r="AO247" s="61">
        <v>4.88</v>
      </c>
      <c r="AP247" s="62">
        <v>1345.99</v>
      </c>
      <c r="AQ247" s="61">
        <v>1.2105999999999999</v>
      </c>
      <c r="AR247" s="62">
        <v>1277.01</v>
      </c>
      <c r="AS247" s="62">
        <v>1911.2</v>
      </c>
      <c r="AT247" s="62">
        <v>5142.5600000000004</v>
      </c>
      <c r="AU247" s="61">
        <v>961.44</v>
      </c>
      <c r="AV247" s="61">
        <v>182.54</v>
      </c>
      <c r="AW247" s="62">
        <v>9474.75</v>
      </c>
      <c r="AX247" s="62">
        <v>4490.7299999999996</v>
      </c>
      <c r="AY247" s="61">
        <v>0.45939999999999998</v>
      </c>
      <c r="AZ247" s="62">
        <v>4709.1000000000004</v>
      </c>
      <c r="BA247" s="61">
        <v>0.48170000000000002</v>
      </c>
      <c r="BB247" s="61">
        <v>575.15</v>
      </c>
      <c r="BC247" s="61">
        <v>5.8799999999999998E-2</v>
      </c>
      <c r="BD247" s="62">
        <v>9774.99</v>
      </c>
      <c r="BE247" s="62">
        <v>3662.18</v>
      </c>
      <c r="BF247" s="61">
        <v>1.0227999999999999</v>
      </c>
      <c r="BG247" s="61">
        <v>0.53820000000000001</v>
      </c>
      <c r="BH247" s="61">
        <v>0.2074</v>
      </c>
      <c r="BI247" s="61">
        <v>0.191</v>
      </c>
      <c r="BJ247" s="61">
        <v>3.9699999999999999E-2</v>
      </c>
      <c r="BK247" s="61">
        <v>2.3699999999999999E-2</v>
      </c>
    </row>
    <row r="248" spans="1:63" x14ac:dyDescent="0.25">
      <c r="A248" s="61" t="s">
        <v>280</v>
      </c>
      <c r="B248" s="61">
        <v>44156</v>
      </c>
      <c r="C248" s="61">
        <v>135.05000000000001</v>
      </c>
      <c r="D248" s="61">
        <v>16.63</v>
      </c>
      <c r="E248" s="62">
        <v>2245.5700000000002</v>
      </c>
      <c r="F248" s="62">
        <v>2156.85</v>
      </c>
      <c r="G248" s="61">
        <v>3.5999999999999999E-3</v>
      </c>
      <c r="H248" s="61">
        <v>2.9999999999999997E-4</v>
      </c>
      <c r="I248" s="61">
        <v>7.0000000000000001E-3</v>
      </c>
      <c r="J248" s="61">
        <v>1.5E-3</v>
      </c>
      <c r="K248" s="61">
        <v>8.9999999999999993E-3</v>
      </c>
      <c r="L248" s="61">
        <v>0.9587</v>
      </c>
      <c r="M248" s="61">
        <v>0.02</v>
      </c>
      <c r="N248" s="61">
        <v>0.48920000000000002</v>
      </c>
      <c r="O248" s="61">
        <v>1.6999999999999999E-3</v>
      </c>
      <c r="P248" s="61">
        <v>0.1477</v>
      </c>
      <c r="Q248" s="61">
        <v>99.75</v>
      </c>
      <c r="R248" s="62">
        <v>52235.9</v>
      </c>
      <c r="S248" s="61">
        <v>0.2021</v>
      </c>
      <c r="T248" s="61">
        <v>0.18429999999999999</v>
      </c>
      <c r="U248" s="61">
        <v>0.61350000000000005</v>
      </c>
      <c r="V248" s="61">
        <v>18.11</v>
      </c>
      <c r="W248" s="61">
        <v>15.84</v>
      </c>
      <c r="X248" s="62">
        <v>67940.539999999994</v>
      </c>
      <c r="Y248" s="61">
        <v>137.71</v>
      </c>
      <c r="Z248" s="62">
        <v>120689.36</v>
      </c>
      <c r="AA248" s="61">
        <v>0.77990000000000004</v>
      </c>
      <c r="AB248" s="61">
        <v>0.14280000000000001</v>
      </c>
      <c r="AC248" s="61">
        <v>7.7299999999999994E-2</v>
      </c>
      <c r="AD248" s="61">
        <v>0.22009999999999999</v>
      </c>
      <c r="AE248" s="61">
        <v>120.69</v>
      </c>
      <c r="AF248" s="62">
        <v>3144.54</v>
      </c>
      <c r="AG248" s="61">
        <v>408.11</v>
      </c>
      <c r="AH248" s="62">
        <v>116064.79</v>
      </c>
      <c r="AI248" s="61" t="s">
        <v>14</v>
      </c>
      <c r="AJ248" s="62">
        <v>29935</v>
      </c>
      <c r="AK248" s="62">
        <v>42568.43</v>
      </c>
      <c r="AL248" s="61">
        <v>38.31</v>
      </c>
      <c r="AM248" s="61">
        <v>24.88</v>
      </c>
      <c r="AN248" s="61">
        <v>27.56</v>
      </c>
      <c r="AO248" s="61">
        <v>4.05</v>
      </c>
      <c r="AP248" s="61">
        <v>837.76</v>
      </c>
      <c r="AQ248" s="61">
        <v>0.97589999999999999</v>
      </c>
      <c r="AR248" s="62">
        <v>1082.69</v>
      </c>
      <c r="AS248" s="62">
        <v>1943.32</v>
      </c>
      <c r="AT248" s="62">
        <v>5117.97</v>
      </c>
      <c r="AU248" s="61">
        <v>882.7</v>
      </c>
      <c r="AV248" s="61">
        <v>270.61</v>
      </c>
      <c r="AW248" s="62">
        <v>9297.2999999999993</v>
      </c>
      <c r="AX248" s="62">
        <v>5176.62</v>
      </c>
      <c r="AY248" s="61">
        <v>0.54400000000000004</v>
      </c>
      <c r="AZ248" s="62">
        <v>3440.23</v>
      </c>
      <c r="BA248" s="61">
        <v>0.36159999999999998</v>
      </c>
      <c r="BB248" s="61">
        <v>898.24</v>
      </c>
      <c r="BC248" s="61">
        <v>9.4399999999999998E-2</v>
      </c>
      <c r="BD248" s="62">
        <v>9515.09</v>
      </c>
      <c r="BE248" s="62">
        <v>4227.91</v>
      </c>
      <c r="BF248" s="61">
        <v>1.3963000000000001</v>
      </c>
      <c r="BG248" s="61">
        <v>0.55530000000000002</v>
      </c>
      <c r="BH248" s="61">
        <v>0.22800000000000001</v>
      </c>
      <c r="BI248" s="61">
        <v>0.15970000000000001</v>
      </c>
      <c r="BJ248" s="61">
        <v>3.3300000000000003E-2</v>
      </c>
      <c r="BK248" s="61">
        <v>2.3699999999999999E-2</v>
      </c>
    </row>
    <row r="249" spans="1:63" x14ac:dyDescent="0.25">
      <c r="A249" s="61" t="s">
        <v>281</v>
      </c>
      <c r="B249" s="61">
        <v>49858</v>
      </c>
      <c r="C249" s="61">
        <v>37.33</v>
      </c>
      <c r="D249" s="61">
        <v>140.47999999999999</v>
      </c>
      <c r="E249" s="62">
        <v>5244.58</v>
      </c>
      <c r="F249" s="62">
        <v>5005.1099999999997</v>
      </c>
      <c r="G249" s="61">
        <v>2.92E-2</v>
      </c>
      <c r="H249" s="61">
        <v>5.0000000000000001E-4</v>
      </c>
      <c r="I249" s="61">
        <v>2.92E-2</v>
      </c>
      <c r="J249" s="61">
        <v>1E-3</v>
      </c>
      <c r="K249" s="61">
        <v>1.9900000000000001E-2</v>
      </c>
      <c r="L249" s="61">
        <v>0.89219999999999999</v>
      </c>
      <c r="M249" s="61">
        <v>2.7900000000000001E-2</v>
      </c>
      <c r="N249" s="61">
        <v>0.19189999999999999</v>
      </c>
      <c r="O249" s="61">
        <v>1.4500000000000001E-2</v>
      </c>
      <c r="P249" s="61">
        <v>0.1124</v>
      </c>
      <c r="Q249" s="61">
        <v>220.55</v>
      </c>
      <c r="R249" s="62">
        <v>62953.01</v>
      </c>
      <c r="S249" s="61">
        <v>0.23780000000000001</v>
      </c>
      <c r="T249" s="61">
        <v>0.21410000000000001</v>
      </c>
      <c r="U249" s="61">
        <v>0.54820000000000002</v>
      </c>
      <c r="V249" s="61">
        <v>19.78</v>
      </c>
      <c r="W249" s="61">
        <v>24.96</v>
      </c>
      <c r="X249" s="62">
        <v>85840.52</v>
      </c>
      <c r="Y249" s="61">
        <v>207.34</v>
      </c>
      <c r="Z249" s="62">
        <v>185045.56</v>
      </c>
      <c r="AA249" s="61">
        <v>0.76680000000000004</v>
      </c>
      <c r="AB249" s="61">
        <v>0.21249999999999999</v>
      </c>
      <c r="AC249" s="61">
        <v>2.07E-2</v>
      </c>
      <c r="AD249" s="61">
        <v>0.23319999999999999</v>
      </c>
      <c r="AE249" s="61">
        <v>185.05</v>
      </c>
      <c r="AF249" s="62">
        <v>6944.6</v>
      </c>
      <c r="AG249" s="61">
        <v>823.6</v>
      </c>
      <c r="AH249" s="62">
        <v>209158.07</v>
      </c>
      <c r="AI249" s="61" t="s">
        <v>14</v>
      </c>
      <c r="AJ249" s="62">
        <v>42174</v>
      </c>
      <c r="AK249" s="62">
        <v>68352.429999999993</v>
      </c>
      <c r="AL249" s="61">
        <v>65.3</v>
      </c>
      <c r="AM249" s="61">
        <v>36.81</v>
      </c>
      <c r="AN249" s="61">
        <v>38.979999999999997</v>
      </c>
      <c r="AO249" s="61">
        <v>4.5599999999999996</v>
      </c>
      <c r="AP249" s="61">
        <v>0</v>
      </c>
      <c r="AQ249" s="61">
        <v>0.73250000000000004</v>
      </c>
      <c r="AR249" s="62">
        <v>1111.57</v>
      </c>
      <c r="AS249" s="62">
        <v>1883.87</v>
      </c>
      <c r="AT249" s="62">
        <v>5682.28</v>
      </c>
      <c r="AU249" s="62">
        <v>1031.8900000000001</v>
      </c>
      <c r="AV249" s="61">
        <v>301.02</v>
      </c>
      <c r="AW249" s="62">
        <v>10010.620000000001</v>
      </c>
      <c r="AX249" s="62">
        <v>3284.21</v>
      </c>
      <c r="AY249" s="61">
        <v>0.3256</v>
      </c>
      <c r="AZ249" s="62">
        <v>6376.62</v>
      </c>
      <c r="BA249" s="61">
        <v>0.63229999999999997</v>
      </c>
      <c r="BB249" s="61">
        <v>424.59</v>
      </c>
      <c r="BC249" s="61">
        <v>4.2099999999999999E-2</v>
      </c>
      <c r="BD249" s="62">
        <v>10085.42</v>
      </c>
      <c r="BE249" s="62">
        <v>1582.18</v>
      </c>
      <c r="BF249" s="61">
        <v>0.2175</v>
      </c>
      <c r="BG249" s="61">
        <v>0.60599999999999998</v>
      </c>
      <c r="BH249" s="61">
        <v>0.2296</v>
      </c>
      <c r="BI249" s="61">
        <v>0.113</v>
      </c>
      <c r="BJ249" s="61">
        <v>3.0099999999999998E-2</v>
      </c>
      <c r="BK249" s="61">
        <v>2.1299999999999999E-2</v>
      </c>
    </row>
    <row r="250" spans="1:63" x14ac:dyDescent="0.25">
      <c r="A250" s="61" t="s">
        <v>282</v>
      </c>
      <c r="B250" s="61">
        <v>48322</v>
      </c>
      <c r="C250" s="61">
        <v>90.38</v>
      </c>
      <c r="D250" s="61">
        <v>13.66</v>
      </c>
      <c r="E250" s="62">
        <v>1234.71</v>
      </c>
      <c r="F250" s="62">
        <v>1209.01</v>
      </c>
      <c r="G250" s="61">
        <v>3.3999999999999998E-3</v>
      </c>
      <c r="H250" s="61">
        <v>4.0000000000000002E-4</v>
      </c>
      <c r="I250" s="61">
        <v>8.2000000000000007E-3</v>
      </c>
      <c r="J250" s="61">
        <v>1.2999999999999999E-3</v>
      </c>
      <c r="K250" s="61">
        <v>8.0999999999999996E-3</v>
      </c>
      <c r="L250" s="61">
        <v>0.96220000000000006</v>
      </c>
      <c r="M250" s="61">
        <v>1.6500000000000001E-2</v>
      </c>
      <c r="N250" s="61">
        <v>0.46660000000000001</v>
      </c>
      <c r="O250" s="61">
        <v>2.3999999999999998E-3</v>
      </c>
      <c r="P250" s="61">
        <v>0.14399999999999999</v>
      </c>
      <c r="Q250" s="61">
        <v>61.04</v>
      </c>
      <c r="R250" s="62">
        <v>49423.6</v>
      </c>
      <c r="S250" s="61">
        <v>0.27139999999999997</v>
      </c>
      <c r="T250" s="61">
        <v>0.1716</v>
      </c>
      <c r="U250" s="61">
        <v>0.55710000000000004</v>
      </c>
      <c r="V250" s="61">
        <v>17.059999999999999</v>
      </c>
      <c r="W250" s="61">
        <v>9.6999999999999993</v>
      </c>
      <c r="X250" s="62">
        <v>65845.64</v>
      </c>
      <c r="Y250" s="61">
        <v>123.54</v>
      </c>
      <c r="Z250" s="62">
        <v>174784.82</v>
      </c>
      <c r="AA250" s="61">
        <v>0.69310000000000005</v>
      </c>
      <c r="AB250" s="61">
        <v>0.16120000000000001</v>
      </c>
      <c r="AC250" s="61">
        <v>0.1457</v>
      </c>
      <c r="AD250" s="61">
        <v>0.30690000000000001</v>
      </c>
      <c r="AE250" s="61">
        <v>174.78</v>
      </c>
      <c r="AF250" s="62">
        <v>4804.07</v>
      </c>
      <c r="AG250" s="61">
        <v>479.85</v>
      </c>
      <c r="AH250" s="62">
        <v>184474.27</v>
      </c>
      <c r="AI250" s="61" t="s">
        <v>14</v>
      </c>
      <c r="AJ250" s="62">
        <v>30274</v>
      </c>
      <c r="AK250" s="62">
        <v>44956.58</v>
      </c>
      <c r="AL250" s="61">
        <v>40.21</v>
      </c>
      <c r="AM250" s="61">
        <v>25.68</v>
      </c>
      <c r="AN250" s="61">
        <v>27.93</v>
      </c>
      <c r="AO250" s="61">
        <v>4.18</v>
      </c>
      <c r="AP250" s="62">
        <v>1067.31</v>
      </c>
      <c r="AQ250" s="61">
        <v>1.0893999999999999</v>
      </c>
      <c r="AR250" s="62">
        <v>1345.68</v>
      </c>
      <c r="AS250" s="62">
        <v>1979.41</v>
      </c>
      <c r="AT250" s="62">
        <v>5320.36</v>
      </c>
      <c r="AU250" s="61">
        <v>809.12</v>
      </c>
      <c r="AV250" s="61">
        <v>247.3</v>
      </c>
      <c r="AW250" s="62">
        <v>9701.8700000000008</v>
      </c>
      <c r="AX250" s="62">
        <v>4378.5</v>
      </c>
      <c r="AY250" s="61">
        <v>0.41889999999999999</v>
      </c>
      <c r="AZ250" s="62">
        <v>5118.22</v>
      </c>
      <c r="BA250" s="61">
        <v>0.48970000000000002</v>
      </c>
      <c r="BB250" s="61">
        <v>956</v>
      </c>
      <c r="BC250" s="61">
        <v>9.1499999999999998E-2</v>
      </c>
      <c r="BD250" s="62">
        <v>10452.709999999999</v>
      </c>
      <c r="BE250" s="62">
        <v>3033.11</v>
      </c>
      <c r="BF250" s="61">
        <v>0.77900000000000003</v>
      </c>
      <c r="BG250" s="61">
        <v>0.53149999999999997</v>
      </c>
      <c r="BH250" s="61">
        <v>0.22120000000000001</v>
      </c>
      <c r="BI250" s="61">
        <v>0.18229999999999999</v>
      </c>
      <c r="BJ250" s="61">
        <v>3.7499999999999999E-2</v>
      </c>
      <c r="BK250" s="61">
        <v>2.76E-2</v>
      </c>
    </row>
    <row r="251" spans="1:63" x14ac:dyDescent="0.25">
      <c r="A251" s="61" t="s">
        <v>283</v>
      </c>
      <c r="B251" s="61">
        <v>49205</v>
      </c>
      <c r="C251" s="61">
        <v>84.38</v>
      </c>
      <c r="D251" s="61">
        <v>17.75</v>
      </c>
      <c r="E251" s="62">
        <v>1498</v>
      </c>
      <c r="F251" s="62">
        <v>1683.73</v>
      </c>
      <c r="G251" s="61">
        <v>2.3E-3</v>
      </c>
      <c r="H251" s="61">
        <v>1E-4</v>
      </c>
      <c r="I251" s="61">
        <v>4.4999999999999997E-3</v>
      </c>
      <c r="J251" s="61">
        <v>2.9999999999999997E-4</v>
      </c>
      <c r="K251" s="61">
        <v>4.7000000000000002E-3</v>
      </c>
      <c r="L251" s="61">
        <v>0.97709999999999997</v>
      </c>
      <c r="M251" s="61">
        <v>1.0999999999999999E-2</v>
      </c>
      <c r="N251" s="61">
        <v>0.38640000000000002</v>
      </c>
      <c r="O251" s="61">
        <v>6.9999999999999999E-4</v>
      </c>
      <c r="P251" s="61">
        <v>0.13769999999999999</v>
      </c>
      <c r="Q251" s="61">
        <v>69.16</v>
      </c>
      <c r="R251" s="62">
        <v>51356.77</v>
      </c>
      <c r="S251" s="61">
        <v>0.21809999999999999</v>
      </c>
      <c r="T251" s="61">
        <v>0.17199999999999999</v>
      </c>
      <c r="U251" s="61">
        <v>0.61</v>
      </c>
      <c r="V251" s="61">
        <v>18.87</v>
      </c>
      <c r="W251" s="61">
        <v>10.7</v>
      </c>
      <c r="X251" s="62">
        <v>68663.759999999995</v>
      </c>
      <c r="Y251" s="61">
        <v>135.05000000000001</v>
      </c>
      <c r="Z251" s="62">
        <v>116953.83</v>
      </c>
      <c r="AA251" s="61">
        <v>0.87070000000000003</v>
      </c>
      <c r="AB251" s="61">
        <v>7.7499999999999999E-2</v>
      </c>
      <c r="AC251" s="61">
        <v>5.1700000000000003E-2</v>
      </c>
      <c r="AD251" s="61">
        <v>0.1293</v>
      </c>
      <c r="AE251" s="61">
        <v>116.95</v>
      </c>
      <c r="AF251" s="62">
        <v>3089.89</v>
      </c>
      <c r="AG251" s="61">
        <v>414.5</v>
      </c>
      <c r="AH251" s="62">
        <v>113751.37</v>
      </c>
      <c r="AI251" s="61" t="s">
        <v>14</v>
      </c>
      <c r="AJ251" s="62">
        <v>32262</v>
      </c>
      <c r="AK251" s="62">
        <v>45340.33</v>
      </c>
      <c r="AL251" s="61">
        <v>43.52</v>
      </c>
      <c r="AM251" s="61">
        <v>25</v>
      </c>
      <c r="AN251" s="61">
        <v>28.55</v>
      </c>
      <c r="AO251" s="61">
        <v>4.5599999999999996</v>
      </c>
      <c r="AP251" s="62">
        <v>1009.83</v>
      </c>
      <c r="AQ251" s="61">
        <v>0.99490000000000001</v>
      </c>
      <c r="AR251" s="61">
        <v>966.83</v>
      </c>
      <c r="AS251" s="62">
        <v>1695.45</v>
      </c>
      <c r="AT251" s="62">
        <v>4476.0600000000004</v>
      </c>
      <c r="AU251" s="61">
        <v>770.22</v>
      </c>
      <c r="AV251" s="61">
        <v>153.51</v>
      </c>
      <c r="AW251" s="62">
        <v>8062.07</v>
      </c>
      <c r="AX251" s="62">
        <v>4453.26</v>
      </c>
      <c r="AY251" s="61">
        <v>0.53700000000000003</v>
      </c>
      <c r="AZ251" s="62">
        <v>3239.89</v>
      </c>
      <c r="BA251" s="61">
        <v>0.39069999999999999</v>
      </c>
      <c r="BB251" s="61">
        <v>599.07000000000005</v>
      </c>
      <c r="BC251" s="61">
        <v>7.22E-2</v>
      </c>
      <c r="BD251" s="62">
        <v>8292.2099999999991</v>
      </c>
      <c r="BE251" s="62">
        <v>4624.99</v>
      </c>
      <c r="BF251" s="61">
        <v>1.3585</v>
      </c>
      <c r="BG251" s="61">
        <v>0.5554</v>
      </c>
      <c r="BH251" s="61">
        <v>0.23250000000000001</v>
      </c>
      <c r="BI251" s="61">
        <v>0.15659999999999999</v>
      </c>
      <c r="BJ251" s="61">
        <v>3.7199999999999997E-2</v>
      </c>
      <c r="BK251" s="61">
        <v>1.8200000000000001E-2</v>
      </c>
    </row>
    <row r="252" spans="1:63" x14ac:dyDescent="0.25">
      <c r="A252" s="61" t="s">
        <v>284</v>
      </c>
      <c r="B252" s="61">
        <v>45872</v>
      </c>
      <c r="C252" s="61">
        <v>107.95</v>
      </c>
      <c r="D252" s="61">
        <v>17.34</v>
      </c>
      <c r="E252" s="62">
        <v>1871.87</v>
      </c>
      <c r="F252" s="62">
        <v>1826.95</v>
      </c>
      <c r="G252" s="61">
        <v>3.3999999999999998E-3</v>
      </c>
      <c r="H252" s="61">
        <v>1E-4</v>
      </c>
      <c r="I252" s="61">
        <v>6.7999999999999996E-3</v>
      </c>
      <c r="J252" s="61">
        <v>1.4E-3</v>
      </c>
      <c r="K252" s="61">
        <v>1.47E-2</v>
      </c>
      <c r="L252" s="61">
        <v>0.95209999999999995</v>
      </c>
      <c r="M252" s="61">
        <v>2.1499999999999998E-2</v>
      </c>
      <c r="N252" s="61">
        <v>0.43659999999999999</v>
      </c>
      <c r="O252" s="61">
        <v>3.0999999999999999E-3</v>
      </c>
      <c r="P252" s="61">
        <v>0.14230000000000001</v>
      </c>
      <c r="Q252" s="61">
        <v>85.36</v>
      </c>
      <c r="R252" s="62">
        <v>52143.22</v>
      </c>
      <c r="S252" s="61">
        <v>0.20549999999999999</v>
      </c>
      <c r="T252" s="61">
        <v>0.1779</v>
      </c>
      <c r="U252" s="61">
        <v>0.61660000000000004</v>
      </c>
      <c r="V252" s="61">
        <v>17.899999999999999</v>
      </c>
      <c r="W252" s="61">
        <v>13.04</v>
      </c>
      <c r="X252" s="62">
        <v>67749.100000000006</v>
      </c>
      <c r="Y252" s="61">
        <v>139.43</v>
      </c>
      <c r="Z252" s="62">
        <v>122970.67</v>
      </c>
      <c r="AA252" s="61">
        <v>0.80249999999999999</v>
      </c>
      <c r="AB252" s="61">
        <v>0.14979999999999999</v>
      </c>
      <c r="AC252" s="61">
        <v>4.7800000000000002E-2</v>
      </c>
      <c r="AD252" s="61">
        <v>0.19750000000000001</v>
      </c>
      <c r="AE252" s="61">
        <v>122.97</v>
      </c>
      <c r="AF252" s="62">
        <v>3215.99</v>
      </c>
      <c r="AG252" s="61">
        <v>419.65</v>
      </c>
      <c r="AH252" s="62">
        <v>121884.89</v>
      </c>
      <c r="AI252" s="61" t="s">
        <v>14</v>
      </c>
      <c r="AJ252" s="62">
        <v>30677</v>
      </c>
      <c r="AK252" s="62">
        <v>44453.11</v>
      </c>
      <c r="AL252" s="61">
        <v>40.159999999999997</v>
      </c>
      <c r="AM252" s="61">
        <v>24.69</v>
      </c>
      <c r="AN252" s="61">
        <v>27.67</v>
      </c>
      <c r="AO252" s="61">
        <v>4.3600000000000003</v>
      </c>
      <c r="AP252" s="62">
        <v>1060.33</v>
      </c>
      <c r="AQ252" s="61">
        <v>1.0202</v>
      </c>
      <c r="AR252" s="62">
        <v>1100.8800000000001</v>
      </c>
      <c r="AS252" s="62">
        <v>1903.51</v>
      </c>
      <c r="AT252" s="62">
        <v>5026.6499999999996</v>
      </c>
      <c r="AU252" s="61">
        <v>826.77</v>
      </c>
      <c r="AV252" s="61">
        <v>254.45</v>
      </c>
      <c r="AW252" s="62">
        <v>9112.25</v>
      </c>
      <c r="AX252" s="62">
        <v>4853.68</v>
      </c>
      <c r="AY252" s="61">
        <v>0.5222</v>
      </c>
      <c r="AZ252" s="62">
        <v>3693.76</v>
      </c>
      <c r="BA252" s="61">
        <v>0.39739999999999998</v>
      </c>
      <c r="BB252" s="61">
        <v>747.96</v>
      </c>
      <c r="BC252" s="61">
        <v>8.0500000000000002E-2</v>
      </c>
      <c r="BD252" s="62">
        <v>9295.4</v>
      </c>
      <c r="BE252" s="62">
        <v>3963.2</v>
      </c>
      <c r="BF252" s="61">
        <v>1.2083999999999999</v>
      </c>
      <c r="BG252" s="61">
        <v>0.55469999999999997</v>
      </c>
      <c r="BH252" s="61">
        <v>0.2152</v>
      </c>
      <c r="BI252" s="61">
        <v>0.1691</v>
      </c>
      <c r="BJ252" s="61">
        <v>3.6200000000000003E-2</v>
      </c>
      <c r="BK252" s="61">
        <v>2.4799999999999999E-2</v>
      </c>
    </row>
    <row r="253" spans="1:63" x14ac:dyDescent="0.25">
      <c r="A253" s="61" t="s">
        <v>285</v>
      </c>
      <c r="B253" s="61">
        <v>48256</v>
      </c>
      <c r="C253" s="61">
        <v>75.290000000000006</v>
      </c>
      <c r="D253" s="61">
        <v>16.88</v>
      </c>
      <c r="E253" s="62">
        <v>1270.8900000000001</v>
      </c>
      <c r="F253" s="62">
        <v>1438.72</v>
      </c>
      <c r="G253" s="61">
        <v>4.4000000000000003E-3</v>
      </c>
      <c r="H253" s="61">
        <v>1E-4</v>
      </c>
      <c r="I253" s="61">
        <v>4.1000000000000003E-3</v>
      </c>
      <c r="J253" s="61">
        <v>5.9999999999999995E-4</v>
      </c>
      <c r="K253" s="61">
        <v>6.0000000000000001E-3</v>
      </c>
      <c r="L253" s="61">
        <v>0.9718</v>
      </c>
      <c r="M253" s="61">
        <v>1.3100000000000001E-2</v>
      </c>
      <c r="N253" s="61">
        <v>0.36499999999999999</v>
      </c>
      <c r="O253" s="61">
        <v>3.2000000000000002E-3</v>
      </c>
      <c r="P253" s="61">
        <v>0.12720000000000001</v>
      </c>
      <c r="Q253" s="61">
        <v>59.65</v>
      </c>
      <c r="R253" s="62">
        <v>53099.33</v>
      </c>
      <c r="S253" s="61">
        <v>0.19489999999999999</v>
      </c>
      <c r="T253" s="61">
        <v>0.16889999999999999</v>
      </c>
      <c r="U253" s="61">
        <v>0.63619999999999999</v>
      </c>
      <c r="V253" s="61">
        <v>18.25</v>
      </c>
      <c r="W253" s="61">
        <v>10.18</v>
      </c>
      <c r="X253" s="62">
        <v>62982.41</v>
      </c>
      <c r="Y253" s="61">
        <v>120.68</v>
      </c>
      <c r="Z253" s="62">
        <v>136755.06</v>
      </c>
      <c r="AA253" s="61">
        <v>0.77480000000000004</v>
      </c>
      <c r="AB253" s="61">
        <v>0.1578</v>
      </c>
      <c r="AC253" s="61">
        <v>6.7299999999999999E-2</v>
      </c>
      <c r="AD253" s="61">
        <v>0.22520000000000001</v>
      </c>
      <c r="AE253" s="61">
        <v>136.76</v>
      </c>
      <c r="AF253" s="62">
        <v>3864.44</v>
      </c>
      <c r="AG253" s="61">
        <v>475.26</v>
      </c>
      <c r="AH253" s="62">
        <v>136202.18</v>
      </c>
      <c r="AI253" s="61" t="s">
        <v>14</v>
      </c>
      <c r="AJ253" s="62">
        <v>31721</v>
      </c>
      <c r="AK253" s="62">
        <v>45446.45</v>
      </c>
      <c r="AL253" s="61">
        <v>44.68</v>
      </c>
      <c r="AM253" s="61">
        <v>27.17</v>
      </c>
      <c r="AN253" s="61">
        <v>30.15</v>
      </c>
      <c r="AO253" s="61">
        <v>4.62</v>
      </c>
      <c r="AP253" s="62">
        <v>1174.44</v>
      </c>
      <c r="AQ253" s="61">
        <v>1.0079</v>
      </c>
      <c r="AR253" s="62">
        <v>1043.93</v>
      </c>
      <c r="AS253" s="62">
        <v>1637.94</v>
      </c>
      <c r="AT253" s="62">
        <v>4693.1499999999996</v>
      </c>
      <c r="AU253" s="61">
        <v>734.67</v>
      </c>
      <c r="AV253" s="61">
        <v>234.87</v>
      </c>
      <c r="AW253" s="62">
        <v>8344.56</v>
      </c>
      <c r="AX253" s="62">
        <v>3861.05</v>
      </c>
      <c r="AY253" s="61">
        <v>0.46200000000000002</v>
      </c>
      <c r="AZ253" s="62">
        <v>3852.17</v>
      </c>
      <c r="BA253" s="61">
        <v>0.46089999999999998</v>
      </c>
      <c r="BB253" s="61">
        <v>644.88</v>
      </c>
      <c r="BC253" s="61">
        <v>7.7200000000000005E-2</v>
      </c>
      <c r="BD253" s="62">
        <v>8358.11</v>
      </c>
      <c r="BE253" s="62">
        <v>3537.98</v>
      </c>
      <c r="BF253" s="61">
        <v>0.94389999999999996</v>
      </c>
      <c r="BG253" s="61">
        <v>0.56059999999999999</v>
      </c>
      <c r="BH253" s="61">
        <v>0.21920000000000001</v>
      </c>
      <c r="BI253" s="61">
        <v>0.15559999999999999</v>
      </c>
      <c r="BJ253" s="61">
        <v>3.3500000000000002E-2</v>
      </c>
      <c r="BK253" s="61">
        <v>3.1099999999999999E-2</v>
      </c>
    </row>
    <row r="254" spans="1:63" x14ac:dyDescent="0.25">
      <c r="A254" s="61" t="s">
        <v>286</v>
      </c>
      <c r="B254" s="61">
        <v>48686</v>
      </c>
      <c r="C254" s="61">
        <v>49.31</v>
      </c>
      <c r="D254" s="61">
        <v>17.440000000000001</v>
      </c>
      <c r="E254" s="61">
        <v>860.16</v>
      </c>
      <c r="F254" s="61">
        <v>882.74</v>
      </c>
      <c r="G254" s="61">
        <v>9.1999999999999998E-3</v>
      </c>
      <c r="H254" s="61">
        <v>2.9999999999999997E-4</v>
      </c>
      <c r="I254" s="61">
        <v>7.0599999999999996E-2</v>
      </c>
      <c r="J254" s="61">
        <v>1.6000000000000001E-3</v>
      </c>
      <c r="K254" s="61">
        <v>0.1265</v>
      </c>
      <c r="L254" s="61">
        <v>0.72809999999999997</v>
      </c>
      <c r="M254" s="61">
        <v>6.3700000000000007E-2</v>
      </c>
      <c r="N254" s="61">
        <v>0.3745</v>
      </c>
      <c r="O254" s="61">
        <v>9.7999999999999997E-3</v>
      </c>
      <c r="P254" s="61">
        <v>0.11940000000000001</v>
      </c>
      <c r="Q254" s="61">
        <v>46.18</v>
      </c>
      <c r="R254" s="62">
        <v>52444.04</v>
      </c>
      <c r="S254" s="61">
        <v>0.36570000000000003</v>
      </c>
      <c r="T254" s="61">
        <v>0.1401</v>
      </c>
      <c r="U254" s="61">
        <v>0.49419999999999997</v>
      </c>
      <c r="V254" s="61">
        <v>17.03</v>
      </c>
      <c r="W254" s="61">
        <v>7.13</v>
      </c>
      <c r="X254" s="62">
        <v>70262.600000000006</v>
      </c>
      <c r="Y254" s="61">
        <v>117.24</v>
      </c>
      <c r="Z254" s="62">
        <v>138192.79</v>
      </c>
      <c r="AA254" s="61">
        <v>0.76539999999999997</v>
      </c>
      <c r="AB254" s="61">
        <v>0.1797</v>
      </c>
      <c r="AC254" s="61">
        <v>5.4899999999999997E-2</v>
      </c>
      <c r="AD254" s="61">
        <v>0.2346</v>
      </c>
      <c r="AE254" s="61">
        <v>138.19</v>
      </c>
      <c r="AF254" s="62">
        <v>4163.82</v>
      </c>
      <c r="AG254" s="61">
        <v>507.53</v>
      </c>
      <c r="AH254" s="62">
        <v>127794.58</v>
      </c>
      <c r="AI254" s="61" t="s">
        <v>14</v>
      </c>
      <c r="AJ254" s="62">
        <v>32630</v>
      </c>
      <c r="AK254" s="62">
        <v>46395.53</v>
      </c>
      <c r="AL254" s="61">
        <v>48.07</v>
      </c>
      <c r="AM254" s="61">
        <v>29.02</v>
      </c>
      <c r="AN254" s="61">
        <v>34</v>
      </c>
      <c r="AO254" s="61">
        <v>4.82</v>
      </c>
      <c r="AP254" s="62">
        <v>1466.58</v>
      </c>
      <c r="AQ254" s="61">
        <v>1.1769000000000001</v>
      </c>
      <c r="AR254" s="62">
        <v>1275.1300000000001</v>
      </c>
      <c r="AS254" s="62">
        <v>1830.79</v>
      </c>
      <c r="AT254" s="62">
        <v>5439.81</v>
      </c>
      <c r="AU254" s="62">
        <v>1047.45</v>
      </c>
      <c r="AV254" s="61">
        <v>173.15</v>
      </c>
      <c r="AW254" s="62">
        <v>9766.32</v>
      </c>
      <c r="AX254" s="62">
        <v>4329.1400000000003</v>
      </c>
      <c r="AY254" s="61">
        <v>0.437</v>
      </c>
      <c r="AZ254" s="62">
        <v>4909.8500000000004</v>
      </c>
      <c r="BA254" s="61">
        <v>0.49559999999999998</v>
      </c>
      <c r="BB254" s="61">
        <v>667.03</v>
      </c>
      <c r="BC254" s="61">
        <v>6.7299999999999999E-2</v>
      </c>
      <c r="BD254" s="62">
        <v>9906.02</v>
      </c>
      <c r="BE254" s="62">
        <v>3551.95</v>
      </c>
      <c r="BF254" s="61">
        <v>0.97330000000000005</v>
      </c>
      <c r="BG254" s="61">
        <v>0.56279999999999997</v>
      </c>
      <c r="BH254" s="61">
        <v>0.19739999999999999</v>
      </c>
      <c r="BI254" s="61">
        <v>0.18160000000000001</v>
      </c>
      <c r="BJ254" s="61">
        <v>3.0099999999999998E-2</v>
      </c>
      <c r="BK254" s="61">
        <v>2.81E-2</v>
      </c>
    </row>
    <row r="255" spans="1:63" x14ac:dyDescent="0.25">
      <c r="A255" s="61" t="s">
        <v>287</v>
      </c>
      <c r="B255" s="61">
        <v>49338</v>
      </c>
      <c r="C255" s="61">
        <v>59.1</v>
      </c>
      <c r="D255" s="61">
        <v>10.64</v>
      </c>
      <c r="E255" s="61">
        <v>628.88</v>
      </c>
      <c r="F255" s="61">
        <v>646.44000000000005</v>
      </c>
      <c r="G255" s="61">
        <v>1.9E-3</v>
      </c>
      <c r="H255" s="61">
        <v>8.9999999999999998E-4</v>
      </c>
      <c r="I255" s="61">
        <v>2.5000000000000001E-3</v>
      </c>
      <c r="J255" s="61">
        <v>5.9999999999999995E-4</v>
      </c>
      <c r="K255" s="61">
        <v>7.3000000000000001E-3</v>
      </c>
      <c r="L255" s="61">
        <v>0.97860000000000003</v>
      </c>
      <c r="M255" s="61">
        <v>8.2000000000000007E-3</v>
      </c>
      <c r="N255" s="61">
        <v>0.20730000000000001</v>
      </c>
      <c r="O255" s="61">
        <v>1E-3</v>
      </c>
      <c r="P255" s="61">
        <v>0.1153</v>
      </c>
      <c r="Q255" s="61">
        <v>34.19</v>
      </c>
      <c r="R255" s="62">
        <v>49285.1</v>
      </c>
      <c r="S255" s="61">
        <v>0.25259999999999999</v>
      </c>
      <c r="T255" s="61">
        <v>0.1711</v>
      </c>
      <c r="U255" s="61">
        <v>0.57630000000000003</v>
      </c>
      <c r="V255" s="61">
        <v>16.62</v>
      </c>
      <c r="W255" s="61">
        <v>5.44</v>
      </c>
      <c r="X255" s="62">
        <v>61870.69</v>
      </c>
      <c r="Y255" s="61">
        <v>113.47</v>
      </c>
      <c r="Z255" s="62">
        <v>118412.33</v>
      </c>
      <c r="AA255" s="61">
        <v>0.90080000000000005</v>
      </c>
      <c r="AB255" s="61">
        <v>6.54E-2</v>
      </c>
      <c r="AC255" s="61">
        <v>3.3799999999999997E-2</v>
      </c>
      <c r="AD255" s="61">
        <v>9.9199999999999997E-2</v>
      </c>
      <c r="AE255" s="61">
        <v>118.41</v>
      </c>
      <c r="AF255" s="62">
        <v>2867.76</v>
      </c>
      <c r="AG255" s="61">
        <v>417.67</v>
      </c>
      <c r="AH255" s="62">
        <v>103293.18</v>
      </c>
      <c r="AI255" s="61" t="s">
        <v>14</v>
      </c>
      <c r="AJ255" s="62">
        <v>35301</v>
      </c>
      <c r="AK255" s="62">
        <v>51046.35</v>
      </c>
      <c r="AL255" s="61">
        <v>36.31</v>
      </c>
      <c r="AM255" s="61">
        <v>23.31</v>
      </c>
      <c r="AN255" s="61">
        <v>26.54</v>
      </c>
      <c r="AO255" s="61">
        <v>4.8600000000000003</v>
      </c>
      <c r="AP255" s="62">
        <v>1381.38</v>
      </c>
      <c r="AQ255" s="61">
        <v>1.1012</v>
      </c>
      <c r="AR255" s="62">
        <v>1222.97</v>
      </c>
      <c r="AS255" s="62">
        <v>1803.57</v>
      </c>
      <c r="AT255" s="62">
        <v>5452.91</v>
      </c>
      <c r="AU255" s="61">
        <v>880.27</v>
      </c>
      <c r="AV255" s="61">
        <v>142.13999999999999</v>
      </c>
      <c r="AW255" s="62">
        <v>9501.8700000000008</v>
      </c>
      <c r="AX255" s="62">
        <v>5003.71</v>
      </c>
      <c r="AY255" s="61">
        <v>0.52090000000000003</v>
      </c>
      <c r="AZ255" s="62">
        <v>4164.66</v>
      </c>
      <c r="BA255" s="61">
        <v>0.43359999999999999</v>
      </c>
      <c r="BB255" s="61">
        <v>437.01</v>
      </c>
      <c r="BC255" s="61">
        <v>4.5499999999999999E-2</v>
      </c>
      <c r="BD255" s="62">
        <v>9605.3799999999992</v>
      </c>
      <c r="BE255" s="62">
        <v>4707.67</v>
      </c>
      <c r="BF255" s="61">
        <v>1.23</v>
      </c>
      <c r="BG255" s="61">
        <v>0.55720000000000003</v>
      </c>
      <c r="BH255" s="61">
        <v>0.21940000000000001</v>
      </c>
      <c r="BI255" s="61">
        <v>0.1512</v>
      </c>
      <c r="BJ255" s="61">
        <v>3.9199999999999999E-2</v>
      </c>
      <c r="BK255" s="61">
        <v>3.2899999999999999E-2</v>
      </c>
    </row>
    <row r="256" spans="1:63" x14ac:dyDescent="0.25">
      <c r="A256" s="61" t="s">
        <v>288</v>
      </c>
      <c r="B256" s="61">
        <v>47985</v>
      </c>
      <c r="C256" s="61">
        <v>55.05</v>
      </c>
      <c r="D256" s="61">
        <v>28.45</v>
      </c>
      <c r="E256" s="62">
        <v>1566.15</v>
      </c>
      <c r="F256" s="62">
        <v>1560.78</v>
      </c>
      <c r="G256" s="61">
        <v>7.9000000000000008E-3</v>
      </c>
      <c r="H256" s="61">
        <v>2.0000000000000001E-4</v>
      </c>
      <c r="I256" s="61">
        <v>8.0999999999999996E-3</v>
      </c>
      <c r="J256" s="61">
        <v>1.4E-3</v>
      </c>
      <c r="K256" s="61">
        <v>1.6500000000000001E-2</v>
      </c>
      <c r="L256" s="61">
        <v>0.94679999999999997</v>
      </c>
      <c r="M256" s="61">
        <v>1.9099999999999999E-2</v>
      </c>
      <c r="N256" s="61">
        <v>0.255</v>
      </c>
      <c r="O256" s="61">
        <v>4.8999999999999998E-3</v>
      </c>
      <c r="P256" s="61">
        <v>0.11360000000000001</v>
      </c>
      <c r="Q256" s="61">
        <v>73.959999999999994</v>
      </c>
      <c r="R256" s="62">
        <v>53905.55</v>
      </c>
      <c r="S256" s="61">
        <v>0.27489999999999998</v>
      </c>
      <c r="T256" s="61">
        <v>0.17369999999999999</v>
      </c>
      <c r="U256" s="61">
        <v>0.5514</v>
      </c>
      <c r="V256" s="61">
        <v>19.5</v>
      </c>
      <c r="W256" s="61">
        <v>10.96</v>
      </c>
      <c r="X256" s="62">
        <v>71214.13</v>
      </c>
      <c r="Y256" s="61">
        <v>139.30000000000001</v>
      </c>
      <c r="Z256" s="62">
        <v>157560.75</v>
      </c>
      <c r="AA256" s="61">
        <v>0.83099999999999996</v>
      </c>
      <c r="AB256" s="61">
        <v>0.12189999999999999</v>
      </c>
      <c r="AC256" s="61">
        <v>4.7E-2</v>
      </c>
      <c r="AD256" s="61">
        <v>0.16900000000000001</v>
      </c>
      <c r="AE256" s="61">
        <v>157.56</v>
      </c>
      <c r="AF256" s="62">
        <v>4583.04</v>
      </c>
      <c r="AG256" s="61">
        <v>566.54999999999995</v>
      </c>
      <c r="AH256" s="62">
        <v>162322.35999999999</v>
      </c>
      <c r="AI256" s="61" t="s">
        <v>14</v>
      </c>
      <c r="AJ256" s="62">
        <v>36191</v>
      </c>
      <c r="AK256" s="62">
        <v>54952.67</v>
      </c>
      <c r="AL256" s="61">
        <v>48.13</v>
      </c>
      <c r="AM256" s="61">
        <v>27.99</v>
      </c>
      <c r="AN256" s="61">
        <v>30.07</v>
      </c>
      <c r="AO256" s="61">
        <v>4.8</v>
      </c>
      <c r="AP256" s="62">
        <v>1218.3900000000001</v>
      </c>
      <c r="AQ256" s="61">
        <v>0.94630000000000003</v>
      </c>
      <c r="AR256" s="62">
        <v>1156.53</v>
      </c>
      <c r="AS256" s="62">
        <v>1681.96</v>
      </c>
      <c r="AT256" s="62">
        <v>4940.1499999999996</v>
      </c>
      <c r="AU256" s="61">
        <v>902.09</v>
      </c>
      <c r="AV256" s="61">
        <v>134.33000000000001</v>
      </c>
      <c r="AW256" s="62">
        <v>8815.06</v>
      </c>
      <c r="AX256" s="62">
        <v>3800.57</v>
      </c>
      <c r="AY256" s="61">
        <v>0.4214</v>
      </c>
      <c r="AZ256" s="62">
        <v>4764.55</v>
      </c>
      <c r="BA256" s="61">
        <v>0.52829999999999999</v>
      </c>
      <c r="BB256" s="61">
        <v>453.1</v>
      </c>
      <c r="BC256" s="61">
        <v>5.0200000000000002E-2</v>
      </c>
      <c r="BD256" s="62">
        <v>9018.23</v>
      </c>
      <c r="BE256" s="62">
        <v>2853.06</v>
      </c>
      <c r="BF256" s="61">
        <v>0.57730000000000004</v>
      </c>
      <c r="BG256" s="61">
        <v>0.57799999999999996</v>
      </c>
      <c r="BH256" s="61">
        <v>0.21579999999999999</v>
      </c>
      <c r="BI256" s="61">
        <v>0.1462</v>
      </c>
      <c r="BJ256" s="61">
        <v>3.5700000000000003E-2</v>
      </c>
      <c r="BK256" s="61">
        <v>2.4400000000000002E-2</v>
      </c>
    </row>
    <row r="257" spans="1:63" x14ac:dyDescent="0.25">
      <c r="A257" s="61" t="s">
        <v>289</v>
      </c>
      <c r="B257" s="61">
        <v>48264</v>
      </c>
      <c r="C257" s="61">
        <v>79.95</v>
      </c>
      <c r="D257" s="61">
        <v>24.67</v>
      </c>
      <c r="E257" s="62">
        <v>1972.09</v>
      </c>
      <c r="F257" s="62">
        <v>1932.22</v>
      </c>
      <c r="G257" s="61">
        <v>6.6E-3</v>
      </c>
      <c r="H257" s="61">
        <v>2.9999999999999997E-4</v>
      </c>
      <c r="I257" s="61">
        <v>8.0999999999999996E-3</v>
      </c>
      <c r="J257" s="61">
        <v>1.5E-3</v>
      </c>
      <c r="K257" s="61">
        <v>1.4500000000000001E-2</v>
      </c>
      <c r="L257" s="61">
        <v>0.95009999999999994</v>
      </c>
      <c r="M257" s="61">
        <v>1.89E-2</v>
      </c>
      <c r="N257" s="61">
        <v>0.29670000000000002</v>
      </c>
      <c r="O257" s="61">
        <v>4.1000000000000003E-3</v>
      </c>
      <c r="P257" s="61">
        <v>0.11260000000000001</v>
      </c>
      <c r="Q257" s="61">
        <v>89.27</v>
      </c>
      <c r="R257" s="62">
        <v>54225.07</v>
      </c>
      <c r="S257" s="61">
        <v>0.2656</v>
      </c>
      <c r="T257" s="61">
        <v>0.16750000000000001</v>
      </c>
      <c r="U257" s="61">
        <v>0.56689999999999996</v>
      </c>
      <c r="V257" s="61">
        <v>19.600000000000001</v>
      </c>
      <c r="W257" s="61">
        <v>13.29</v>
      </c>
      <c r="X257" s="62">
        <v>70472.28</v>
      </c>
      <c r="Y257" s="61">
        <v>143.9</v>
      </c>
      <c r="Z257" s="62">
        <v>141361.20000000001</v>
      </c>
      <c r="AA257" s="61">
        <v>0.8246</v>
      </c>
      <c r="AB257" s="61">
        <v>0.125</v>
      </c>
      <c r="AC257" s="61">
        <v>5.04E-2</v>
      </c>
      <c r="AD257" s="61">
        <v>0.1754</v>
      </c>
      <c r="AE257" s="61">
        <v>141.36000000000001</v>
      </c>
      <c r="AF257" s="62">
        <v>3894.42</v>
      </c>
      <c r="AG257" s="61">
        <v>490.23</v>
      </c>
      <c r="AH257" s="62">
        <v>145119.53</v>
      </c>
      <c r="AI257" s="61" t="s">
        <v>14</v>
      </c>
      <c r="AJ257" s="62">
        <v>35555</v>
      </c>
      <c r="AK257" s="62">
        <v>51075.37</v>
      </c>
      <c r="AL257" s="61">
        <v>44.93</v>
      </c>
      <c r="AM257" s="61">
        <v>26.81</v>
      </c>
      <c r="AN257" s="61">
        <v>28.69</v>
      </c>
      <c r="AO257" s="61">
        <v>4.5</v>
      </c>
      <c r="AP257" s="61">
        <v>994.23</v>
      </c>
      <c r="AQ257" s="61">
        <v>0.93189999999999995</v>
      </c>
      <c r="AR257" s="62">
        <v>1095.6400000000001</v>
      </c>
      <c r="AS257" s="62">
        <v>1721.7</v>
      </c>
      <c r="AT257" s="62">
        <v>4871.9799999999996</v>
      </c>
      <c r="AU257" s="61">
        <v>823.42</v>
      </c>
      <c r="AV257" s="61">
        <v>174.84</v>
      </c>
      <c r="AW257" s="62">
        <v>8687.59</v>
      </c>
      <c r="AX257" s="62">
        <v>4121.7700000000004</v>
      </c>
      <c r="AY257" s="61">
        <v>0.46899999999999997</v>
      </c>
      <c r="AZ257" s="62">
        <v>4159.82</v>
      </c>
      <c r="BA257" s="61">
        <v>0.4733</v>
      </c>
      <c r="BB257" s="61">
        <v>507.2</v>
      </c>
      <c r="BC257" s="61">
        <v>5.7700000000000001E-2</v>
      </c>
      <c r="BD257" s="62">
        <v>8788.7900000000009</v>
      </c>
      <c r="BE257" s="62">
        <v>3241.3</v>
      </c>
      <c r="BF257" s="61">
        <v>0.76600000000000001</v>
      </c>
      <c r="BG257" s="61">
        <v>0.56979999999999997</v>
      </c>
      <c r="BH257" s="61">
        <v>0.218</v>
      </c>
      <c r="BI257" s="61">
        <v>0.15029999999999999</v>
      </c>
      <c r="BJ257" s="61">
        <v>3.3700000000000001E-2</v>
      </c>
      <c r="BK257" s="61">
        <v>2.8199999999999999E-2</v>
      </c>
    </row>
    <row r="258" spans="1:63" x14ac:dyDescent="0.25">
      <c r="A258" s="61" t="s">
        <v>290</v>
      </c>
      <c r="B258" s="61">
        <v>50179</v>
      </c>
      <c r="C258" s="61">
        <v>99.05</v>
      </c>
      <c r="D258" s="61">
        <v>10.32</v>
      </c>
      <c r="E258" s="62">
        <v>1022.12</v>
      </c>
      <c r="F258" s="62">
        <v>1027.8699999999999</v>
      </c>
      <c r="G258" s="61">
        <v>3.0999999999999999E-3</v>
      </c>
      <c r="H258" s="61">
        <v>2.0000000000000001E-4</v>
      </c>
      <c r="I258" s="61">
        <v>4.1999999999999997E-3</v>
      </c>
      <c r="J258" s="61">
        <v>8.9999999999999998E-4</v>
      </c>
      <c r="K258" s="61">
        <v>1.01E-2</v>
      </c>
      <c r="L258" s="61">
        <v>0.9657</v>
      </c>
      <c r="M258" s="61">
        <v>1.5900000000000001E-2</v>
      </c>
      <c r="N258" s="61">
        <v>0.3911</v>
      </c>
      <c r="O258" s="61">
        <v>2.9999999999999997E-4</v>
      </c>
      <c r="P258" s="61">
        <v>0.13139999999999999</v>
      </c>
      <c r="Q258" s="61">
        <v>49.09</v>
      </c>
      <c r="R258" s="62">
        <v>49806.51</v>
      </c>
      <c r="S258" s="61">
        <v>0.26690000000000003</v>
      </c>
      <c r="T258" s="61">
        <v>0.15939999999999999</v>
      </c>
      <c r="U258" s="61">
        <v>0.57369999999999999</v>
      </c>
      <c r="V258" s="61">
        <v>17.45</v>
      </c>
      <c r="W258" s="61">
        <v>8.65</v>
      </c>
      <c r="X258" s="62">
        <v>59491.1</v>
      </c>
      <c r="Y258" s="61">
        <v>114.58</v>
      </c>
      <c r="Z258" s="62">
        <v>111143.67</v>
      </c>
      <c r="AA258" s="61">
        <v>0.89419999999999999</v>
      </c>
      <c r="AB258" s="61">
        <v>6.0499999999999998E-2</v>
      </c>
      <c r="AC258" s="61">
        <v>4.53E-2</v>
      </c>
      <c r="AD258" s="61">
        <v>0.10580000000000001</v>
      </c>
      <c r="AE258" s="61">
        <v>111.14</v>
      </c>
      <c r="AF258" s="62">
        <v>2673.93</v>
      </c>
      <c r="AG258" s="61">
        <v>393.71</v>
      </c>
      <c r="AH258" s="62">
        <v>101440.47</v>
      </c>
      <c r="AI258" s="61" t="s">
        <v>14</v>
      </c>
      <c r="AJ258" s="62">
        <v>31925</v>
      </c>
      <c r="AK258" s="62">
        <v>43349.8</v>
      </c>
      <c r="AL258" s="61">
        <v>36.090000000000003</v>
      </c>
      <c r="AM258" s="61">
        <v>23.1</v>
      </c>
      <c r="AN258" s="61">
        <v>26.96</v>
      </c>
      <c r="AO258" s="61">
        <v>4.45</v>
      </c>
      <c r="AP258" s="62">
        <v>1208.93</v>
      </c>
      <c r="AQ258" s="61">
        <v>1.1990000000000001</v>
      </c>
      <c r="AR258" s="62">
        <v>1106.8599999999999</v>
      </c>
      <c r="AS258" s="62">
        <v>2008.92</v>
      </c>
      <c r="AT258" s="62">
        <v>5222.0600000000004</v>
      </c>
      <c r="AU258" s="61">
        <v>886.24</v>
      </c>
      <c r="AV258" s="61">
        <v>200.73</v>
      </c>
      <c r="AW258" s="62">
        <v>9424.81</v>
      </c>
      <c r="AX258" s="62">
        <v>5148.46</v>
      </c>
      <c r="AY258" s="61">
        <v>0.53680000000000005</v>
      </c>
      <c r="AZ258" s="62">
        <v>3797.25</v>
      </c>
      <c r="BA258" s="61">
        <v>0.39589999999999997</v>
      </c>
      <c r="BB258" s="61">
        <v>644.66</v>
      </c>
      <c r="BC258" s="61">
        <v>6.7199999999999996E-2</v>
      </c>
      <c r="BD258" s="62">
        <v>9590.3700000000008</v>
      </c>
      <c r="BE258" s="62">
        <v>4681.54</v>
      </c>
      <c r="BF258" s="61">
        <v>1.6136999999999999</v>
      </c>
      <c r="BG258" s="61">
        <v>0.53979999999999995</v>
      </c>
      <c r="BH258" s="61">
        <v>0.2145</v>
      </c>
      <c r="BI258" s="61">
        <v>0.1807</v>
      </c>
      <c r="BJ258" s="61">
        <v>3.6799999999999999E-2</v>
      </c>
      <c r="BK258" s="61">
        <v>2.8199999999999999E-2</v>
      </c>
    </row>
    <row r="259" spans="1:63" x14ac:dyDescent="0.25">
      <c r="A259" s="61" t="s">
        <v>291</v>
      </c>
      <c r="B259" s="61">
        <v>49346</v>
      </c>
      <c r="C259" s="61">
        <v>60.57</v>
      </c>
      <c r="D259" s="61">
        <v>14.19</v>
      </c>
      <c r="E259" s="61">
        <v>859.67</v>
      </c>
      <c r="F259" s="61">
        <v>863.27</v>
      </c>
      <c r="G259" s="61">
        <v>3.5000000000000001E-3</v>
      </c>
      <c r="H259" s="61">
        <v>8.0000000000000004E-4</v>
      </c>
      <c r="I259" s="61">
        <v>3.3E-3</v>
      </c>
      <c r="J259" s="61">
        <v>5.9999999999999995E-4</v>
      </c>
      <c r="K259" s="61">
        <v>8.5000000000000006E-3</v>
      </c>
      <c r="L259" s="61">
        <v>0.97399999999999998</v>
      </c>
      <c r="M259" s="61">
        <v>9.2999999999999992E-3</v>
      </c>
      <c r="N259" s="61">
        <v>0.18290000000000001</v>
      </c>
      <c r="O259" s="61">
        <v>2.2000000000000001E-3</v>
      </c>
      <c r="P259" s="61">
        <v>0.107</v>
      </c>
      <c r="Q259" s="61">
        <v>43</v>
      </c>
      <c r="R259" s="62">
        <v>53100.13</v>
      </c>
      <c r="S259" s="61">
        <v>0.2261</v>
      </c>
      <c r="T259" s="61">
        <v>0.15579999999999999</v>
      </c>
      <c r="U259" s="61">
        <v>0.61809999999999998</v>
      </c>
      <c r="V259" s="61">
        <v>17.78</v>
      </c>
      <c r="W259" s="61">
        <v>6.51</v>
      </c>
      <c r="X259" s="62">
        <v>67499.58</v>
      </c>
      <c r="Y259" s="61">
        <v>129.63999999999999</v>
      </c>
      <c r="Z259" s="62">
        <v>135086.56</v>
      </c>
      <c r="AA259" s="61">
        <v>0.86319999999999997</v>
      </c>
      <c r="AB259" s="61">
        <v>0.1024</v>
      </c>
      <c r="AC259" s="61">
        <v>3.44E-2</v>
      </c>
      <c r="AD259" s="61">
        <v>0.1368</v>
      </c>
      <c r="AE259" s="61">
        <v>135.09</v>
      </c>
      <c r="AF259" s="62">
        <v>3467.78</v>
      </c>
      <c r="AG259" s="61">
        <v>474.52</v>
      </c>
      <c r="AH259" s="62">
        <v>126531.26</v>
      </c>
      <c r="AI259" s="61" t="s">
        <v>14</v>
      </c>
      <c r="AJ259" s="62">
        <v>35887</v>
      </c>
      <c r="AK259" s="62">
        <v>55270</v>
      </c>
      <c r="AL259" s="61">
        <v>38.15</v>
      </c>
      <c r="AM259" s="61">
        <v>24.08</v>
      </c>
      <c r="AN259" s="61">
        <v>27.67</v>
      </c>
      <c r="AO259" s="61">
        <v>5.03</v>
      </c>
      <c r="AP259" s="62">
        <v>1233.67</v>
      </c>
      <c r="AQ259" s="61">
        <v>0.95469999999999999</v>
      </c>
      <c r="AR259" s="62">
        <v>1170.52</v>
      </c>
      <c r="AS259" s="62">
        <v>1808.34</v>
      </c>
      <c r="AT259" s="62">
        <v>5254.47</v>
      </c>
      <c r="AU259" s="61">
        <v>875.72</v>
      </c>
      <c r="AV259" s="61">
        <v>128.47999999999999</v>
      </c>
      <c r="AW259" s="62">
        <v>9237.5300000000007</v>
      </c>
      <c r="AX259" s="62">
        <v>4500.07</v>
      </c>
      <c r="AY259" s="61">
        <v>0.4723</v>
      </c>
      <c r="AZ259" s="62">
        <v>4589.63</v>
      </c>
      <c r="BA259" s="61">
        <v>0.48170000000000002</v>
      </c>
      <c r="BB259" s="61">
        <v>438.62</v>
      </c>
      <c r="BC259" s="61">
        <v>4.5999999999999999E-2</v>
      </c>
      <c r="BD259" s="62">
        <v>9528.32</v>
      </c>
      <c r="BE259" s="62">
        <v>3678.46</v>
      </c>
      <c r="BF259" s="61">
        <v>0.80369999999999997</v>
      </c>
      <c r="BG259" s="61">
        <v>0.56330000000000002</v>
      </c>
      <c r="BH259" s="61">
        <v>0.21199999999999999</v>
      </c>
      <c r="BI259" s="61">
        <v>0.16209999999999999</v>
      </c>
      <c r="BJ259" s="61">
        <v>3.4000000000000002E-2</v>
      </c>
      <c r="BK259" s="61">
        <v>2.8500000000000001E-2</v>
      </c>
    </row>
    <row r="260" spans="1:63" x14ac:dyDescent="0.25">
      <c r="A260" s="61" t="s">
        <v>292</v>
      </c>
      <c r="B260" s="61">
        <v>47191</v>
      </c>
      <c r="C260" s="61">
        <v>34.33</v>
      </c>
      <c r="D260" s="61">
        <v>102.35</v>
      </c>
      <c r="E260" s="62">
        <v>3513.86</v>
      </c>
      <c r="F260" s="62">
        <v>3385.98</v>
      </c>
      <c r="G260" s="61">
        <v>2.4E-2</v>
      </c>
      <c r="H260" s="61">
        <v>4.0000000000000002E-4</v>
      </c>
      <c r="I260" s="61">
        <v>1.9800000000000002E-2</v>
      </c>
      <c r="J260" s="61">
        <v>1E-3</v>
      </c>
      <c r="K260" s="61">
        <v>2.3199999999999998E-2</v>
      </c>
      <c r="L260" s="61">
        <v>0.90820000000000001</v>
      </c>
      <c r="M260" s="61">
        <v>2.3400000000000001E-2</v>
      </c>
      <c r="N260" s="61">
        <v>0.12909999999999999</v>
      </c>
      <c r="O260" s="61">
        <v>1.0699999999999999E-2</v>
      </c>
      <c r="P260" s="61">
        <v>9.8799999999999999E-2</v>
      </c>
      <c r="Q260" s="61">
        <v>149.52000000000001</v>
      </c>
      <c r="R260" s="62">
        <v>62789.78</v>
      </c>
      <c r="S260" s="61">
        <v>0.23139999999999999</v>
      </c>
      <c r="T260" s="61">
        <v>0.2021</v>
      </c>
      <c r="U260" s="61">
        <v>0.56659999999999999</v>
      </c>
      <c r="V260" s="61">
        <v>19.670000000000002</v>
      </c>
      <c r="W260" s="61">
        <v>16.14</v>
      </c>
      <c r="X260" s="62">
        <v>85061.59</v>
      </c>
      <c r="Y260" s="61">
        <v>214.44</v>
      </c>
      <c r="Z260" s="62">
        <v>194709.41</v>
      </c>
      <c r="AA260" s="61">
        <v>0.82389999999999997</v>
      </c>
      <c r="AB260" s="61">
        <v>0.15079999999999999</v>
      </c>
      <c r="AC260" s="61">
        <v>2.53E-2</v>
      </c>
      <c r="AD260" s="61">
        <v>0.17610000000000001</v>
      </c>
      <c r="AE260" s="61">
        <v>194.71</v>
      </c>
      <c r="AF260" s="62">
        <v>7317.47</v>
      </c>
      <c r="AG260" s="61">
        <v>879.9</v>
      </c>
      <c r="AH260" s="62">
        <v>221883.14</v>
      </c>
      <c r="AI260" s="61" t="s">
        <v>14</v>
      </c>
      <c r="AJ260" s="62">
        <v>48829</v>
      </c>
      <c r="AK260" s="62">
        <v>81126.03</v>
      </c>
      <c r="AL260" s="61">
        <v>67.819999999999993</v>
      </c>
      <c r="AM260" s="61">
        <v>37.36</v>
      </c>
      <c r="AN260" s="61">
        <v>40.65</v>
      </c>
      <c r="AO260" s="61">
        <v>4.78</v>
      </c>
      <c r="AP260" s="62">
        <v>1321.69</v>
      </c>
      <c r="AQ260" s="61">
        <v>0.71989999999999998</v>
      </c>
      <c r="AR260" s="62">
        <v>1065.77</v>
      </c>
      <c r="AS260" s="62">
        <v>1856.23</v>
      </c>
      <c r="AT260" s="62">
        <v>5699.71</v>
      </c>
      <c r="AU260" s="62">
        <v>1016.56</v>
      </c>
      <c r="AV260" s="61">
        <v>247.52</v>
      </c>
      <c r="AW260" s="62">
        <v>9885.7900000000009</v>
      </c>
      <c r="AX260" s="62">
        <v>2976.26</v>
      </c>
      <c r="AY260" s="61">
        <v>0.29749999999999999</v>
      </c>
      <c r="AZ260" s="62">
        <v>6675.68</v>
      </c>
      <c r="BA260" s="61">
        <v>0.6673</v>
      </c>
      <c r="BB260" s="61">
        <v>352.47</v>
      </c>
      <c r="BC260" s="61">
        <v>3.5200000000000002E-2</v>
      </c>
      <c r="BD260" s="62">
        <v>10004.42</v>
      </c>
      <c r="BE260" s="62">
        <v>1366.9</v>
      </c>
      <c r="BF260" s="61">
        <v>0.15490000000000001</v>
      </c>
      <c r="BG260" s="61">
        <v>0.61160000000000003</v>
      </c>
      <c r="BH260" s="61">
        <v>0.21690000000000001</v>
      </c>
      <c r="BI260" s="61">
        <v>0.1187</v>
      </c>
      <c r="BJ260" s="61">
        <v>3.0300000000000001E-2</v>
      </c>
      <c r="BK260" s="61">
        <v>2.2499999999999999E-2</v>
      </c>
    </row>
    <row r="261" spans="1:63" x14ac:dyDescent="0.25">
      <c r="A261" s="61" t="s">
        <v>293</v>
      </c>
      <c r="B261" s="61">
        <v>44164</v>
      </c>
      <c r="C261" s="61">
        <v>38.24</v>
      </c>
      <c r="D261" s="61">
        <v>120.56</v>
      </c>
      <c r="E261" s="62">
        <v>4610.1499999999996</v>
      </c>
      <c r="F261" s="62">
        <v>4377.1099999999997</v>
      </c>
      <c r="G261" s="61">
        <v>1.7299999999999999E-2</v>
      </c>
      <c r="H261" s="61">
        <v>8.0000000000000004E-4</v>
      </c>
      <c r="I261" s="61">
        <v>0.1046</v>
      </c>
      <c r="J261" s="61">
        <v>1.5E-3</v>
      </c>
      <c r="K261" s="61">
        <v>3.9699999999999999E-2</v>
      </c>
      <c r="L261" s="61">
        <v>0.77270000000000005</v>
      </c>
      <c r="M261" s="61">
        <v>6.3500000000000001E-2</v>
      </c>
      <c r="N261" s="61">
        <v>0.44779999999999998</v>
      </c>
      <c r="O261" s="61">
        <v>1.6400000000000001E-2</v>
      </c>
      <c r="P261" s="61">
        <v>0.1326</v>
      </c>
      <c r="Q261" s="61">
        <v>195.14</v>
      </c>
      <c r="R261" s="62">
        <v>58517.86</v>
      </c>
      <c r="S261" s="61">
        <v>0.23100000000000001</v>
      </c>
      <c r="T261" s="61">
        <v>0.192</v>
      </c>
      <c r="U261" s="61">
        <v>0.57699999999999996</v>
      </c>
      <c r="V261" s="61">
        <v>18.57</v>
      </c>
      <c r="W261" s="61">
        <v>25.97</v>
      </c>
      <c r="X261" s="62">
        <v>82177.59</v>
      </c>
      <c r="Y261" s="61">
        <v>174.3</v>
      </c>
      <c r="Z261" s="62">
        <v>134678.76999999999</v>
      </c>
      <c r="AA261" s="61">
        <v>0.72030000000000005</v>
      </c>
      <c r="AB261" s="61">
        <v>0.25280000000000002</v>
      </c>
      <c r="AC261" s="61">
        <v>2.69E-2</v>
      </c>
      <c r="AD261" s="61">
        <v>0.2797</v>
      </c>
      <c r="AE261" s="61">
        <v>134.68</v>
      </c>
      <c r="AF261" s="62">
        <v>5118.59</v>
      </c>
      <c r="AG261" s="61">
        <v>621.5</v>
      </c>
      <c r="AH261" s="62">
        <v>149653.03</v>
      </c>
      <c r="AI261" s="61" t="s">
        <v>14</v>
      </c>
      <c r="AJ261" s="62">
        <v>30661</v>
      </c>
      <c r="AK261" s="62">
        <v>47546.69</v>
      </c>
      <c r="AL261" s="61">
        <v>61.1</v>
      </c>
      <c r="AM261" s="61">
        <v>36.299999999999997</v>
      </c>
      <c r="AN261" s="61">
        <v>41.57</v>
      </c>
      <c r="AO261" s="61">
        <v>5.21</v>
      </c>
      <c r="AP261" s="61">
        <v>955.74</v>
      </c>
      <c r="AQ261" s="61">
        <v>1.0454000000000001</v>
      </c>
      <c r="AR261" s="62">
        <v>1051.69</v>
      </c>
      <c r="AS261" s="62">
        <v>1816.15</v>
      </c>
      <c r="AT261" s="62">
        <v>5797.71</v>
      </c>
      <c r="AU261" s="61">
        <v>959.18</v>
      </c>
      <c r="AV261" s="61">
        <v>281.97000000000003</v>
      </c>
      <c r="AW261" s="62">
        <v>9906.7000000000007</v>
      </c>
      <c r="AX261" s="62">
        <v>4024.57</v>
      </c>
      <c r="AY261" s="61">
        <v>0.40300000000000002</v>
      </c>
      <c r="AZ261" s="62">
        <v>5190.04</v>
      </c>
      <c r="BA261" s="61">
        <v>0.51970000000000005</v>
      </c>
      <c r="BB261" s="61">
        <v>772.8</v>
      </c>
      <c r="BC261" s="61">
        <v>7.7399999999999997E-2</v>
      </c>
      <c r="BD261" s="62">
        <v>9987.41</v>
      </c>
      <c r="BE261" s="62">
        <v>2445.38</v>
      </c>
      <c r="BF261" s="61">
        <v>0.5847</v>
      </c>
      <c r="BG261" s="61">
        <v>0.58660000000000001</v>
      </c>
      <c r="BH261" s="61">
        <v>0.22489999999999999</v>
      </c>
      <c r="BI261" s="61">
        <v>0.13780000000000001</v>
      </c>
      <c r="BJ261" s="61">
        <v>3.0599999999999999E-2</v>
      </c>
      <c r="BK261" s="61">
        <v>2.01E-2</v>
      </c>
    </row>
    <row r="262" spans="1:63" x14ac:dyDescent="0.25">
      <c r="A262" s="61" t="s">
        <v>294</v>
      </c>
      <c r="B262" s="61">
        <v>44172</v>
      </c>
      <c r="C262" s="61">
        <v>115.9</v>
      </c>
      <c r="D262" s="61">
        <v>17.52</v>
      </c>
      <c r="E262" s="62">
        <v>2030.92</v>
      </c>
      <c r="F262" s="62">
        <v>1983.63</v>
      </c>
      <c r="G262" s="61">
        <v>3.8999999999999998E-3</v>
      </c>
      <c r="H262" s="61">
        <v>4.0000000000000002E-4</v>
      </c>
      <c r="I262" s="61">
        <v>8.8000000000000005E-3</v>
      </c>
      <c r="J262" s="61">
        <v>1.1999999999999999E-3</v>
      </c>
      <c r="K262" s="61">
        <v>1.5900000000000001E-2</v>
      </c>
      <c r="L262" s="61">
        <v>0.94669999999999999</v>
      </c>
      <c r="M262" s="61">
        <v>2.3099999999999999E-2</v>
      </c>
      <c r="N262" s="61">
        <v>0.47989999999999999</v>
      </c>
      <c r="O262" s="61">
        <v>6.7000000000000002E-3</v>
      </c>
      <c r="P262" s="61">
        <v>0.1542</v>
      </c>
      <c r="Q262" s="61">
        <v>92.67</v>
      </c>
      <c r="R262" s="62">
        <v>51738.05</v>
      </c>
      <c r="S262" s="61">
        <v>0.21729999999999999</v>
      </c>
      <c r="T262" s="61">
        <v>0.1469</v>
      </c>
      <c r="U262" s="61">
        <v>0.63570000000000004</v>
      </c>
      <c r="V262" s="61">
        <v>17.61</v>
      </c>
      <c r="W262" s="61">
        <v>14.79</v>
      </c>
      <c r="X262" s="62">
        <v>67098.34</v>
      </c>
      <c r="Y262" s="61">
        <v>132.85</v>
      </c>
      <c r="Z262" s="62">
        <v>115701.34</v>
      </c>
      <c r="AA262" s="61">
        <v>0.79820000000000002</v>
      </c>
      <c r="AB262" s="61">
        <v>0.1595</v>
      </c>
      <c r="AC262" s="61">
        <v>4.2299999999999997E-2</v>
      </c>
      <c r="AD262" s="61">
        <v>0.20180000000000001</v>
      </c>
      <c r="AE262" s="61">
        <v>115.7</v>
      </c>
      <c r="AF262" s="62">
        <v>3268.31</v>
      </c>
      <c r="AG262" s="61">
        <v>444.73</v>
      </c>
      <c r="AH262" s="62">
        <v>113373.99</v>
      </c>
      <c r="AI262" s="61" t="s">
        <v>14</v>
      </c>
      <c r="AJ262" s="62">
        <v>29020</v>
      </c>
      <c r="AK262" s="62">
        <v>41326.629999999997</v>
      </c>
      <c r="AL262" s="61">
        <v>42.64</v>
      </c>
      <c r="AM262" s="61">
        <v>26.35</v>
      </c>
      <c r="AN262" s="61">
        <v>31.13</v>
      </c>
      <c r="AO262" s="61">
        <v>4.1399999999999997</v>
      </c>
      <c r="AP262" s="61">
        <v>889.55</v>
      </c>
      <c r="AQ262" s="61">
        <v>1.1203000000000001</v>
      </c>
      <c r="AR262" s="62">
        <v>1086.5999999999999</v>
      </c>
      <c r="AS262" s="62">
        <v>1844.89</v>
      </c>
      <c r="AT262" s="62">
        <v>5246.32</v>
      </c>
      <c r="AU262" s="61">
        <v>966.03</v>
      </c>
      <c r="AV262" s="61">
        <v>293.93</v>
      </c>
      <c r="AW262" s="62">
        <v>9437.76</v>
      </c>
      <c r="AX262" s="62">
        <v>5041.1000000000004</v>
      </c>
      <c r="AY262" s="61">
        <v>0.52</v>
      </c>
      <c r="AZ262" s="62">
        <v>3724.72</v>
      </c>
      <c r="BA262" s="61">
        <v>0.38419999999999999</v>
      </c>
      <c r="BB262" s="61">
        <v>929.12</v>
      </c>
      <c r="BC262" s="61">
        <v>9.5799999999999996E-2</v>
      </c>
      <c r="BD262" s="62">
        <v>9694.9500000000007</v>
      </c>
      <c r="BE262" s="62">
        <v>4130.78</v>
      </c>
      <c r="BF262" s="61">
        <v>1.3944000000000001</v>
      </c>
      <c r="BG262" s="61">
        <v>0.55230000000000001</v>
      </c>
      <c r="BH262" s="61">
        <v>0.22689999999999999</v>
      </c>
      <c r="BI262" s="61">
        <v>0.16450000000000001</v>
      </c>
      <c r="BJ262" s="61">
        <v>3.4200000000000001E-2</v>
      </c>
      <c r="BK262" s="61">
        <v>2.2100000000000002E-2</v>
      </c>
    </row>
    <row r="263" spans="1:63" x14ac:dyDescent="0.25">
      <c r="A263" s="61" t="s">
        <v>295</v>
      </c>
      <c r="B263" s="61">
        <v>44180</v>
      </c>
      <c r="C263" s="61">
        <v>29</v>
      </c>
      <c r="D263" s="61">
        <v>242.72</v>
      </c>
      <c r="E263" s="62">
        <v>7038.94</v>
      </c>
      <c r="F263" s="62">
        <v>6672.54</v>
      </c>
      <c r="G263" s="61">
        <v>2.0500000000000001E-2</v>
      </c>
      <c r="H263" s="61">
        <v>5.0000000000000001E-4</v>
      </c>
      <c r="I263" s="61">
        <v>7.0400000000000004E-2</v>
      </c>
      <c r="J263" s="61">
        <v>1.4E-3</v>
      </c>
      <c r="K263" s="61">
        <v>3.2000000000000001E-2</v>
      </c>
      <c r="L263" s="61">
        <v>0.8286</v>
      </c>
      <c r="M263" s="61">
        <v>4.65E-2</v>
      </c>
      <c r="N263" s="61">
        <v>0.39040000000000002</v>
      </c>
      <c r="O263" s="61">
        <v>1.9199999999999998E-2</v>
      </c>
      <c r="P263" s="61">
        <v>0.1336</v>
      </c>
      <c r="Q263" s="61">
        <v>321.76</v>
      </c>
      <c r="R263" s="62">
        <v>59660.35</v>
      </c>
      <c r="S263" s="61">
        <v>0.2382</v>
      </c>
      <c r="T263" s="61">
        <v>0.1908</v>
      </c>
      <c r="U263" s="61">
        <v>0.57099999999999995</v>
      </c>
      <c r="V263" s="61">
        <v>18.64</v>
      </c>
      <c r="W263" s="61">
        <v>37.04</v>
      </c>
      <c r="X263" s="62">
        <v>84495.12</v>
      </c>
      <c r="Y263" s="61">
        <v>187.01</v>
      </c>
      <c r="Z263" s="62">
        <v>162972.48000000001</v>
      </c>
      <c r="AA263" s="61">
        <v>0.72040000000000004</v>
      </c>
      <c r="AB263" s="61">
        <v>0.2535</v>
      </c>
      <c r="AC263" s="61">
        <v>2.6100000000000002E-2</v>
      </c>
      <c r="AD263" s="61">
        <v>0.27960000000000002</v>
      </c>
      <c r="AE263" s="61">
        <v>162.97</v>
      </c>
      <c r="AF263" s="62">
        <v>6433.07</v>
      </c>
      <c r="AG263" s="61">
        <v>749.43</v>
      </c>
      <c r="AH263" s="62">
        <v>177918.72</v>
      </c>
      <c r="AI263" s="61" t="s">
        <v>14</v>
      </c>
      <c r="AJ263" s="62">
        <v>33190</v>
      </c>
      <c r="AK263" s="62">
        <v>50160.76</v>
      </c>
      <c r="AL263" s="61">
        <v>64.39</v>
      </c>
      <c r="AM263" s="61">
        <v>37.25</v>
      </c>
      <c r="AN263" s="61">
        <v>41.73</v>
      </c>
      <c r="AO263" s="61">
        <v>4.8899999999999997</v>
      </c>
      <c r="AP263" s="62">
        <v>1438.34</v>
      </c>
      <c r="AQ263" s="61">
        <v>0.97009999999999996</v>
      </c>
      <c r="AR263" s="62">
        <v>1120.78</v>
      </c>
      <c r="AS263" s="62">
        <v>1876.04</v>
      </c>
      <c r="AT263" s="62">
        <v>5843.66</v>
      </c>
      <c r="AU263" s="62">
        <v>1050.0999999999999</v>
      </c>
      <c r="AV263" s="61">
        <v>380.91</v>
      </c>
      <c r="AW263" s="62">
        <v>10271.48</v>
      </c>
      <c r="AX263" s="62">
        <v>3620.9</v>
      </c>
      <c r="AY263" s="61">
        <v>0.34570000000000001</v>
      </c>
      <c r="AZ263" s="62">
        <v>6205.13</v>
      </c>
      <c r="BA263" s="61">
        <v>0.59250000000000003</v>
      </c>
      <c r="BB263" s="61">
        <v>646.74</v>
      </c>
      <c r="BC263" s="61">
        <v>6.1800000000000001E-2</v>
      </c>
      <c r="BD263" s="62">
        <v>10472.76</v>
      </c>
      <c r="BE263" s="62">
        <v>1807.05</v>
      </c>
      <c r="BF263" s="61">
        <v>0.34949999999999998</v>
      </c>
      <c r="BG263" s="61">
        <v>0.5917</v>
      </c>
      <c r="BH263" s="61">
        <v>0.23469999999999999</v>
      </c>
      <c r="BI263" s="61">
        <v>0.12889999999999999</v>
      </c>
      <c r="BJ263" s="61">
        <v>2.6499999999999999E-2</v>
      </c>
      <c r="BK263" s="61">
        <v>1.8100000000000002E-2</v>
      </c>
    </row>
    <row r="264" spans="1:63" x14ac:dyDescent="0.25">
      <c r="A264" s="61" t="s">
        <v>296</v>
      </c>
      <c r="B264" s="61">
        <v>48165</v>
      </c>
      <c r="C264" s="61">
        <v>61</v>
      </c>
      <c r="D264" s="61">
        <v>27.18</v>
      </c>
      <c r="E264" s="62">
        <v>1657.84</v>
      </c>
      <c r="F264" s="62">
        <v>1663.22</v>
      </c>
      <c r="G264" s="61">
        <v>6.7999999999999996E-3</v>
      </c>
      <c r="H264" s="61">
        <v>4.0000000000000002E-4</v>
      </c>
      <c r="I264" s="61">
        <v>9.1999999999999998E-3</v>
      </c>
      <c r="J264" s="61">
        <v>1.6000000000000001E-3</v>
      </c>
      <c r="K264" s="61">
        <v>1.6899999999999998E-2</v>
      </c>
      <c r="L264" s="61">
        <v>0.94479999999999997</v>
      </c>
      <c r="M264" s="61">
        <v>2.0299999999999999E-2</v>
      </c>
      <c r="N264" s="61">
        <v>0.27310000000000001</v>
      </c>
      <c r="O264" s="61">
        <v>3.8E-3</v>
      </c>
      <c r="P264" s="61">
        <v>0.1116</v>
      </c>
      <c r="Q264" s="61">
        <v>79.099999999999994</v>
      </c>
      <c r="R264" s="62">
        <v>53460.92</v>
      </c>
      <c r="S264" s="61">
        <v>0.26550000000000001</v>
      </c>
      <c r="T264" s="61">
        <v>0.1855</v>
      </c>
      <c r="U264" s="61">
        <v>0.54900000000000004</v>
      </c>
      <c r="V264" s="61">
        <v>19.399999999999999</v>
      </c>
      <c r="W264" s="61">
        <v>11.49</v>
      </c>
      <c r="X264" s="62">
        <v>70052.66</v>
      </c>
      <c r="Y264" s="61">
        <v>140.30000000000001</v>
      </c>
      <c r="Z264" s="62">
        <v>139238.85</v>
      </c>
      <c r="AA264" s="61">
        <v>0.84689999999999999</v>
      </c>
      <c r="AB264" s="61">
        <v>0.11020000000000001</v>
      </c>
      <c r="AC264" s="61">
        <v>4.2999999999999997E-2</v>
      </c>
      <c r="AD264" s="61">
        <v>0.15310000000000001</v>
      </c>
      <c r="AE264" s="61">
        <v>139.24</v>
      </c>
      <c r="AF264" s="62">
        <v>4009.37</v>
      </c>
      <c r="AG264" s="61">
        <v>512.72</v>
      </c>
      <c r="AH264" s="62">
        <v>143219.44</v>
      </c>
      <c r="AI264" s="61" t="s">
        <v>14</v>
      </c>
      <c r="AJ264" s="62">
        <v>35725</v>
      </c>
      <c r="AK264" s="62">
        <v>51030.42</v>
      </c>
      <c r="AL264" s="61">
        <v>44.72</v>
      </c>
      <c r="AM264" s="61">
        <v>27.83</v>
      </c>
      <c r="AN264" s="61">
        <v>30.66</v>
      </c>
      <c r="AO264" s="61">
        <v>4.9400000000000004</v>
      </c>
      <c r="AP264" s="62">
        <v>1097.7</v>
      </c>
      <c r="AQ264" s="61">
        <v>0.95179999999999998</v>
      </c>
      <c r="AR264" s="62">
        <v>1078.5999999999999</v>
      </c>
      <c r="AS264" s="62">
        <v>1735.78</v>
      </c>
      <c r="AT264" s="62">
        <v>4838.21</v>
      </c>
      <c r="AU264" s="61">
        <v>797.44</v>
      </c>
      <c r="AV264" s="61">
        <v>207.91</v>
      </c>
      <c r="AW264" s="62">
        <v>8657.93</v>
      </c>
      <c r="AX264" s="62">
        <v>4037.7</v>
      </c>
      <c r="AY264" s="61">
        <v>0.45650000000000002</v>
      </c>
      <c r="AZ264" s="62">
        <v>4323.93</v>
      </c>
      <c r="BA264" s="61">
        <v>0.48880000000000001</v>
      </c>
      <c r="BB264" s="61">
        <v>483.78</v>
      </c>
      <c r="BC264" s="61">
        <v>5.4699999999999999E-2</v>
      </c>
      <c r="BD264" s="62">
        <v>8845.42</v>
      </c>
      <c r="BE264" s="62">
        <v>3375.5</v>
      </c>
      <c r="BF264" s="61">
        <v>0.78590000000000004</v>
      </c>
      <c r="BG264" s="61">
        <v>0.57820000000000005</v>
      </c>
      <c r="BH264" s="61">
        <v>0.2147</v>
      </c>
      <c r="BI264" s="61">
        <v>0.14940000000000001</v>
      </c>
      <c r="BJ264" s="61">
        <v>3.49E-2</v>
      </c>
      <c r="BK264" s="61">
        <v>2.2800000000000001E-2</v>
      </c>
    </row>
    <row r="265" spans="1:63" x14ac:dyDescent="0.25">
      <c r="A265" s="61" t="s">
        <v>297</v>
      </c>
      <c r="B265" s="61">
        <v>50435</v>
      </c>
      <c r="C265" s="61">
        <v>35.9</v>
      </c>
      <c r="D265" s="61">
        <v>134.38</v>
      </c>
      <c r="E265" s="62">
        <v>4824.88</v>
      </c>
      <c r="F265" s="62">
        <v>4630.58</v>
      </c>
      <c r="G265" s="61">
        <v>2.6200000000000001E-2</v>
      </c>
      <c r="H265" s="61">
        <v>4.0000000000000002E-4</v>
      </c>
      <c r="I265" s="61">
        <v>3.6900000000000002E-2</v>
      </c>
      <c r="J265" s="61">
        <v>8.9999999999999998E-4</v>
      </c>
      <c r="K265" s="61">
        <v>2.1899999999999999E-2</v>
      </c>
      <c r="L265" s="61">
        <v>0.88529999999999998</v>
      </c>
      <c r="M265" s="61">
        <v>2.8400000000000002E-2</v>
      </c>
      <c r="N265" s="61">
        <v>0.18079999999999999</v>
      </c>
      <c r="O265" s="61">
        <v>1.2200000000000001E-2</v>
      </c>
      <c r="P265" s="61">
        <v>0.1076</v>
      </c>
      <c r="Q265" s="61">
        <v>202.9</v>
      </c>
      <c r="R265" s="62">
        <v>62392.33</v>
      </c>
      <c r="S265" s="61">
        <v>0.2681</v>
      </c>
      <c r="T265" s="61">
        <v>0.20749999999999999</v>
      </c>
      <c r="U265" s="61">
        <v>0.52439999999999998</v>
      </c>
      <c r="V265" s="61">
        <v>19.54</v>
      </c>
      <c r="W265" s="61">
        <v>22.89</v>
      </c>
      <c r="X265" s="62">
        <v>84958.61</v>
      </c>
      <c r="Y265" s="61">
        <v>207.75</v>
      </c>
      <c r="Z265" s="62">
        <v>179079.03</v>
      </c>
      <c r="AA265" s="61">
        <v>0.78029999999999999</v>
      </c>
      <c r="AB265" s="61">
        <v>0.19689999999999999</v>
      </c>
      <c r="AC265" s="61">
        <v>2.2800000000000001E-2</v>
      </c>
      <c r="AD265" s="61">
        <v>0.21970000000000001</v>
      </c>
      <c r="AE265" s="61">
        <v>179.08</v>
      </c>
      <c r="AF265" s="62">
        <v>6737.64</v>
      </c>
      <c r="AG265" s="61">
        <v>797.7</v>
      </c>
      <c r="AH265" s="62">
        <v>206356.32</v>
      </c>
      <c r="AI265" s="61" t="s">
        <v>14</v>
      </c>
      <c r="AJ265" s="62">
        <v>42323</v>
      </c>
      <c r="AK265" s="62">
        <v>69008.59</v>
      </c>
      <c r="AL265" s="61">
        <v>64.099999999999994</v>
      </c>
      <c r="AM265" s="61">
        <v>36.61</v>
      </c>
      <c r="AN265" s="61">
        <v>39.28</v>
      </c>
      <c r="AO265" s="61">
        <v>4.58</v>
      </c>
      <c r="AP265" s="62">
        <v>1096.5</v>
      </c>
      <c r="AQ265" s="61">
        <v>0.73070000000000002</v>
      </c>
      <c r="AR265" s="62">
        <v>1072.44</v>
      </c>
      <c r="AS265" s="62">
        <v>1820.07</v>
      </c>
      <c r="AT265" s="62">
        <v>5581.54</v>
      </c>
      <c r="AU265" s="62">
        <v>1027.53</v>
      </c>
      <c r="AV265" s="61">
        <v>288.17</v>
      </c>
      <c r="AW265" s="62">
        <v>9789.75</v>
      </c>
      <c r="AX265" s="62">
        <v>3203.02</v>
      </c>
      <c r="AY265" s="61">
        <v>0.32600000000000001</v>
      </c>
      <c r="AZ265" s="62">
        <v>6221.84</v>
      </c>
      <c r="BA265" s="61">
        <v>0.63329999999999997</v>
      </c>
      <c r="BB265" s="61">
        <v>399.69</v>
      </c>
      <c r="BC265" s="61">
        <v>4.07E-2</v>
      </c>
      <c r="BD265" s="62">
        <v>9824.5499999999993</v>
      </c>
      <c r="BE265" s="62">
        <v>1491.57</v>
      </c>
      <c r="BF265" s="61">
        <v>0.20680000000000001</v>
      </c>
      <c r="BG265" s="61">
        <v>0.60709999999999997</v>
      </c>
      <c r="BH265" s="61">
        <v>0.22420000000000001</v>
      </c>
      <c r="BI265" s="61">
        <v>0.11749999999999999</v>
      </c>
      <c r="BJ265" s="61">
        <v>3.0800000000000001E-2</v>
      </c>
      <c r="BK265" s="61">
        <v>2.0299999999999999E-2</v>
      </c>
    </row>
    <row r="266" spans="1:63" x14ac:dyDescent="0.25">
      <c r="A266" s="61" t="s">
        <v>298</v>
      </c>
      <c r="B266" s="61">
        <v>47878</v>
      </c>
      <c r="C266" s="61">
        <v>36.76</v>
      </c>
      <c r="D266" s="61">
        <v>49.68</v>
      </c>
      <c r="E266" s="62">
        <v>1826.19</v>
      </c>
      <c r="F266" s="62">
        <v>1794.46</v>
      </c>
      <c r="G266" s="61">
        <v>1.23E-2</v>
      </c>
      <c r="H266" s="61">
        <v>4.0000000000000002E-4</v>
      </c>
      <c r="I266" s="61">
        <v>9.4000000000000004E-3</v>
      </c>
      <c r="J266" s="61">
        <v>1.2999999999999999E-3</v>
      </c>
      <c r="K266" s="61">
        <v>1.2500000000000001E-2</v>
      </c>
      <c r="L266" s="61">
        <v>0.94879999999999998</v>
      </c>
      <c r="M266" s="61">
        <v>1.5299999999999999E-2</v>
      </c>
      <c r="N266" s="61">
        <v>0.1245</v>
      </c>
      <c r="O266" s="61">
        <v>7.7999999999999996E-3</v>
      </c>
      <c r="P266" s="61">
        <v>0.1043</v>
      </c>
      <c r="Q266" s="61">
        <v>87.29</v>
      </c>
      <c r="R266" s="62">
        <v>59888.46</v>
      </c>
      <c r="S266" s="61">
        <v>0.2218</v>
      </c>
      <c r="T266" s="61">
        <v>0.19339999999999999</v>
      </c>
      <c r="U266" s="61">
        <v>0.58479999999999999</v>
      </c>
      <c r="V266" s="61">
        <v>18.989999999999998</v>
      </c>
      <c r="W266" s="61">
        <v>10.93</v>
      </c>
      <c r="X266" s="62">
        <v>79729.14</v>
      </c>
      <c r="Y266" s="61">
        <v>165.09</v>
      </c>
      <c r="Z266" s="62">
        <v>191074.54</v>
      </c>
      <c r="AA266" s="61">
        <v>0.85740000000000005</v>
      </c>
      <c r="AB266" s="61">
        <v>0.11310000000000001</v>
      </c>
      <c r="AC266" s="61">
        <v>2.9399999999999999E-2</v>
      </c>
      <c r="AD266" s="61">
        <v>0.1426</v>
      </c>
      <c r="AE266" s="61">
        <v>191.07</v>
      </c>
      <c r="AF266" s="62">
        <v>6826.96</v>
      </c>
      <c r="AG266" s="61">
        <v>857.32</v>
      </c>
      <c r="AH266" s="62">
        <v>197679.6</v>
      </c>
      <c r="AI266" s="61" t="s">
        <v>14</v>
      </c>
      <c r="AJ266" s="62">
        <v>40992</v>
      </c>
      <c r="AK266" s="62">
        <v>79234.350000000006</v>
      </c>
      <c r="AL266" s="61">
        <v>60.2</v>
      </c>
      <c r="AM266" s="61">
        <v>32.869999999999997</v>
      </c>
      <c r="AN266" s="61">
        <v>36.54</v>
      </c>
      <c r="AO266" s="61">
        <v>4.75</v>
      </c>
      <c r="AP266" s="62">
        <v>1436.41</v>
      </c>
      <c r="AQ266" s="61">
        <v>0.85629999999999995</v>
      </c>
      <c r="AR266" s="62">
        <v>1144.05</v>
      </c>
      <c r="AS266" s="62">
        <v>1795.74</v>
      </c>
      <c r="AT266" s="62">
        <v>5675.02</v>
      </c>
      <c r="AU266" s="62">
        <v>1045.43</v>
      </c>
      <c r="AV266" s="61">
        <v>232.5</v>
      </c>
      <c r="AW266" s="62">
        <v>9892.74</v>
      </c>
      <c r="AX266" s="62">
        <v>3206.67</v>
      </c>
      <c r="AY266" s="61">
        <v>0.32379999999999998</v>
      </c>
      <c r="AZ266" s="62">
        <v>6363.31</v>
      </c>
      <c r="BA266" s="61">
        <v>0.64249999999999996</v>
      </c>
      <c r="BB266" s="61">
        <v>333.31</v>
      </c>
      <c r="BC266" s="61">
        <v>3.3700000000000001E-2</v>
      </c>
      <c r="BD266" s="62">
        <v>9903.2900000000009</v>
      </c>
      <c r="BE266" s="62">
        <v>1806.51</v>
      </c>
      <c r="BF266" s="61">
        <v>0.222</v>
      </c>
      <c r="BG266" s="61">
        <v>0.59709999999999996</v>
      </c>
      <c r="BH266" s="61">
        <v>0.21440000000000001</v>
      </c>
      <c r="BI266" s="61">
        <v>0.13600000000000001</v>
      </c>
      <c r="BJ266" s="61">
        <v>3.1399999999999997E-2</v>
      </c>
      <c r="BK266" s="61">
        <v>2.1100000000000001E-2</v>
      </c>
    </row>
    <row r="267" spans="1:63" x14ac:dyDescent="0.25">
      <c r="A267" s="61" t="s">
        <v>299</v>
      </c>
      <c r="B267" s="61">
        <v>50245</v>
      </c>
      <c r="C267" s="61">
        <v>97.86</v>
      </c>
      <c r="D267" s="61">
        <v>16.29</v>
      </c>
      <c r="E267" s="62">
        <v>1594.49</v>
      </c>
      <c r="F267" s="62">
        <v>1560.93</v>
      </c>
      <c r="G267" s="61">
        <v>3.0000000000000001E-3</v>
      </c>
      <c r="H267" s="61">
        <v>5.0000000000000001E-4</v>
      </c>
      <c r="I267" s="61">
        <v>1.89E-2</v>
      </c>
      <c r="J267" s="61">
        <v>1.1999999999999999E-3</v>
      </c>
      <c r="K267" s="61">
        <v>1.89E-2</v>
      </c>
      <c r="L267" s="61">
        <v>0.92200000000000004</v>
      </c>
      <c r="M267" s="61">
        <v>3.5499999999999997E-2</v>
      </c>
      <c r="N267" s="61">
        <v>0.52869999999999995</v>
      </c>
      <c r="O267" s="61">
        <v>1.4E-3</v>
      </c>
      <c r="P267" s="61">
        <v>0.1517</v>
      </c>
      <c r="Q267" s="61">
        <v>73.94</v>
      </c>
      <c r="R267" s="62">
        <v>48879.44</v>
      </c>
      <c r="S267" s="61">
        <v>0.27510000000000001</v>
      </c>
      <c r="T267" s="61">
        <v>0.14460000000000001</v>
      </c>
      <c r="U267" s="61">
        <v>0.58040000000000003</v>
      </c>
      <c r="V267" s="61">
        <v>17.64</v>
      </c>
      <c r="W267" s="61">
        <v>12.34</v>
      </c>
      <c r="X267" s="62">
        <v>62562.91</v>
      </c>
      <c r="Y267" s="61">
        <v>125.19</v>
      </c>
      <c r="Z267" s="62">
        <v>91398.6</v>
      </c>
      <c r="AA267" s="61">
        <v>0.80569999999999997</v>
      </c>
      <c r="AB267" s="61">
        <v>0.13500000000000001</v>
      </c>
      <c r="AC267" s="61">
        <v>5.9299999999999999E-2</v>
      </c>
      <c r="AD267" s="61">
        <v>0.1943</v>
      </c>
      <c r="AE267" s="61">
        <v>91.4</v>
      </c>
      <c r="AF267" s="62">
        <v>2257.61</v>
      </c>
      <c r="AG267" s="61">
        <v>333.07</v>
      </c>
      <c r="AH267" s="62">
        <v>88503.78</v>
      </c>
      <c r="AI267" s="61" t="s">
        <v>14</v>
      </c>
      <c r="AJ267" s="62">
        <v>26886</v>
      </c>
      <c r="AK267" s="62">
        <v>38005.51</v>
      </c>
      <c r="AL267" s="61">
        <v>37.979999999999997</v>
      </c>
      <c r="AM267" s="61">
        <v>23.32</v>
      </c>
      <c r="AN267" s="61">
        <v>27.81</v>
      </c>
      <c r="AO267" s="61">
        <v>4.22</v>
      </c>
      <c r="AP267" s="61">
        <v>820.26</v>
      </c>
      <c r="AQ267" s="61">
        <v>0.98729999999999996</v>
      </c>
      <c r="AR267" s="62">
        <v>1125.3699999999999</v>
      </c>
      <c r="AS267" s="62">
        <v>1872.53</v>
      </c>
      <c r="AT267" s="62">
        <v>5107.93</v>
      </c>
      <c r="AU267" s="61">
        <v>872.95</v>
      </c>
      <c r="AV267" s="61">
        <v>290.43</v>
      </c>
      <c r="AW267" s="62">
        <v>9269.2099999999991</v>
      </c>
      <c r="AX267" s="62">
        <v>5831.53</v>
      </c>
      <c r="AY267" s="61">
        <v>0.60340000000000005</v>
      </c>
      <c r="AZ267" s="62">
        <v>2857.53</v>
      </c>
      <c r="BA267" s="61">
        <v>0.29570000000000002</v>
      </c>
      <c r="BB267" s="61">
        <v>975.89</v>
      </c>
      <c r="BC267" s="61">
        <v>0.10100000000000001</v>
      </c>
      <c r="BD267" s="62">
        <v>9664.9599999999991</v>
      </c>
      <c r="BE267" s="62">
        <v>5164.33</v>
      </c>
      <c r="BF267" s="61">
        <v>2.1998000000000002</v>
      </c>
      <c r="BG267" s="61">
        <v>0.54390000000000005</v>
      </c>
      <c r="BH267" s="61">
        <v>0.2298</v>
      </c>
      <c r="BI267" s="61">
        <v>0.17069999999999999</v>
      </c>
      <c r="BJ267" s="61">
        <v>3.6700000000000003E-2</v>
      </c>
      <c r="BK267" s="61">
        <v>1.89E-2</v>
      </c>
    </row>
    <row r="268" spans="1:63" x14ac:dyDescent="0.25">
      <c r="A268" s="61" t="s">
        <v>300</v>
      </c>
      <c r="B268" s="61">
        <v>49866</v>
      </c>
      <c r="C268" s="61">
        <v>66.52</v>
      </c>
      <c r="D268" s="61">
        <v>45.16</v>
      </c>
      <c r="E268" s="62">
        <v>3004</v>
      </c>
      <c r="F268" s="62">
        <v>2890.12</v>
      </c>
      <c r="G268" s="61">
        <v>8.3999999999999995E-3</v>
      </c>
      <c r="H268" s="61">
        <v>4.0000000000000002E-4</v>
      </c>
      <c r="I268" s="61">
        <v>1.35E-2</v>
      </c>
      <c r="J268" s="61">
        <v>1.5E-3</v>
      </c>
      <c r="K268" s="61">
        <v>1.8100000000000002E-2</v>
      </c>
      <c r="L268" s="61">
        <v>0.93240000000000001</v>
      </c>
      <c r="M268" s="61">
        <v>2.5700000000000001E-2</v>
      </c>
      <c r="N268" s="61">
        <v>0.25969999999999999</v>
      </c>
      <c r="O268" s="61">
        <v>6.1000000000000004E-3</v>
      </c>
      <c r="P268" s="61">
        <v>0.11219999999999999</v>
      </c>
      <c r="Q268" s="61">
        <v>127.08</v>
      </c>
      <c r="R268" s="62">
        <v>55972.43</v>
      </c>
      <c r="S268" s="61">
        <v>0.23930000000000001</v>
      </c>
      <c r="T268" s="61">
        <v>0.2142</v>
      </c>
      <c r="U268" s="61">
        <v>0.54649999999999999</v>
      </c>
      <c r="V268" s="61">
        <v>19.66</v>
      </c>
      <c r="W268" s="61">
        <v>17.739999999999998</v>
      </c>
      <c r="X268" s="62">
        <v>75747.5</v>
      </c>
      <c r="Y268" s="61">
        <v>165.78</v>
      </c>
      <c r="Z268" s="62">
        <v>146154.57</v>
      </c>
      <c r="AA268" s="61">
        <v>0.86299999999999999</v>
      </c>
      <c r="AB268" s="61">
        <v>0.1047</v>
      </c>
      <c r="AC268" s="61">
        <v>3.2300000000000002E-2</v>
      </c>
      <c r="AD268" s="61">
        <v>0.13700000000000001</v>
      </c>
      <c r="AE268" s="61">
        <v>146.15</v>
      </c>
      <c r="AF268" s="62">
        <v>4435.1000000000004</v>
      </c>
      <c r="AG268" s="61">
        <v>600.02</v>
      </c>
      <c r="AH268" s="62">
        <v>153081.68</v>
      </c>
      <c r="AI268" s="61" t="s">
        <v>14</v>
      </c>
      <c r="AJ268" s="62">
        <v>36586</v>
      </c>
      <c r="AK268" s="62">
        <v>54957.74</v>
      </c>
      <c r="AL268" s="61">
        <v>48.23</v>
      </c>
      <c r="AM268" s="61">
        <v>29.02</v>
      </c>
      <c r="AN268" s="61">
        <v>30.94</v>
      </c>
      <c r="AO268" s="61">
        <v>4.6500000000000004</v>
      </c>
      <c r="AP268" s="62">
        <v>1086.18</v>
      </c>
      <c r="AQ268" s="61">
        <v>0.83430000000000004</v>
      </c>
      <c r="AR268" s="62">
        <v>1090.23</v>
      </c>
      <c r="AS268" s="62">
        <v>1776.76</v>
      </c>
      <c r="AT268" s="62">
        <v>4990.55</v>
      </c>
      <c r="AU268" s="61">
        <v>820.43</v>
      </c>
      <c r="AV268" s="61">
        <v>216.57</v>
      </c>
      <c r="AW268" s="62">
        <v>8894.5400000000009</v>
      </c>
      <c r="AX268" s="62">
        <v>3916.73</v>
      </c>
      <c r="AY268" s="61">
        <v>0.44719999999999999</v>
      </c>
      <c r="AZ268" s="62">
        <v>4385.37</v>
      </c>
      <c r="BA268" s="61">
        <v>0.50070000000000003</v>
      </c>
      <c r="BB268" s="61">
        <v>455.85</v>
      </c>
      <c r="BC268" s="61">
        <v>5.1999999999999998E-2</v>
      </c>
      <c r="BD268" s="62">
        <v>8757.9500000000007</v>
      </c>
      <c r="BE268" s="62">
        <v>2861.97</v>
      </c>
      <c r="BF268" s="61">
        <v>0.59970000000000001</v>
      </c>
      <c r="BG268" s="61">
        <v>0.58930000000000005</v>
      </c>
      <c r="BH268" s="61">
        <v>0.22009999999999999</v>
      </c>
      <c r="BI268" s="61">
        <v>0.13850000000000001</v>
      </c>
      <c r="BJ268" s="61">
        <v>3.1199999999999999E-2</v>
      </c>
      <c r="BK268" s="61">
        <v>2.0899999999999998E-2</v>
      </c>
    </row>
    <row r="269" spans="1:63" x14ac:dyDescent="0.25">
      <c r="A269" s="61" t="s">
        <v>301</v>
      </c>
      <c r="B269" s="61">
        <v>50690</v>
      </c>
      <c r="C269" s="61">
        <v>61.29</v>
      </c>
      <c r="D269" s="61">
        <v>31.06</v>
      </c>
      <c r="E269" s="62">
        <v>1903.73</v>
      </c>
      <c r="F269" s="62">
        <v>1881.48</v>
      </c>
      <c r="G269" s="61">
        <v>8.6999999999999994E-3</v>
      </c>
      <c r="H269" s="61">
        <v>4.0000000000000002E-4</v>
      </c>
      <c r="I269" s="61">
        <v>2.8299999999999999E-2</v>
      </c>
      <c r="J269" s="61">
        <v>1.8E-3</v>
      </c>
      <c r="K269" s="61">
        <v>4.6899999999999997E-2</v>
      </c>
      <c r="L269" s="61">
        <v>0.87160000000000004</v>
      </c>
      <c r="M269" s="61">
        <v>4.2299999999999997E-2</v>
      </c>
      <c r="N269" s="61">
        <v>0.41870000000000002</v>
      </c>
      <c r="O269" s="61">
        <v>7.0000000000000001E-3</v>
      </c>
      <c r="P269" s="61">
        <v>0.13339999999999999</v>
      </c>
      <c r="Q269" s="61">
        <v>82.84</v>
      </c>
      <c r="R269" s="62">
        <v>54750.07</v>
      </c>
      <c r="S269" s="61">
        <v>0.30859999999999999</v>
      </c>
      <c r="T269" s="61">
        <v>0.16270000000000001</v>
      </c>
      <c r="U269" s="61">
        <v>0.52869999999999995</v>
      </c>
      <c r="V269" s="61">
        <v>18.739999999999998</v>
      </c>
      <c r="W269" s="61">
        <v>13.53</v>
      </c>
      <c r="X269" s="62">
        <v>68530.03</v>
      </c>
      <c r="Y269" s="61">
        <v>135.54</v>
      </c>
      <c r="Z269" s="62">
        <v>138019.34</v>
      </c>
      <c r="AA269" s="61">
        <v>0.72009999999999996</v>
      </c>
      <c r="AB269" s="61">
        <v>0.24759999999999999</v>
      </c>
      <c r="AC269" s="61">
        <v>3.2399999999999998E-2</v>
      </c>
      <c r="AD269" s="61">
        <v>0.27989999999999998</v>
      </c>
      <c r="AE269" s="61">
        <v>138.02000000000001</v>
      </c>
      <c r="AF269" s="62">
        <v>4227.03</v>
      </c>
      <c r="AG269" s="61">
        <v>493.72</v>
      </c>
      <c r="AH269" s="62">
        <v>147180.6</v>
      </c>
      <c r="AI269" s="61" t="s">
        <v>14</v>
      </c>
      <c r="AJ269" s="62">
        <v>31250</v>
      </c>
      <c r="AK269" s="62">
        <v>45723.15</v>
      </c>
      <c r="AL269" s="61">
        <v>48.5</v>
      </c>
      <c r="AM269" s="61">
        <v>29.86</v>
      </c>
      <c r="AN269" s="61">
        <v>34.58</v>
      </c>
      <c r="AO269" s="61">
        <v>4.24</v>
      </c>
      <c r="AP269" s="62">
        <v>1079.43</v>
      </c>
      <c r="AQ269" s="61">
        <v>1.016</v>
      </c>
      <c r="AR269" s="62">
        <v>1130.7</v>
      </c>
      <c r="AS269" s="62">
        <v>1677.17</v>
      </c>
      <c r="AT269" s="62">
        <v>5151.2700000000004</v>
      </c>
      <c r="AU269" s="61">
        <v>924.1</v>
      </c>
      <c r="AV269" s="61">
        <v>229.96</v>
      </c>
      <c r="AW269" s="62">
        <v>9113.2099999999991</v>
      </c>
      <c r="AX269" s="62">
        <v>4093.72</v>
      </c>
      <c r="AY269" s="61">
        <v>0.43940000000000001</v>
      </c>
      <c r="AZ269" s="62">
        <v>4502.2700000000004</v>
      </c>
      <c r="BA269" s="61">
        <v>0.48320000000000002</v>
      </c>
      <c r="BB269" s="61">
        <v>720.87</v>
      </c>
      <c r="BC269" s="61">
        <v>7.7399999999999997E-2</v>
      </c>
      <c r="BD269" s="62">
        <v>9316.86</v>
      </c>
      <c r="BE269" s="62">
        <v>2876.59</v>
      </c>
      <c r="BF269" s="61">
        <v>0.77890000000000004</v>
      </c>
      <c r="BG269" s="61">
        <v>0.56679999999999997</v>
      </c>
      <c r="BH269" s="61">
        <v>0.20830000000000001</v>
      </c>
      <c r="BI269" s="61">
        <v>0.16839999999999999</v>
      </c>
      <c r="BJ269" s="61">
        <v>3.4599999999999999E-2</v>
      </c>
      <c r="BK269" s="61">
        <v>2.18E-2</v>
      </c>
    </row>
    <row r="270" spans="1:63" x14ac:dyDescent="0.25">
      <c r="A270" s="61" t="s">
        <v>302</v>
      </c>
      <c r="B270" s="61">
        <v>50187</v>
      </c>
      <c r="C270" s="61">
        <v>69</v>
      </c>
      <c r="D270" s="61">
        <v>29.69</v>
      </c>
      <c r="E270" s="62">
        <v>2048.83</v>
      </c>
      <c r="F270" s="62">
        <v>2034.87</v>
      </c>
      <c r="G270" s="61">
        <v>7.6E-3</v>
      </c>
      <c r="H270" s="61">
        <v>4.0000000000000002E-4</v>
      </c>
      <c r="I270" s="61">
        <v>9.7999999999999997E-3</v>
      </c>
      <c r="J270" s="61">
        <v>1.6000000000000001E-3</v>
      </c>
      <c r="K270" s="61">
        <v>1.7299999999999999E-2</v>
      </c>
      <c r="L270" s="61">
        <v>0.94440000000000002</v>
      </c>
      <c r="M270" s="61">
        <v>1.89E-2</v>
      </c>
      <c r="N270" s="61">
        <v>0.28520000000000001</v>
      </c>
      <c r="O270" s="61">
        <v>6.0000000000000001E-3</v>
      </c>
      <c r="P270" s="61">
        <v>0.11899999999999999</v>
      </c>
      <c r="Q270" s="61">
        <v>93.22</v>
      </c>
      <c r="R270" s="62">
        <v>54448.33</v>
      </c>
      <c r="S270" s="61">
        <v>0.26629999999999998</v>
      </c>
      <c r="T270" s="61">
        <v>0.17330000000000001</v>
      </c>
      <c r="U270" s="61">
        <v>0.56040000000000001</v>
      </c>
      <c r="V270" s="61">
        <v>19.46</v>
      </c>
      <c r="W270" s="61">
        <v>13.98</v>
      </c>
      <c r="X270" s="62">
        <v>70724.350000000006</v>
      </c>
      <c r="Y270" s="61">
        <v>142.38</v>
      </c>
      <c r="Z270" s="62">
        <v>147565.03</v>
      </c>
      <c r="AA270" s="61">
        <v>0.8014</v>
      </c>
      <c r="AB270" s="61">
        <v>0.1517</v>
      </c>
      <c r="AC270" s="61">
        <v>4.6899999999999997E-2</v>
      </c>
      <c r="AD270" s="61">
        <v>0.1986</v>
      </c>
      <c r="AE270" s="61">
        <v>147.57</v>
      </c>
      <c r="AF270" s="62">
        <v>4295.49</v>
      </c>
      <c r="AG270" s="61">
        <v>535.41999999999996</v>
      </c>
      <c r="AH270" s="62">
        <v>154093.82999999999</v>
      </c>
      <c r="AI270" s="61" t="s">
        <v>14</v>
      </c>
      <c r="AJ270" s="62">
        <v>35725</v>
      </c>
      <c r="AK270" s="62">
        <v>52561.75</v>
      </c>
      <c r="AL270" s="61">
        <v>47.45</v>
      </c>
      <c r="AM270" s="61">
        <v>28.13</v>
      </c>
      <c r="AN270" s="61">
        <v>30.35</v>
      </c>
      <c r="AO270" s="61">
        <v>4.45</v>
      </c>
      <c r="AP270" s="62">
        <v>1016.35</v>
      </c>
      <c r="AQ270" s="61">
        <v>0.93269999999999997</v>
      </c>
      <c r="AR270" s="62">
        <v>1090.94</v>
      </c>
      <c r="AS270" s="62">
        <v>1668.31</v>
      </c>
      <c r="AT270" s="62">
        <v>4913.1099999999997</v>
      </c>
      <c r="AU270" s="61">
        <v>862.3</v>
      </c>
      <c r="AV270" s="61">
        <v>197.91</v>
      </c>
      <c r="AW270" s="62">
        <v>8732.56</v>
      </c>
      <c r="AX270" s="62">
        <v>3815.04</v>
      </c>
      <c r="AY270" s="61">
        <v>0.43459999999999999</v>
      </c>
      <c r="AZ270" s="62">
        <v>4475.51</v>
      </c>
      <c r="BA270" s="61">
        <v>0.50980000000000003</v>
      </c>
      <c r="BB270" s="61">
        <v>488.3</v>
      </c>
      <c r="BC270" s="61">
        <v>5.5599999999999997E-2</v>
      </c>
      <c r="BD270" s="62">
        <v>8778.85</v>
      </c>
      <c r="BE270" s="62">
        <v>2921.13</v>
      </c>
      <c r="BF270" s="61">
        <v>0.64639999999999997</v>
      </c>
      <c r="BG270" s="61">
        <v>0.57889999999999997</v>
      </c>
      <c r="BH270" s="61">
        <v>0.216</v>
      </c>
      <c r="BI270" s="61">
        <v>0.14460000000000001</v>
      </c>
      <c r="BJ270" s="61">
        <v>3.3700000000000001E-2</v>
      </c>
      <c r="BK270" s="61">
        <v>2.6800000000000001E-2</v>
      </c>
    </row>
    <row r="271" spans="1:63" x14ac:dyDescent="0.25">
      <c r="A271" s="61" t="s">
        <v>303</v>
      </c>
      <c r="B271" s="61">
        <v>44198</v>
      </c>
      <c r="C271" s="61">
        <v>23.69</v>
      </c>
      <c r="D271" s="61">
        <v>417.77</v>
      </c>
      <c r="E271" s="62">
        <v>9898.02</v>
      </c>
      <c r="F271" s="62">
        <v>8248.1</v>
      </c>
      <c r="G271" s="61">
        <v>1.18E-2</v>
      </c>
      <c r="H271" s="61">
        <v>5.9999999999999995E-4</v>
      </c>
      <c r="I271" s="61">
        <v>0.24349999999999999</v>
      </c>
      <c r="J271" s="61">
        <v>1.2999999999999999E-3</v>
      </c>
      <c r="K271" s="61">
        <v>5.5899999999999998E-2</v>
      </c>
      <c r="L271" s="61">
        <v>0.62339999999999995</v>
      </c>
      <c r="M271" s="61">
        <v>6.3500000000000001E-2</v>
      </c>
      <c r="N271" s="61">
        <v>0.61040000000000005</v>
      </c>
      <c r="O271" s="61">
        <v>2.6200000000000001E-2</v>
      </c>
      <c r="P271" s="61">
        <v>0.1487</v>
      </c>
      <c r="Q271" s="61">
        <v>388.18</v>
      </c>
      <c r="R271" s="62">
        <v>57995.28</v>
      </c>
      <c r="S271" s="61">
        <v>0.2122</v>
      </c>
      <c r="T271" s="61">
        <v>0.1802</v>
      </c>
      <c r="U271" s="61">
        <v>0.60760000000000003</v>
      </c>
      <c r="V271" s="61">
        <v>18.100000000000001</v>
      </c>
      <c r="W271" s="61">
        <v>49.59</v>
      </c>
      <c r="X271" s="62">
        <v>82584.259999999995</v>
      </c>
      <c r="Y271" s="61">
        <v>197.57</v>
      </c>
      <c r="Z271" s="62">
        <v>116269.18</v>
      </c>
      <c r="AA271" s="61">
        <v>0.73280000000000001</v>
      </c>
      <c r="AB271" s="61">
        <v>0.23810000000000001</v>
      </c>
      <c r="AC271" s="61">
        <v>2.9000000000000001E-2</v>
      </c>
      <c r="AD271" s="61">
        <v>0.26719999999999999</v>
      </c>
      <c r="AE271" s="61">
        <v>116.27</v>
      </c>
      <c r="AF271" s="62">
        <v>5055.46</v>
      </c>
      <c r="AG271" s="61">
        <v>629.22</v>
      </c>
      <c r="AH271" s="62">
        <v>137247.03</v>
      </c>
      <c r="AI271" s="61" t="s">
        <v>14</v>
      </c>
      <c r="AJ271" s="62">
        <v>27851</v>
      </c>
      <c r="AK271" s="62">
        <v>42645.1</v>
      </c>
      <c r="AL271" s="61">
        <v>70.099999999999994</v>
      </c>
      <c r="AM271" s="61">
        <v>40.65</v>
      </c>
      <c r="AN271" s="61">
        <v>48.86</v>
      </c>
      <c r="AO271" s="61">
        <v>4.72</v>
      </c>
      <c r="AP271" s="62">
        <v>1089.19</v>
      </c>
      <c r="AQ271" s="61">
        <v>1.1376999999999999</v>
      </c>
      <c r="AR271" s="62">
        <v>1322.61</v>
      </c>
      <c r="AS271" s="62">
        <v>2028.54</v>
      </c>
      <c r="AT271" s="62">
        <v>6286.94</v>
      </c>
      <c r="AU271" s="62">
        <v>1276.82</v>
      </c>
      <c r="AV271" s="61">
        <v>519.16999999999996</v>
      </c>
      <c r="AW271" s="62">
        <v>11434.08</v>
      </c>
      <c r="AX271" s="62">
        <v>5137.58</v>
      </c>
      <c r="AY271" s="61">
        <v>0.4335</v>
      </c>
      <c r="AZ271" s="62">
        <v>5562.36</v>
      </c>
      <c r="BA271" s="61">
        <v>0.46929999999999999</v>
      </c>
      <c r="BB271" s="62">
        <v>1151.5899999999999</v>
      </c>
      <c r="BC271" s="61">
        <v>9.7199999999999995E-2</v>
      </c>
      <c r="BD271" s="62">
        <v>11851.53</v>
      </c>
      <c r="BE271" s="62">
        <v>3082.15</v>
      </c>
      <c r="BF271" s="61">
        <v>0.85929999999999995</v>
      </c>
      <c r="BG271" s="61">
        <v>0.54620000000000002</v>
      </c>
      <c r="BH271" s="61">
        <v>0.218</v>
      </c>
      <c r="BI271" s="61">
        <v>0.1943</v>
      </c>
      <c r="BJ271" s="61">
        <v>2.7099999999999999E-2</v>
      </c>
      <c r="BK271" s="61">
        <v>1.44E-2</v>
      </c>
    </row>
    <row r="272" spans="1:63" x14ac:dyDescent="0.25">
      <c r="A272" s="61" t="s">
        <v>304</v>
      </c>
      <c r="B272" s="61">
        <v>47993</v>
      </c>
      <c r="C272" s="61">
        <v>110.19</v>
      </c>
      <c r="D272" s="61">
        <v>20.21</v>
      </c>
      <c r="E272" s="62">
        <v>2227.4299999999998</v>
      </c>
      <c r="F272" s="62">
        <v>2127.81</v>
      </c>
      <c r="G272" s="61">
        <v>5.1999999999999998E-3</v>
      </c>
      <c r="H272" s="61">
        <v>5.0000000000000001E-4</v>
      </c>
      <c r="I272" s="61">
        <v>9.7000000000000003E-3</v>
      </c>
      <c r="J272" s="61">
        <v>1.1999999999999999E-3</v>
      </c>
      <c r="K272" s="61">
        <v>1.14E-2</v>
      </c>
      <c r="L272" s="61">
        <v>0.9506</v>
      </c>
      <c r="M272" s="61">
        <v>2.1499999999999998E-2</v>
      </c>
      <c r="N272" s="61">
        <v>0.48199999999999998</v>
      </c>
      <c r="O272" s="61">
        <v>3.3999999999999998E-3</v>
      </c>
      <c r="P272" s="61">
        <v>0.1457</v>
      </c>
      <c r="Q272" s="61">
        <v>98.97</v>
      </c>
      <c r="R272" s="62">
        <v>52289.68</v>
      </c>
      <c r="S272" s="61">
        <v>0.2243</v>
      </c>
      <c r="T272" s="61">
        <v>0.17</v>
      </c>
      <c r="U272" s="61">
        <v>0.60570000000000002</v>
      </c>
      <c r="V272" s="61">
        <v>18.09</v>
      </c>
      <c r="W272" s="61">
        <v>14.8</v>
      </c>
      <c r="X272" s="62">
        <v>71610.740000000005</v>
      </c>
      <c r="Y272" s="61">
        <v>145.87</v>
      </c>
      <c r="Z272" s="62">
        <v>146744.15</v>
      </c>
      <c r="AA272" s="61">
        <v>0.67969999999999997</v>
      </c>
      <c r="AB272" s="61">
        <v>0.21099999999999999</v>
      </c>
      <c r="AC272" s="61">
        <v>0.10929999999999999</v>
      </c>
      <c r="AD272" s="61">
        <v>0.32029999999999997</v>
      </c>
      <c r="AE272" s="61">
        <v>146.74</v>
      </c>
      <c r="AF272" s="62">
        <v>4340.8</v>
      </c>
      <c r="AG272" s="61">
        <v>465.12</v>
      </c>
      <c r="AH272" s="62">
        <v>144410.43</v>
      </c>
      <c r="AI272" s="61" t="s">
        <v>14</v>
      </c>
      <c r="AJ272" s="62">
        <v>29430</v>
      </c>
      <c r="AK272" s="62">
        <v>43741.65</v>
      </c>
      <c r="AL272" s="61">
        <v>42.18</v>
      </c>
      <c r="AM272" s="61">
        <v>27.21</v>
      </c>
      <c r="AN272" s="61">
        <v>30.3</v>
      </c>
      <c r="AO272" s="61">
        <v>4.1399999999999997</v>
      </c>
      <c r="AP272" s="61">
        <v>664.13</v>
      </c>
      <c r="AQ272" s="61">
        <v>0.97729999999999995</v>
      </c>
      <c r="AR272" s="62">
        <v>1181.1500000000001</v>
      </c>
      <c r="AS272" s="62">
        <v>1921.92</v>
      </c>
      <c r="AT272" s="62">
        <v>5292.23</v>
      </c>
      <c r="AU272" s="61">
        <v>862.29</v>
      </c>
      <c r="AV272" s="61">
        <v>270.01</v>
      </c>
      <c r="AW272" s="62">
        <v>9527.6</v>
      </c>
      <c r="AX272" s="62">
        <v>4536.28</v>
      </c>
      <c r="AY272" s="61">
        <v>0.4526</v>
      </c>
      <c r="AZ272" s="62">
        <v>4538.6499999999996</v>
      </c>
      <c r="BA272" s="61">
        <v>0.45279999999999998</v>
      </c>
      <c r="BB272" s="61">
        <v>947.87</v>
      </c>
      <c r="BC272" s="61">
        <v>9.4600000000000004E-2</v>
      </c>
      <c r="BD272" s="62">
        <v>10022.799999999999</v>
      </c>
      <c r="BE272" s="62">
        <v>3230.89</v>
      </c>
      <c r="BF272" s="61">
        <v>0.90810000000000002</v>
      </c>
      <c r="BG272" s="61">
        <v>0.55449999999999999</v>
      </c>
      <c r="BH272" s="61">
        <v>0.217</v>
      </c>
      <c r="BI272" s="61">
        <v>0.17199999999999999</v>
      </c>
      <c r="BJ272" s="61">
        <v>3.4799999999999998E-2</v>
      </c>
      <c r="BK272" s="61">
        <v>2.1700000000000001E-2</v>
      </c>
    </row>
    <row r="273" spans="1:63" x14ac:dyDescent="0.25">
      <c r="A273" s="61" t="s">
        <v>305</v>
      </c>
      <c r="B273" s="61">
        <v>46110</v>
      </c>
      <c r="C273" s="61">
        <v>37.33</v>
      </c>
      <c r="D273" s="61">
        <v>249.78</v>
      </c>
      <c r="E273" s="62">
        <v>9324.99</v>
      </c>
      <c r="F273" s="62">
        <v>8909.5499999999993</v>
      </c>
      <c r="G273" s="61">
        <v>6.4399999999999999E-2</v>
      </c>
      <c r="H273" s="61">
        <v>4.0000000000000002E-4</v>
      </c>
      <c r="I273" s="61">
        <v>7.9200000000000007E-2</v>
      </c>
      <c r="J273" s="61">
        <v>1.4E-3</v>
      </c>
      <c r="K273" s="61">
        <v>3.32E-2</v>
      </c>
      <c r="L273" s="61">
        <v>0.77659999999999996</v>
      </c>
      <c r="M273" s="61">
        <v>4.48E-2</v>
      </c>
      <c r="N273" s="61">
        <v>0.17599999999999999</v>
      </c>
      <c r="O273" s="61">
        <v>3.9800000000000002E-2</v>
      </c>
      <c r="P273" s="61">
        <v>0.1055</v>
      </c>
      <c r="Q273" s="61">
        <v>398.66</v>
      </c>
      <c r="R273" s="62">
        <v>65270.65</v>
      </c>
      <c r="S273" s="61">
        <v>0.2331</v>
      </c>
      <c r="T273" s="61">
        <v>0.2044</v>
      </c>
      <c r="U273" s="61">
        <v>0.56240000000000001</v>
      </c>
      <c r="V273" s="61">
        <v>19.13</v>
      </c>
      <c r="W273" s="61">
        <v>43.11</v>
      </c>
      <c r="X273" s="62">
        <v>87000.91</v>
      </c>
      <c r="Y273" s="61">
        <v>214.14</v>
      </c>
      <c r="Z273" s="62">
        <v>168525.79</v>
      </c>
      <c r="AA273" s="61">
        <v>0.77480000000000004</v>
      </c>
      <c r="AB273" s="61">
        <v>0.2041</v>
      </c>
      <c r="AC273" s="61">
        <v>2.1100000000000001E-2</v>
      </c>
      <c r="AD273" s="61">
        <v>0.22520000000000001</v>
      </c>
      <c r="AE273" s="61">
        <v>168.53</v>
      </c>
      <c r="AF273" s="62">
        <v>7182.16</v>
      </c>
      <c r="AG273" s="61">
        <v>818.63</v>
      </c>
      <c r="AH273" s="62">
        <v>200148.8</v>
      </c>
      <c r="AI273" s="61" t="s">
        <v>14</v>
      </c>
      <c r="AJ273" s="62">
        <v>46411</v>
      </c>
      <c r="AK273" s="62">
        <v>78014.63</v>
      </c>
      <c r="AL273" s="61">
        <v>69.81</v>
      </c>
      <c r="AM273" s="61">
        <v>39.99</v>
      </c>
      <c r="AN273" s="61">
        <v>43.85</v>
      </c>
      <c r="AO273" s="61">
        <v>4.79</v>
      </c>
      <c r="AP273" s="62">
        <v>1244.44</v>
      </c>
      <c r="AQ273" s="61">
        <v>0.70150000000000001</v>
      </c>
      <c r="AR273" s="62">
        <v>1041.25</v>
      </c>
      <c r="AS273" s="62">
        <v>1808.46</v>
      </c>
      <c r="AT273" s="62">
        <v>6149.29</v>
      </c>
      <c r="AU273" s="62">
        <v>1123.33</v>
      </c>
      <c r="AV273" s="61">
        <v>383.03</v>
      </c>
      <c r="AW273" s="62">
        <v>10505.36</v>
      </c>
      <c r="AX273" s="62">
        <v>3236.65</v>
      </c>
      <c r="AY273" s="61">
        <v>0.30809999999999998</v>
      </c>
      <c r="AZ273" s="62">
        <v>6871.95</v>
      </c>
      <c r="BA273" s="61">
        <v>0.65410000000000001</v>
      </c>
      <c r="BB273" s="61">
        <v>396.57</v>
      </c>
      <c r="BC273" s="61">
        <v>3.7699999999999997E-2</v>
      </c>
      <c r="BD273" s="62">
        <v>10505.17</v>
      </c>
      <c r="BE273" s="62">
        <v>1560.16</v>
      </c>
      <c r="BF273" s="61">
        <v>0.21160000000000001</v>
      </c>
      <c r="BG273" s="61">
        <v>0.62160000000000004</v>
      </c>
      <c r="BH273" s="61">
        <v>0.2288</v>
      </c>
      <c r="BI273" s="61">
        <v>9.8199999999999996E-2</v>
      </c>
      <c r="BJ273" s="61">
        <v>2.69E-2</v>
      </c>
      <c r="BK273" s="61">
        <v>2.4500000000000001E-2</v>
      </c>
    </row>
    <row r="274" spans="1:63" x14ac:dyDescent="0.25">
      <c r="A274" s="61" t="s">
        <v>306</v>
      </c>
      <c r="B274" s="61">
        <v>49569</v>
      </c>
      <c r="C274" s="61">
        <v>98.19</v>
      </c>
      <c r="D274" s="61">
        <v>10.62</v>
      </c>
      <c r="E274" s="62">
        <v>1042.49</v>
      </c>
      <c r="F274" s="62">
        <v>1018.95</v>
      </c>
      <c r="G274" s="61">
        <v>2.5999999999999999E-3</v>
      </c>
      <c r="H274" s="61">
        <v>8.9999999999999998E-4</v>
      </c>
      <c r="I274" s="61">
        <v>8.0999999999999996E-3</v>
      </c>
      <c r="J274" s="61">
        <v>1.6999999999999999E-3</v>
      </c>
      <c r="K274" s="61">
        <v>1.95E-2</v>
      </c>
      <c r="L274" s="61">
        <v>0.94359999999999999</v>
      </c>
      <c r="M274" s="61">
        <v>2.3599999999999999E-2</v>
      </c>
      <c r="N274" s="61">
        <v>0.48209999999999997</v>
      </c>
      <c r="O274" s="61">
        <v>1.4E-3</v>
      </c>
      <c r="P274" s="61">
        <v>0.14879999999999999</v>
      </c>
      <c r="Q274" s="61">
        <v>50.08</v>
      </c>
      <c r="R274" s="62">
        <v>48629.17</v>
      </c>
      <c r="S274" s="61">
        <v>0.24829999999999999</v>
      </c>
      <c r="T274" s="61">
        <v>0.1603</v>
      </c>
      <c r="U274" s="61">
        <v>0.59150000000000003</v>
      </c>
      <c r="V274" s="61">
        <v>16.899999999999999</v>
      </c>
      <c r="W274" s="61">
        <v>9.11</v>
      </c>
      <c r="X274" s="62">
        <v>59901.51</v>
      </c>
      <c r="Y274" s="61">
        <v>110.21</v>
      </c>
      <c r="Z274" s="62">
        <v>110752.25</v>
      </c>
      <c r="AA274" s="61">
        <v>0.84460000000000002</v>
      </c>
      <c r="AB274" s="61">
        <v>9.2200000000000004E-2</v>
      </c>
      <c r="AC274" s="61">
        <v>6.3200000000000006E-2</v>
      </c>
      <c r="AD274" s="61">
        <v>0.15540000000000001</v>
      </c>
      <c r="AE274" s="61">
        <v>110.75</v>
      </c>
      <c r="AF274" s="62">
        <v>2810.95</v>
      </c>
      <c r="AG274" s="61">
        <v>394.36</v>
      </c>
      <c r="AH274" s="62">
        <v>105570.79</v>
      </c>
      <c r="AI274" s="61" t="s">
        <v>14</v>
      </c>
      <c r="AJ274" s="62">
        <v>30116</v>
      </c>
      <c r="AK274" s="62">
        <v>41274.019999999997</v>
      </c>
      <c r="AL274" s="61">
        <v>39.380000000000003</v>
      </c>
      <c r="AM274" s="61">
        <v>24.11</v>
      </c>
      <c r="AN274" s="61">
        <v>27.06</v>
      </c>
      <c r="AO274" s="61">
        <v>4.26</v>
      </c>
      <c r="AP274" s="62">
        <v>1059.33</v>
      </c>
      <c r="AQ274" s="61">
        <v>1.1387</v>
      </c>
      <c r="AR274" s="62">
        <v>1152.1500000000001</v>
      </c>
      <c r="AS274" s="62">
        <v>1928.88</v>
      </c>
      <c r="AT274" s="62">
        <v>4988.55</v>
      </c>
      <c r="AU274" s="61">
        <v>882.38</v>
      </c>
      <c r="AV274" s="61">
        <v>238.11</v>
      </c>
      <c r="AW274" s="62">
        <v>9190.07</v>
      </c>
      <c r="AX274" s="62">
        <v>5337.71</v>
      </c>
      <c r="AY274" s="61">
        <v>0.54820000000000002</v>
      </c>
      <c r="AZ274" s="62">
        <v>3582.72</v>
      </c>
      <c r="BA274" s="61">
        <v>0.3679</v>
      </c>
      <c r="BB274" s="61">
        <v>816.62</v>
      </c>
      <c r="BC274" s="61">
        <v>8.3900000000000002E-2</v>
      </c>
      <c r="BD274" s="62">
        <v>9737.06</v>
      </c>
      <c r="BE274" s="62">
        <v>4441.7299999999996</v>
      </c>
      <c r="BF274" s="61">
        <v>1.6115999999999999</v>
      </c>
      <c r="BG274" s="61">
        <v>0.52410000000000001</v>
      </c>
      <c r="BH274" s="61">
        <v>0.2137</v>
      </c>
      <c r="BI274" s="61">
        <v>0.2072</v>
      </c>
      <c r="BJ274" s="61">
        <v>3.5200000000000002E-2</v>
      </c>
      <c r="BK274" s="61">
        <v>1.9800000000000002E-2</v>
      </c>
    </row>
    <row r="275" spans="1:63" x14ac:dyDescent="0.25">
      <c r="A275" s="61" t="s">
        <v>307</v>
      </c>
      <c r="B275" s="61">
        <v>44206</v>
      </c>
      <c r="C275" s="61">
        <v>68.19</v>
      </c>
      <c r="D275" s="61">
        <v>58.55</v>
      </c>
      <c r="E275" s="62">
        <v>3992.82</v>
      </c>
      <c r="F275" s="62">
        <v>3744.87</v>
      </c>
      <c r="G275" s="61">
        <v>1.0200000000000001E-2</v>
      </c>
      <c r="H275" s="61">
        <v>4.0000000000000002E-4</v>
      </c>
      <c r="I275" s="61">
        <v>1.7600000000000001E-2</v>
      </c>
      <c r="J275" s="61">
        <v>1.4E-3</v>
      </c>
      <c r="K275" s="61">
        <v>2.1399999999999999E-2</v>
      </c>
      <c r="L275" s="61">
        <v>0.91249999999999998</v>
      </c>
      <c r="M275" s="61">
        <v>3.6499999999999998E-2</v>
      </c>
      <c r="N275" s="61">
        <v>0.46250000000000002</v>
      </c>
      <c r="O275" s="61">
        <v>8.0999999999999996E-3</v>
      </c>
      <c r="P275" s="61">
        <v>0.14119999999999999</v>
      </c>
      <c r="Q275" s="61">
        <v>162.72</v>
      </c>
      <c r="R275" s="62">
        <v>56026.11</v>
      </c>
      <c r="S275" s="61">
        <v>0.2215</v>
      </c>
      <c r="T275" s="61">
        <v>0.16789999999999999</v>
      </c>
      <c r="U275" s="61">
        <v>0.61070000000000002</v>
      </c>
      <c r="V275" s="61">
        <v>19.04</v>
      </c>
      <c r="W275" s="61">
        <v>23.4</v>
      </c>
      <c r="X275" s="62">
        <v>78453.58</v>
      </c>
      <c r="Y275" s="61">
        <v>166.09</v>
      </c>
      <c r="Z275" s="62">
        <v>133155.12</v>
      </c>
      <c r="AA275" s="61">
        <v>0.72030000000000005</v>
      </c>
      <c r="AB275" s="61">
        <v>0.23269999999999999</v>
      </c>
      <c r="AC275" s="61">
        <v>4.7E-2</v>
      </c>
      <c r="AD275" s="61">
        <v>0.2797</v>
      </c>
      <c r="AE275" s="61">
        <v>133.16</v>
      </c>
      <c r="AF275" s="62">
        <v>4289.9799999999996</v>
      </c>
      <c r="AG275" s="61">
        <v>494.6</v>
      </c>
      <c r="AH275" s="62">
        <v>142789.10999999999</v>
      </c>
      <c r="AI275" s="61" t="s">
        <v>14</v>
      </c>
      <c r="AJ275" s="62">
        <v>28989</v>
      </c>
      <c r="AK275" s="62">
        <v>46087.49</v>
      </c>
      <c r="AL275" s="61">
        <v>51.78</v>
      </c>
      <c r="AM275" s="61">
        <v>30.18</v>
      </c>
      <c r="AN275" s="61">
        <v>35.32</v>
      </c>
      <c r="AO275" s="61">
        <v>3.81</v>
      </c>
      <c r="AP275" s="62">
        <v>1236.6500000000001</v>
      </c>
      <c r="AQ275" s="61">
        <v>1.0443</v>
      </c>
      <c r="AR275" s="62">
        <v>1044.9100000000001</v>
      </c>
      <c r="AS275" s="62">
        <v>1692.58</v>
      </c>
      <c r="AT275" s="62">
        <v>5349.2</v>
      </c>
      <c r="AU275" s="61">
        <v>904.41</v>
      </c>
      <c r="AV275" s="61">
        <v>309.01</v>
      </c>
      <c r="AW275" s="62">
        <v>9300.11</v>
      </c>
      <c r="AX275" s="62">
        <v>4162.8100000000004</v>
      </c>
      <c r="AY275" s="61">
        <v>0.43630000000000002</v>
      </c>
      <c r="AZ275" s="62">
        <v>4575.45</v>
      </c>
      <c r="BA275" s="61">
        <v>0.47960000000000003</v>
      </c>
      <c r="BB275" s="61">
        <v>801.96</v>
      </c>
      <c r="BC275" s="61">
        <v>8.4099999999999994E-2</v>
      </c>
      <c r="BD275" s="62">
        <v>9540.2199999999993</v>
      </c>
      <c r="BE275" s="62">
        <v>2671.63</v>
      </c>
      <c r="BF275" s="61">
        <v>0.6633</v>
      </c>
      <c r="BG275" s="61">
        <v>0.57089999999999996</v>
      </c>
      <c r="BH275" s="61">
        <v>0.21909999999999999</v>
      </c>
      <c r="BI275" s="61">
        <v>0.15959999999999999</v>
      </c>
      <c r="BJ275" s="61">
        <v>3.1800000000000002E-2</v>
      </c>
      <c r="BK275" s="61">
        <v>1.8599999999999998E-2</v>
      </c>
    </row>
    <row r="276" spans="1:63" x14ac:dyDescent="0.25">
      <c r="A276" s="61" t="s">
        <v>308</v>
      </c>
      <c r="B276" s="61">
        <v>44214</v>
      </c>
      <c r="C276" s="61">
        <v>45.86</v>
      </c>
      <c r="D276" s="61">
        <v>103.77</v>
      </c>
      <c r="E276" s="62">
        <v>4758.4399999999996</v>
      </c>
      <c r="F276" s="62">
        <v>4529.8500000000004</v>
      </c>
      <c r="G276" s="61">
        <v>1.34E-2</v>
      </c>
      <c r="H276" s="61">
        <v>5.0000000000000001E-4</v>
      </c>
      <c r="I276" s="61">
        <v>3.1800000000000002E-2</v>
      </c>
      <c r="J276" s="61">
        <v>1.2999999999999999E-3</v>
      </c>
      <c r="K276" s="61">
        <v>2.52E-2</v>
      </c>
      <c r="L276" s="61">
        <v>0.89139999999999997</v>
      </c>
      <c r="M276" s="61">
        <v>3.6299999999999999E-2</v>
      </c>
      <c r="N276" s="61">
        <v>0.26050000000000001</v>
      </c>
      <c r="O276" s="61">
        <v>8.8999999999999999E-3</v>
      </c>
      <c r="P276" s="61">
        <v>0.1159</v>
      </c>
      <c r="Q276" s="61">
        <v>193.52</v>
      </c>
      <c r="R276" s="62">
        <v>58928.800000000003</v>
      </c>
      <c r="S276" s="61">
        <v>0.22650000000000001</v>
      </c>
      <c r="T276" s="61">
        <v>0.21829999999999999</v>
      </c>
      <c r="U276" s="61">
        <v>0.55520000000000003</v>
      </c>
      <c r="V276" s="61">
        <v>19.829999999999998</v>
      </c>
      <c r="W276" s="61">
        <v>24.19</v>
      </c>
      <c r="X276" s="62">
        <v>81915.27</v>
      </c>
      <c r="Y276" s="61">
        <v>192.49</v>
      </c>
      <c r="Z276" s="62">
        <v>141363.35</v>
      </c>
      <c r="AA276" s="61">
        <v>0.80030000000000001</v>
      </c>
      <c r="AB276" s="61">
        <v>0.17330000000000001</v>
      </c>
      <c r="AC276" s="61">
        <v>2.64E-2</v>
      </c>
      <c r="AD276" s="61">
        <v>0.19969999999999999</v>
      </c>
      <c r="AE276" s="61">
        <v>141.36000000000001</v>
      </c>
      <c r="AF276" s="62">
        <v>5213.25</v>
      </c>
      <c r="AG276" s="61">
        <v>646.16999999999996</v>
      </c>
      <c r="AH276" s="62">
        <v>158095.74</v>
      </c>
      <c r="AI276" s="61" t="s">
        <v>14</v>
      </c>
      <c r="AJ276" s="62">
        <v>37455</v>
      </c>
      <c r="AK276" s="62">
        <v>56538.01</v>
      </c>
      <c r="AL276" s="61">
        <v>59.92</v>
      </c>
      <c r="AM276" s="61">
        <v>35.65</v>
      </c>
      <c r="AN276" s="61">
        <v>38.700000000000003</v>
      </c>
      <c r="AO276" s="61">
        <v>4.72</v>
      </c>
      <c r="AP276" s="62">
        <v>1560.3</v>
      </c>
      <c r="AQ276" s="61">
        <v>0.85119999999999996</v>
      </c>
      <c r="AR276" s="62">
        <v>1013.59</v>
      </c>
      <c r="AS276" s="62">
        <v>1769.6</v>
      </c>
      <c r="AT276" s="62">
        <v>5272.27</v>
      </c>
      <c r="AU276" s="61">
        <v>957.22</v>
      </c>
      <c r="AV276" s="61">
        <v>229.58</v>
      </c>
      <c r="AW276" s="62">
        <v>9242.26</v>
      </c>
      <c r="AX276" s="62">
        <v>3749.56</v>
      </c>
      <c r="AY276" s="61">
        <v>0.41010000000000002</v>
      </c>
      <c r="AZ276" s="62">
        <v>4907.79</v>
      </c>
      <c r="BA276" s="61">
        <v>0.53680000000000005</v>
      </c>
      <c r="BB276" s="61">
        <v>485.87</v>
      </c>
      <c r="BC276" s="61">
        <v>5.3100000000000001E-2</v>
      </c>
      <c r="BD276" s="62">
        <v>9143.2199999999993</v>
      </c>
      <c r="BE276" s="62">
        <v>2380.7800000000002</v>
      </c>
      <c r="BF276" s="61">
        <v>0.47560000000000002</v>
      </c>
      <c r="BG276" s="61">
        <v>0.60309999999999997</v>
      </c>
      <c r="BH276" s="61">
        <v>0.22389999999999999</v>
      </c>
      <c r="BI276" s="61">
        <v>0.1217</v>
      </c>
      <c r="BJ276" s="61">
        <v>3.2599999999999997E-2</v>
      </c>
      <c r="BK276" s="61">
        <v>1.8700000000000001E-2</v>
      </c>
    </row>
    <row r="277" spans="1:63" x14ac:dyDescent="0.25">
      <c r="A277" s="61" t="s">
        <v>309</v>
      </c>
      <c r="B277" s="61">
        <v>47209</v>
      </c>
      <c r="C277" s="61">
        <v>70.19</v>
      </c>
      <c r="D277" s="61">
        <v>10.78</v>
      </c>
      <c r="E277" s="61">
        <v>756.5</v>
      </c>
      <c r="F277" s="61">
        <v>745.28</v>
      </c>
      <c r="G277" s="61">
        <v>3.3999999999999998E-3</v>
      </c>
      <c r="H277" s="61">
        <v>8.0000000000000004E-4</v>
      </c>
      <c r="I277" s="61">
        <v>4.8999999999999998E-3</v>
      </c>
      <c r="J277" s="61">
        <v>6.9999999999999999E-4</v>
      </c>
      <c r="K277" s="61">
        <v>1.06E-2</v>
      </c>
      <c r="L277" s="61">
        <v>0.96419999999999995</v>
      </c>
      <c r="M277" s="61">
        <v>1.5299999999999999E-2</v>
      </c>
      <c r="N277" s="61">
        <v>0.3271</v>
      </c>
      <c r="O277" s="61">
        <v>5.9999999999999995E-4</v>
      </c>
      <c r="P277" s="61">
        <v>0.1298</v>
      </c>
      <c r="Q277" s="61">
        <v>37.880000000000003</v>
      </c>
      <c r="R277" s="62">
        <v>49484.55</v>
      </c>
      <c r="S277" s="61">
        <v>0.2964</v>
      </c>
      <c r="T277" s="61">
        <v>0.153</v>
      </c>
      <c r="U277" s="61">
        <v>0.55059999999999998</v>
      </c>
      <c r="V277" s="61">
        <v>16.96</v>
      </c>
      <c r="W277" s="61">
        <v>6.4</v>
      </c>
      <c r="X277" s="62">
        <v>62032.82</v>
      </c>
      <c r="Y277" s="61">
        <v>114.44</v>
      </c>
      <c r="Z277" s="62">
        <v>120872.67</v>
      </c>
      <c r="AA277" s="61">
        <v>0.8679</v>
      </c>
      <c r="AB277" s="61">
        <v>9.1600000000000001E-2</v>
      </c>
      <c r="AC277" s="61">
        <v>4.0500000000000001E-2</v>
      </c>
      <c r="AD277" s="61">
        <v>0.1321</v>
      </c>
      <c r="AE277" s="61">
        <v>120.87</v>
      </c>
      <c r="AF277" s="62">
        <v>3042.95</v>
      </c>
      <c r="AG277" s="61">
        <v>432.46</v>
      </c>
      <c r="AH277" s="62">
        <v>115811.25</v>
      </c>
      <c r="AI277" s="61" t="s">
        <v>14</v>
      </c>
      <c r="AJ277" s="62">
        <v>33906</v>
      </c>
      <c r="AK277" s="62">
        <v>46394.71</v>
      </c>
      <c r="AL277" s="61">
        <v>39.92</v>
      </c>
      <c r="AM277" s="61">
        <v>23.85</v>
      </c>
      <c r="AN277" s="61">
        <v>27.38</v>
      </c>
      <c r="AO277" s="61">
        <v>4.6900000000000004</v>
      </c>
      <c r="AP277" s="62">
        <v>1414.34</v>
      </c>
      <c r="AQ277" s="61">
        <v>1.1681999999999999</v>
      </c>
      <c r="AR277" s="62">
        <v>1279.6199999999999</v>
      </c>
      <c r="AS277" s="62">
        <v>1952.5</v>
      </c>
      <c r="AT277" s="62">
        <v>5300.52</v>
      </c>
      <c r="AU277" s="61">
        <v>932.61</v>
      </c>
      <c r="AV277" s="61">
        <v>137.5</v>
      </c>
      <c r="AW277" s="62">
        <v>9602.74</v>
      </c>
      <c r="AX277" s="62">
        <v>4764.16</v>
      </c>
      <c r="AY277" s="61">
        <v>0.48709999999999998</v>
      </c>
      <c r="AZ277" s="62">
        <v>4424.6400000000003</v>
      </c>
      <c r="BA277" s="61">
        <v>0.45240000000000002</v>
      </c>
      <c r="BB277" s="61">
        <v>591.32000000000005</v>
      </c>
      <c r="BC277" s="61">
        <v>6.0499999999999998E-2</v>
      </c>
      <c r="BD277" s="62">
        <v>9780.1200000000008</v>
      </c>
      <c r="BE277" s="62">
        <v>3941.18</v>
      </c>
      <c r="BF277" s="61">
        <v>1.1125</v>
      </c>
      <c r="BG277" s="61">
        <v>0.5383</v>
      </c>
      <c r="BH277" s="61">
        <v>0.2142</v>
      </c>
      <c r="BI277" s="61">
        <v>0.1832</v>
      </c>
      <c r="BJ277" s="61">
        <v>3.49E-2</v>
      </c>
      <c r="BK277" s="61">
        <v>2.9399999999999999E-2</v>
      </c>
    </row>
    <row r="278" spans="1:63" x14ac:dyDescent="0.25">
      <c r="A278" s="61" t="s">
        <v>310</v>
      </c>
      <c r="B278" s="61">
        <v>45443</v>
      </c>
      <c r="C278" s="61">
        <v>80.430000000000007</v>
      </c>
      <c r="D278" s="61">
        <v>12.27</v>
      </c>
      <c r="E278" s="61">
        <v>986.66</v>
      </c>
      <c r="F278" s="61">
        <v>937.41</v>
      </c>
      <c r="G278" s="61">
        <v>3.0999999999999999E-3</v>
      </c>
      <c r="H278" s="61">
        <v>2.9999999999999997E-4</v>
      </c>
      <c r="I278" s="61">
        <v>6.7000000000000002E-3</v>
      </c>
      <c r="J278" s="61">
        <v>1.8E-3</v>
      </c>
      <c r="K278" s="61">
        <v>1.38E-2</v>
      </c>
      <c r="L278" s="61">
        <v>0.95599999999999996</v>
      </c>
      <c r="M278" s="61">
        <v>1.83E-2</v>
      </c>
      <c r="N278" s="61">
        <v>0.48649999999999999</v>
      </c>
      <c r="O278" s="61">
        <v>8.0000000000000004E-4</v>
      </c>
      <c r="P278" s="61">
        <v>0.13619999999999999</v>
      </c>
      <c r="Q278" s="61">
        <v>46.17</v>
      </c>
      <c r="R278" s="62">
        <v>47677.83</v>
      </c>
      <c r="S278" s="61">
        <v>0.26400000000000001</v>
      </c>
      <c r="T278" s="61">
        <v>0.1673</v>
      </c>
      <c r="U278" s="61">
        <v>0.56869999999999998</v>
      </c>
      <c r="V278" s="61">
        <v>17.27</v>
      </c>
      <c r="W278" s="61">
        <v>8.85</v>
      </c>
      <c r="X278" s="62">
        <v>58413.63</v>
      </c>
      <c r="Y278" s="61">
        <v>107.73</v>
      </c>
      <c r="Z278" s="62">
        <v>105777.4</v>
      </c>
      <c r="AA278" s="61">
        <v>0.8498</v>
      </c>
      <c r="AB278" s="61">
        <v>9.5100000000000004E-2</v>
      </c>
      <c r="AC278" s="61">
        <v>5.5100000000000003E-2</v>
      </c>
      <c r="AD278" s="61">
        <v>0.1502</v>
      </c>
      <c r="AE278" s="61">
        <v>105.78</v>
      </c>
      <c r="AF278" s="62">
        <v>2665.63</v>
      </c>
      <c r="AG278" s="61">
        <v>383.64</v>
      </c>
      <c r="AH278" s="62">
        <v>101607.38</v>
      </c>
      <c r="AI278" s="61" t="s">
        <v>14</v>
      </c>
      <c r="AJ278" s="62">
        <v>29225</v>
      </c>
      <c r="AK278" s="62">
        <v>40678.18</v>
      </c>
      <c r="AL278" s="61">
        <v>39.07</v>
      </c>
      <c r="AM278" s="61">
        <v>24.08</v>
      </c>
      <c r="AN278" s="61">
        <v>27.7</v>
      </c>
      <c r="AO278" s="61">
        <v>3.9</v>
      </c>
      <c r="AP278" s="62">
        <v>1285.73</v>
      </c>
      <c r="AQ278" s="61">
        <v>1.1232</v>
      </c>
      <c r="AR278" s="62">
        <v>1141.48</v>
      </c>
      <c r="AS278" s="62">
        <v>1997.02</v>
      </c>
      <c r="AT278" s="62">
        <v>4998.46</v>
      </c>
      <c r="AU278" s="61">
        <v>907.12</v>
      </c>
      <c r="AV278" s="61">
        <v>279.55</v>
      </c>
      <c r="AW278" s="62">
        <v>9323.6299999999992</v>
      </c>
      <c r="AX278" s="62">
        <v>5494.1</v>
      </c>
      <c r="AY278" s="61">
        <v>0.55859999999999999</v>
      </c>
      <c r="AZ278" s="62">
        <v>3505.27</v>
      </c>
      <c r="BA278" s="61">
        <v>0.35639999999999999</v>
      </c>
      <c r="BB278" s="61">
        <v>836.52</v>
      </c>
      <c r="BC278" s="61">
        <v>8.5000000000000006E-2</v>
      </c>
      <c r="BD278" s="62">
        <v>9835.89</v>
      </c>
      <c r="BE278" s="62">
        <v>4427.83</v>
      </c>
      <c r="BF278" s="61">
        <v>1.6101000000000001</v>
      </c>
      <c r="BG278" s="61">
        <v>0.51060000000000005</v>
      </c>
      <c r="BH278" s="61">
        <v>0.21920000000000001</v>
      </c>
      <c r="BI278" s="61">
        <v>0.2167</v>
      </c>
      <c r="BJ278" s="61">
        <v>3.4799999999999998E-2</v>
      </c>
      <c r="BK278" s="61">
        <v>1.8700000000000001E-2</v>
      </c>
    </row>
    <row r="279" spans="1:63" x14ac:dyDescent="0.25">
      <c r="A279" s="61" t="s">
        <v>311</v>
      </c>
      <c r="B279" s="61">
        <v>49353</v>
      </c>
      <c r="C279" s="61">
        <v>52.29</v>
      </c>
      <c r="D279" s="61">
        <v>16.38</v>
      </c>
      <c r="E279" s="61">
        <v>856.18</v>
      </c>
      <c r="F279" s="61">
        <v>824</v>
      </c>
      <c r="G279" s="61">
        <v>5.7999999999999996E-3</v>
      </c>
      <c r="H279" s="61">
        <v>2.9999999999999997E-4</v>
      </c>
      <c r="I279" s="61">
        <v>7.6100000000000001E-2</v>
      </c>
      <c r="J279" s="61">
        <v>1.1000000000000001E-3</v>
      </c>
      <c r="K279" s="61">
        <v>7.3200000000000001E-2</v>
      </c>
      <c r="L279" s="61">
        <v>0.79200000000000004</v>
      </c>
      <c r="M279" s="61">
        <v>5.1499999999999997E-2</v>
      </c>
      <c r="N279" s="61">
        <v>0.5484</v>
      </c>
      <c r="O279" s="61">
        <v>1.3100000000000001E-2</v>
      </c>
      <c r="P279" s="61">
        <v>0.1431</v>
      </c>
      <c r="Q279" s="61">
        <v>42.81</v>
      </c>
      <c r="R279" s="62">
        <v>49458.58</v>
      </c>
      <c r="S279" s="61">
        <v>0.34360000000000002</v>
      </c>
      <c r="T279" s="61">
        <v>0.15540000000000001</v>
      </c>
      <c r="U279" s="61">
        <v>0.50109999999999999</v>
      </c>
      <c r="V279" s="61">
        <v>16.600000000000001</v>
      </c>
      <c r="W279" s="61">
        <v>8.3800000000000008</v>
      </c>
      <c r="X279" s="62">
        <v>60136.74</v>
      </c>
      <c r="Y279" s="61">
        <v>98.36</v>
      </c>
      <c r="Z279" s="62">
        <v>116428.22</v>
      </c>
      <c r="AA279" s="61">
        <v>0.73550000000000004</v>
      </c>
      <c r="AB279" s="61">
        <v>0.21329999999999999</v>
      </c>
      <c r="AC279" s="61">
        <v>5.1299999999999998E-2</v>
      </c>
      <c r="AD279" s="61">
        <v>0.26450000000000001</v>
      </c>
      <c r="AE279" s="61">
        <v>116.43</v>
      </c>
      <c r="AF279" s="62">
        <v>3564.89</v>
      </c>
      <c r="AG279" s="61">
        <v>449.53</v>
      </c>
      <c r="AH279" s="62">
        <v>109365.45</v>
      </c>
      <c r="AI279" s="61" t="s">
        <v>14</v>
      </c>
      <c r="AJ279" s="62">
        <v>29224</v>
      </c>
      <c r="AK279" s="62">
        <v>42051.63</v>
      </c>
      <c r="AL279" s="61">
        <v>46</v>
      </c>
      <c r="AM279" s="61">
        <v>27.98</v>
      </c>
      <c r="AN279" s="61">
        <v>32.79</v>
      </c>
      <c r="AO279" s="61">
        <v>4.3099999999999996</v>
      </c>
      <c r="AP279" s="62">
        <v>1076.95</v>
      </c>
      <c r="AQ279" s="61">
        <v>1.1466000000000001</v>
      </c>
      <c r="AR279" s="62">
        <v>1347.34</v>
      </c>
      <c r="AS279" s="62">
        <v>2058.44</v>
      </c>
      <c r="AT279" s="62">
        <v>5731.78</v>
      </c>
      <c r="AU279" s="61">
        <v>974.36</v>
      </c>
      <c r="AV279" s="61">
        <v>202.32</v>
      </c>
      <c r="AW279" s="62">
        <v>10314.24</v>
      </c>
      <c r="AX279" s="62">
        <v>5443.21</v>
      </c>
      <c r="AY279" s="61">
        <v>0.50460000000000005</v>
      </c>
      <c r="AZ279" s="62">
        <v>4345.8900000000003</v>
      </c>
      <c r="BA279" s="61">
        <v>0.40289999999999998</v>
      </c>
      <c r="BB279" s="61">
        <v>998.02</v>
      </c>
      <c r="BC279" s="61">
        <v>9.2499999999999999E-2</v>
      </c>
      <c r="BD279" s="62">
        <v>10787.12</v>
      </c>
      <c r="BE279" s="62">
        <v>3923.4</v>
      </c>
      <c r="BF279" s="61">
        <v>1.2334000000000001</v>
      </c>
      <c r="BG279" s="61">
        <v>0.53779999999999994</v>
      </c>
      <c r="BH279" s="61">
        <v>0.21079999999999999</v>
      </c>
      <c r="BI279" s="61">
        <v>0.18920000000000001</v>
      </c>
      <c r="BJ279" s="61">
        <v>3.4799999999999998E-2</v>
      </c>
      <c r="BK279" s="61">
        <v>2.7400000000000001E-2</v>
      </c>
    </row>
    <row r="280" spans="1:63" x14ac:dyDescent="0.25">
      <c r="A280" s="61" t="s">
        <v>312</v>
      </c>
      <c r="B280" s="61">
        <v>49437</v>
      </c>
      <c r="C280" s="61">
        <v>62.81</v>
      </c>
      <c r="D280" s="61">
        <v>39.08</v>
      </c>
      <c r="E280" s="62">
        <v>2454.81</v>
      </c>
      <c r="F280" s="62">
        <v>2390.06</v>
      </c>
      <c r="G280" s="61">
        <v>9.5999999999999992E-3</v>
      </c>
      <c r="H280" s="61">
        <v>2.9999999999999997E-4</v>
      </c>
      <c r="I280" s="61">
        <v>1.66E-2</v>
      </c>
      <c r="J280" s="61">
        <v>1.6000000000000001E-3</v>
      </c>
      <c r="K280" s="61">
        <v>2.3099999999999999E-2</v>
      </c>
      <c r="L280" s="61">
        <v>0.91969999999999996</v>
      </c>
      <c r="M280" s="61">
        <v>2.9100000000000001E-2</v>
      </c>
      <c r="N280" s="61">
        <v>0.25919999999999999</v>
      </c>
      <c r="O280" s="61">
        <v>6.4999999999999997E-3</v>
      </c>
      <c r="P280" s="61">
        <v>0.1125</v>
      </c>
      <c r="Q280" s="61">
        <v>105.22</v>
      </c>
      <c r="R280" s="62">
        <v>54273.17</v>
      </c>
      <c r="S280" s="61">
        <v>0.2611</v>
      </c>
      <c r="T280" s="61">
        <v>0.19120000000000001</v>
      </c>
      <c r="U280" s="61">
        <v>0.54769999999999996</v>
      </c>
      <c r="V280" s="61">
        <v>19.600000000000001</v>
      </c>
      <c r="W280" s="61">
        <v>15.37</v>
      </c>
      <c r="X280" s="62">
        <v>71566.12</v>
      </c>
      <c r="Y280" s="61">
        <v>156.12</v>
      </c>
      <c r="Z280" s="62">
        <v>154096.72</v>
      </c>
      <c r="AA280" s="61">
        <v>0.85260000000000002</v>
      </c>
      <c r="AB280" s="61">
        <v>0.1215</v>
      </c>
      <c r="AC280" s="61">
        <v>2.5899999999999999E-2</v>
      </c>
      <c r="AD280" s="61">
        <v>0.1474</v>
      </c>
      <c r="AE280" s="61">
        <v>154.1</v>
      </c>
      <c r="AF280" s="62">
        <v>4727.16</v>
      </c>
      <c r="AG280" s="61">
        <v>628.4</v>
      </c>
      <c r="AH280" s="62">
        <v>163681.32</v>
      </c>
      <c r="AI280" s="61" t="s">
        <v>14</v>
      </c>
      <c r="AJ280" s="62">
        <v>36212</v>
      </c>
      <c r="AK280" s="62">
        <v>58336.39</v>
      </c>
      <c r="AL280" s="61">
        <v>47.19</v>
      </c>
      <c r="AM280" s="61">
        <v>29.6</v>
      </c>
      <c r="AN280" s="61">
        <v>32.049999999999997</v>
      </c>
      <c r="AO280" s="61">
        <v>5</v>
      </c>
      <c r="AP280" s="62">
        <v>1342.48</v>
      </c>
      <c r="AQ280" s="61">
        <v>0.84519999999999995</v>
      </c>
      <c r="AR280" s="62">
        <v>1096.69</v>
      </c>
      <c r="AS280" s="62">
        <v>1736.54</v>
      </c>
      <c r="AT280" s="62">
        <v>5011.17</v>
      </c>
      <c r="AU280" s="61">
        <v>911.32</v>
      </c>
      <c r="AV280" s="61">
        <v>186.18</v>
      </c>
      <c r="AW280" s="62">
        <v>8941.9</v>
      </c>
      <c r="AX280" s="62">
        <v>3620.88</v>
      </c>
      <c r="AY280" s="61">
        <v>0.40749999999999997</v>
      </c>
      <c r="AZ280" s="62">
        <v>4801.2700000000004</v>
      </c>
      <c r="BA280" s="61">
        <v>0.54039999999999999</v>
      </c>
      <c r="BB280" s="61">
        <v>462.72</v>
      </c>
      <c r="BC280" s="61">
        <v>5.21E-2</v>
      </c>
      <c r="BD280" s="62">
        <v>8884.8799999999992</v>
      </c>
      <c r="BE280" s="62">
        <v>2447.16</v>
      </c>
      <c r="BF280" s="61">
        <v>0.44669999999999999</v>
      </c>
      <c r="BG280" s="61">
        <v>0.58560000000000001</v>
      </c>
      <c r="BH280" s="61">
        <v>0.22220000000000001</v>
      </c>
      <c r="BI280" s="61">
        <v>0.1394</v>
      </c>
      <c r="BJ280" s="61">
        <v>3.1E-2</v>
      </c>
      <c r="BK280" s="61">
        <v>2.1899999999999999E-2</v>
      </c>
    </row>
    <row r="281" spans="1:63" x14ac:dyDescent="0.25">
      <c r="A281" s="61" t="s">
        <v>313</v>
      </c>
      <c r="B281" s="61">
        <v>47449</v>
      </c>
      <c r="C281" s="61">
        <v>61.1</v>
      </c>
      <c r="D281" s="61">
        <v>23.62</v>
      </c>
      <c r="E281" s="62">
        <v>1443.35</v>
      </c>
      <c r="F281" s="62">
        <v>1447.61</v>
      </c>
      <c r="G281" s="61">
        <v>7.7000000000000002E-3</v>
      </c>
      <c r="H281" s="61">
        <v>2.0000000000000001E-4</v>
      </c>
      <c r="I281" s="61">
        <v>7.1999999999999998E-3</v>
      </c>
      <c r="J281" s="61">
        <v>1.1999999999999999E-3</v>
      </c>
      <c r="K281" s="61">
        <v>2.3800000000000002E-2</v>
      </c>
      <c r="L281" s="61">
        <v>0.93879999999999997</v>
      </c>
      <c r="M281" s="61">
        <v>2.1000000000000001E-2</v>
      </c>
      <c r="N281" s="61">
        <v>0.24959999999999999</v>
      </c>
      <c r="O281" s="61">
        <v>5.1000000000000004E-3</v>
      </c>
      <c r="P281" s="61">
        <v>0.1056</v>
      </c>
      <c r="Q281" s="61">
        <v>69.540000000000006</v>
      </c>
      <c r="R281" s="62">
        <v>54069.98</v>
      </c>
      <c r="S281" s="61">
        <v>0.25979999999999998</v>
      </c>
      <c r="T281" s="61">
        <v>0.1721</v>
      </c>
      <c r="U281" s="61">
        <v>0.56820000000000004</v>
      </c>
      <c r="V281" s="61">
        <v>19.190000000000001</v>
      </c>
      <c r="W281" s="61">
        <v>10.119999999999999</v>
      </c>
      <c r="X281" s="62">
        <v>69560.89</v>
      </c>
      <c r="Y281" s="61">
        <v>138.77000000000001</v>
      </c>
      <c r="Z281" s="62">
        <v>158014.72</v>
      </c>
      <c r="AA281" s="61">
        <v>0.83499999999999996</v>
      </c>
      <c r="AB281" s="61">
        <v>0.1173</v>
      </c>
      <c r="AC281" s="61">
        <v>4.7699999999999999E-2</v>
      </c>
      <c r="AD281" s="61">
        <v>0.16500000000000001</v>
      </c>
      <c r="AE281" s="61">
        <v>158.01</v>
      </c>
      <c r="AF281" s="62">
        <v>4499.93</v>
      </c>
      <c r="AG281" s="61">
        <v>560.47</v>
      </c>
      <c r="AH281" s="62">
        <v>160564.74</v>
      </c>
      <c r="AI281" s="61" t="s">
        <v>14</v>
      </c>
      <c r="AJ281" s="62">
        <v>36953</v>
      </c>
      <c r="AK281" s="62">
        <v>54697.59</v>
      </c>
      <c r="AL281" s="61">
        <v>45.68</v>
      </c>
      <c r="AM281" s="61">
        <v>27.39</v>
      </c>
      <c r="AN281" s="61">
        <v>29.66</v>
      </c>
      <c r="AO281" s="61">
        <v>4.67</v>
      </c>
      <c r="AP281" s="62">
        <v>1161.1500000000001</v>
      </c>
      <c r="AQ281" s="61">
        <v>0.94479999999999997</v>
      </c>
      <c r="AR281" s="62">
        <v>1094.3499999999999</v>
      </c>
      <c r="AS281" s="62">
        <v>1707.8</v>
      </c>
      <c r="AT281" s="62">
        <v>4965.96</v>
      </c>
      <c r="AU281" s="61">
        <v>886.2</v>
      </c>
      <c r="AV281" s="61">
        <v>132.69999999999999</v>
      </c>
      <c r="AW281" s="62">
        <v>8787.01</v>
      </c>
      <c r="AX281" s="62">
        <v>3790.72</v>
      </c>
      <c r="AY281" s="61">
        <v>0.42080000000000001</v>
      </c>
      <c r="AZ281" s="62">
        <v>4771.3500000000004</v>
      </c>
      <c r="BA281" s="61">
        <v>0.52959999999999996</v>
      </c>
      <c r="BB281" s="61">
        <v>446.47</v>
      </c>
      <c r="BC281" s="61">
        <v>4.9599999999999998E-2</v>
      </c>
      <c r="BD281" s="62">
        <v>9008.5400000000009</v>
      </c>
      <c r="BE281" s="62">
        <v>2862.7</v>
      </c>
      <c r="BF281" s="61">
        <v>0.58730000000000004</v>
      </c>
      <c r="BG281" s="61">
        <v>0.5746</v>
      </c>
      <c r="BH281" s="61">
        <v>0.21629999999999999</v>
      </c>
      <c r="BI281" s="61">
        <v>0.14499999999999999</v>
      </c>
      <c r="BJ281" s="61">
        <v>3.7199999999999997E-2</v>
      </c>
      <c r="BK281" s="61">
        <v>2.69E-2</v>
      </c>
    </row>
    <row r="282" spans="1:63" x14ac:dyDescent="0.25">
      <c r="A282" s="61" t="s">
        <v>314</v>
      </c>
      <c r="B282" s="61">
        <v>47589</v>
      </c>
      <c r="C282" s="61">
        <v>95.1</v>
      </c>
      <c r="D282" s="61">
        <v>11.63</v>
      </c>
      <c r="E282" s="62">
        <v>1105.82</v>
      </c>
      <c r="F282" s="62">
        <v>1082.5999999999999</v>
      </c>
      <c r="G282" s="61">
        <v>2.7000000000000001E-3</v>
      </c>
      <c r="H282" s="61">
        <v>2.9999999999999997E-4</v>
      </c>
      <c r="I282" s="61">
        <v>6.7000000000000002E-3</v>
      </c>
      <c r="J282" s="61">
        <v>8.9999999999999998E-4</v>
      </c>
      <c r="K282" s="61">
        <v>1.6199999999999999E-2</v>
      </c>
      <c r="L282" s="61">
        <v>0.95120000000000005</v>
      </c>
      <c r="M282" s="61">
        <v>2.2100000000000002E-2</v>
      </c>
      <c r="N282" s="61">
        <v>0.35410000000000003</v>
      </c>
      <c r="O282" s="61">
        <v>1.1999999999999999E-3</v>
      </c>
      <c r="P282" s="61">
        <v>0.12909999999999999</v>
      </c>
      <c r="Q282" s="61">
        <v>50.89</v>
      </c>
      <c r="R282" s="62">
        <v>50966.73</v>
      </c>
      <c r="S282" s="61">
        <v>0.29599999999999999</v>
      </c>
      <c r="T282" s="61">
        <v>0.16309999999999999</v>
      </c>
      <c r="U282" s="61">
        <v>0.54090000000000005</v>
      </c>
      <c r="V282" s="61">
        <v>17.93</v>
      </c>
      <c r="W282" s="61">
        <v>8.2899999999999991</v>
      </c>
      <c r="X282" s="62">
        <v>61681.05</v>
      </c>
      <c r="Y282" s="61">
        <v>129.11000000000001</v>
      </c>
      <c r="Z282" s="62">
        <v>113398.54</v>
      </c>
      <c r="AA282" s="61">
        <v>0.89659999999999995</v>
      </c>
      <c r="AB282" s="61">
        <v>5.9499999999999997E-2</v>
      </c>
      <c r="AC282" s="61">
        <v>4.3900000000000002E-2</v>
      </c>
      <c r="AD282" s="61">
        <v>0.10340000000000001</v>
      </c>
      <c r="AE282" s="61">
        <v>113.4</v>
      </c>
      <c r="AF282" s="62">
        <v>2720.86</v>
      </c>
      <c r="AG282" s="61">
        <v>395.71</v>
      </c>
      <c r="AH282" s="62">
        <v>108266.14</v>
      </c>
      <c r="AI282" s="61" t="s">
        <v>14</v>
      </c>
      <c r="AJ282" s="62">
        <v>32760</v>
      </c>
      <c r="AK282" s="62">
        <v>44840.52</v>
      </c>
      <c r="AL282" s="61">
        <v>35.9</v>
      </c>
      <c r="AM282" s="61">
        <v>23.31</v>
      </c>
      <c r="AN282" s="61">
        <v>25.32</v>
      </c>
      <c r="AO282" s="61">
        <v>4.51</v>
      </c>
      <c r="AP282" s="62">
        <v>1213.82</v>
      </c>
      <c r="AQ282" s="61">
        <v>1.1321000000000001</v>
      </c>
      <c r="AR282" s="62">
        <v>1121.4000000000001</v>
      </c>
      <c r="AS282" s="62">
        <v>1955.85</v>
      </c>
      <c r="AT282" s="62">
        <v>5120.95</v>
      </c>
      <c r="AU282" s="61">
        <v>856.49</v>
      </c>
      <c r="AV282" s="61">
        <v>200.91</v>
      </c>
      <c r="AW282" s="62">
        <v>9255.6</v>
      </c>
      <c r="AX282" s="62">
        <v>5030.12</v>
      </c>
      <c r="AY282" s="61">
        <v>0.52990000000000004</v>
      </c>
      <c r="AZ282" s="62">
        <v>3766.08</v>
      </c>
      <c r="BA282" s="61">
        <v>0.3967</v>
      </c>
      <c r="BB282" s="61">
        <v>696.69</v>
      </c>
      <c r="BC282" s="61">
        <v>7.3400000000000007E-2</v>
      </c>
      <c r="BD282" s="62">
        <v>9492.8799999999992</v>
      </c>
      <c r="BE282" s="62">
        <v>4193.83</v>
      </c>
      <c r="BF282" s="61">
        <v>1.3985000000000001</v>
      </c>
      <c r="BG282" s="61">
        <v>0.54</v>
      </c>
      <c r="BH282" s="61">
        <v>0.2082</v>
      </c>
      <c r="BI282" s="61">
        <v>0.19289999999999999</v>
      </c>
      <c r="BJ282" s="61">
        <v>3.3599999999999998E-2</v>
      </c>
      <c r="BK282" s="61">
        <v>2.53E-2</v>
      </c>
    </row>
    <row r="283" spans="1:63" x14ac:dyDescent="0.25">
      <c r="A283" s="61" t="s">
        <v>315</v>
      </c>
      <c r="B283" s="61">
        <v>50195</v>
      </c>
      <c r="C283" s="61">
        <v>40.71</v>
      </c>
      <c r="D283" s="61">
        <v>55.07</v>
      </c>
      <c r="E283" s="62">
        <v>2242.3000000000002</v>
      </c>
      <c r="F283" s="62">
        <v>2093.19</v>
      </c>
      <c r="G283" s="61">
        <v>8.8999999999999999E-3</v>
      </c>
      <c r="H283" s="61">
        <v>4.0000000000000002E-4</v>
      </c>
      <c r="I283" s="61">
        <v>0.14360000000000001</v>
      </c>
      <c r="J283" s="61">
        <v>1.6999999999999999E-3</v>
      </c>
      <c r="K283" s="61">
        <v>6.13E-2</v>
      </c>
      <c r="L283" s="61">
        <v>0.70660000000000001</v>
      </c>
      <c r="M283" s="61">
        <v>7.7399999999999997E-2</v>
      </c>
      <c r="N283" s="61">
        <v>0.56000000000000005</v>
      </c>
      <c r="O283" s="61">
        <v>1.67E-2</v>
      </c>
      <c r="P283" s="61">
        <v>0.1409</v>
      </c>
      <c r="Q283" s="61">
        <v>100.1</v>
      </c>
      <c r="R283" s="62">
        <v>55152.58</v>
      </c>
      <c r="S283" s="61">
        <v>0.27689999999999998</v>
      </c>
      <c r="T283" s="61">
        <v>0.16769999999999999</v>
      </c>
      <c r="U283" s="61">
        <v>0.5554</v>
      </c>
      <c r="V283" s="61">
        <v>17.66</v>
      </c>
      <c r="W283" s="61">
        <v>14.24</v>
      </c>
      <c r="X283" s="62">
        <v>78387.990000000005</v>
      </c>
      <c r="Y283" s="61">
        <v>152.58000000000001</v>
      </c>
      <c r="Z283" s="62">
        <v>133360.04</v>
      </c>
      <c r="AA283" s="61">
        <v>0.70140000000000002</v>
      </c>
      <c r="AB283" s="61">
        <v>0.25519999999999998</v>
      </c>
      <c r="AC283" s="61">
        <v>4.3400000000000001E-2</v>
      </c>
      <c r="AD283" s="61">
        <v>0.29859999999999998</v>
      </c>
      <c r="AE283" s="61">
        <v>133.36000000000001</v>
      </c>
      <c r="AF283" s="62">
        <v>4390.8599999999997</v>
      </c>
      <c r="AG283" s="61">
        <v>506.4</v>
      </c>
      <c r="AH283" s="62">
        <v>147301.29999999999</v>
      </c>
      <c r="AI283" s="61" t="s">
        <v>14</v>
      </c>
      <c r="AJ283" s="62">
        <v>28131</v>
      </c>
      <c r="AK283" s="62">
        <v>43530.32</v>
      </c>
      <c r="AL283" s="61">
        <v>54.07</v>
      </c>
      <c r="AM283" s="61">
        <v>32.68</v>
      </c>
      <c r="AN283" s="61">
        <v>36.630000000000003</v>
      </c>
      <c r="AO283" s="61">
        <v>4.54</v>
      </c>
      <c r="AP283" s="62">
        <v>1301.6199999999999</v>
      </c>
      <c r="AQ283" s="61">
        <v>1.0982000000000001</v>
      </c>
      <c r="AR283" s="62">
        <v>1225.58</v>
      </c>
      <c r="AS283" s="62">
        <v>1907.79</v>
      </c>
      <c r="AT283" s="62">
        <v>5740.4</v>
      </c>
      <c r="AU283" s="61">
        <v>990.29</v>
      </c>
      <c r="AV283" s="61">
        <v>306.85000000000002</v>
      </c>
      <c r="AW283" s="62">
        <v>10170.91</v>
      </c>
      <c r="AX283" s="62">
        <v>4682.41</v>
      </c>
      <c r="AY283" s="61">
        <v>0.44590000000000002</v>
      </c>
      <c r="AZ283" s="62">
        <v>4817.12</v>
      </c>
      <c r="BA283" s="61">
        <v>0.4587</v>
      </c>
      <c r="BB283" s="62">
        <v>1001.79</v>
      </c>
      <c r="BC283" s="61">
        <v>9.5399999999999999E-2</v>
      </c>
      <c r="BD283" s="62">
        <v>10501.31</v>
      </c>
      <c r="BE283" s="62">
        <v>2940.53</v>
      </c>
      <c r="BF283" s="61">
        <v>0.8165</v>
      </c>
      <c r="BG283" s="61">
        <v>0.55359999999999998</v>
      </c>
      <c r="BH283" s="61">
        <v>0.2145</v>
      </c>
      <c r="BI283" s="61">
        <v>0.17860000000000001</v>
      </c>
      <c r="BJ283" s="61">
        <v>3.1E-2</v>
      </c>
      <c r="BK283" s="61">
        <v>2.2200000000000001E-2</v>
      </c>
    </row>
    <row r="284" spans="1:63" x14ac:dyDescent="0.25">
      <c r="A284" s="61" t="s">
        <v>316</v>
      </c>
      <c r="B284" s="61">
        <v>46888</v>
      </c>
      <c r="C284" s="61">
        <v>73.19</v>
      </c>
      <c r="D284" s="61">
        <v>20.03</v>
      </c>
      <c r="E284" s="62">
        <v>1466.21</v>
      </c>
      <c r="F284" s="62">
        <v>1443.78</v>
      </c>
      <c r="G284" s="61">
        <v>3.5000000000000001E-3</v>
      </c>
      <c r="H284" s="61">
        <v>2.9999999999999997E-4</v>
      </c>
      <c r="I284" s="61">
        <v>4.4000000000000003E-3</v>
      </c>
      <c r="J284" s="61">
        <v>1E-3</v>
      </c>
      <c r="K284" s="61">
        <v>8.6E-3</v>
      </c>
      <c r="L284" s="61">
        <v>0.96789999999999998</v>
      </c>
      <c r="M284" s="61">
        <v>1.4200000000000001E-2</v>
      </c>
      <c r="N284" s="61">
        <v>0.30359999999999998</v>
      </c>
      <c r="O284" s="61">
        <v>1.1000000000000001E-3</v>
      </c>
      <c r="P284" s="61">
        <v>0.11650000000000001</v>
      </c>
      <c r="Q284" s="61">
        <v>65.12</v>
      </c>
      <c r="R284" s="62">
        <v>52639.18</v>
      </c>
      <c r="S284" s="61">
        <v>0.28520000000000001</v>
      </c>
      <c r="T284" s="61">
        <v>0.1749</v>
      </c>
      <c r="U284" s="61">
        <v>0.53990000000000005</v>
      </c>
      <c r="V284" s="61">
        <v>19.420000000000002</v>
      </c>
      <c r="W284" s="61">
        <v>10.11</v>
      </c>
      <c r="X284" s="62">
        <v>69981.98</v>
      </c>
      <c r="Y284" s="61">
        <v>140.80000000000001</v>
      </c>
      <c r="Z284" s="62">
        <v>124230.14</v>
      </c>
      <c r="AA284" s="61">
        <v>0.88829999999999998</v>
      </c>
      <c r="AB284" s="61">
        <v>5.8200000000000002E-2</v>
      </c>
      <c r="AC284" s="61">
        <v>5.3499999999999999E-2</v>
      </c>
      <c r="AD284" s="61">
        <v>0.11169999999999999</v>
      </c>
      <c r="AE284" s="61">
        <v>124.23</v>
      </c>
      <c r="AF284" s="62">
        <v>3240.81</v>
      </c>
      <c r="AG284" s="61">
        <v>440.46</v>
      </c>
      <c r="AH284" s="62">
        <v>123673.57</v>
      </c>
      <c r="AI284" s="61" t="s">
        <v>14</v>
      </c>
      <c r="AJ284" s="62">
        <v>34093</v>
      </c>
      <c r="AK284" s="62">
        <v>48585.83</v>
      </c>
      <c r="AL284" s="61">
        <v>41.75</v>
      </c>
      <c r="AM284" s="61">
        <v>25.1</v>
      </c>
      <c r="AN284" s="61">
        <v>27.73</v>
      </c>
      <c r="AO284" s="61">
        <v>4.7699999999999996</v>
      </c>
      <c r="AP284" s="62">
        <v>1145.78</v>
      </c>
      <c r="AQ284" s="61">
        <v>0.99399999999999999</v>
      </c>
      <c r="AR284" s="62">
        <v>1096.3599999999999</v>
      </c>
      <c r="AS284" s="62">
        <v>1867.97</v>
      </c>
      <c r="AT284" s="62">
        <v>4923.63</v>
      </c>
      <c r="AU284" s="61">
        <v>887.95</v>
      </c>
      <c r="AV284" s="61">
        <v>204.36</v>
      </c>
      <c r="AW284" s="62">
        <v>8980.2900000000009</v>
      </c>
      <c r="AX284" s="62">
        <v>4754.49</v>
      </c>
      <c r="AY284" s="61">
        <v>0.51929999999999998</v>
      </c>
      <c r="AZ284" s="62">
        <v>3825.12</v>
      </c>
      <c r="BA284" s="61">
        <v>0.4178</v>
      </c>
      <c r="BB284" s="61">
        <v>576.03</v>
      </c>
      <c r="BC284" s="61">
        <v>6.2899999999999998E-2</v>
      </c>
      <c r="BD284" s="62">
        <v>9155.64</v>
      </c>
      <c r="BE284" s="62">
        <v>4107.95</v>
      </c>
      <c r="BF284" s="61">
        <v>1.1217999999999999</v>
      </c>
      <c r="BG284" s="61">
        <v>0.56010000000000004</v>
      </c>
      <c r="BH284" s="61">
        <v>0.22140000000000001</v>
      </c>
      <c r="BI284" s="61">
        <v>0.15279999999999999</v>
      </c>
      <c r="BJ284" s="61">
        <v>3.6600000000000001E-2</v>
      </c>
      <c r="BK284" s="61">
        <v>2.9100000000000001E-2</v>
      </c>
    </row>
    <row r="285" spans="1:63" x14ac:dyDescent="0.25">
      <c r="A285" s="61" t="s">
        <v>317</v>
      </c>
      <c r="B285" s="61">
        <v>48009</v>
      </c>
      <c r="C285" s="61">
        <v>35.24</v>
      </c>
      <c r="D285" s="61">
        <v>127.5</v>
      </c>
      <c r="E285" s="62">
        <v>4492.79</v>
      </c>
      <c r="F285" s="62">
        <v>4223.42</v>
      </c>
      <c r="G285" s="61">
        <v>2.1600000000000001E-2</v>
      </c>
      <c r="H285" s="61">
        <v>5.0000000000000001E-4</v>
      </c>
      <c r="I285" s="61">
        <v>0.14369999999999999</v>
      </c>
      <c r="J285" s="61">
        <v>1.8E-3</v>
      </c>
      <c r="K285" s="61">
        <v>3.3700000000000001E-2</v>
      </c>
      <c r="L285" s="61">
        <v>0.73240000000000005</v>
      </c>
      <c r="M285" s="61">
        <v>6.6299999999999998E-2</v>
      </c>
      <c r="N285" s="61">
        <v>0.36220000000000002</v>
      </c>
      <c r="O285" s="61">
        <v>2.0400000000000001E-2</v>
      </c>
      <c r="P285" s="61">
        <v>0.12790000000000001</v>
      </c>
      <c r="Q285" s="61">
        <v>187.27</v>
      </c>
      <c r="R285" s="62">
        <v>59634.93</v>
      </c>
      <c r="S285" s="61">
        <v>0.26700000000000002</v>
      </c>
      <c r="T285" s="61">
        <v>0.2009</v>
      </c>
      <c r="U285" s="61">
        <v>0.53220000000000001</v>
      </c>
      <c r="V285" s="61">
        <v>19.03</v>
      </c>
      <c r="W285" s="61">
        <v>25.49</v>
      </c>
      <c r="X285" s="62">
        <v>83609.58</v>
      </c>
      <c r="Y285" s="61">
        <v>173.1</v>
      </c>
      <c r="Z285" s="62">
        <v>145647.25</v>
      </c>
      <c r="AA285" s="61">
        <v>0.77659999999999996</v>
      </c>
      <c r="AB285" s="61">
        <v>0.1993</v>
      </c>
      <c r="AC285" s="61">
        <v>2.41E-2</v>
      </c>
      <c r="AD285" s="61">
        <v>0.22339999999999999</v>
      </c>
      <c r="AE285" s="61">
        <v>145.65</v>
      </c>
      <c r="AF285" s="62">
        <v>5577.21</v>
      </c>
      <c r="AG285" s="61">
        <v>688.58</v>
      </c>
      <c r="AH285" s="62">
        <v>168564.74</v>
      </c>
      <c r="AI285" s="61" t="s">
        <v>14</v>
      </c>
      <c r="AJ285" s="62">
        <v>35662</v>
      </c>
      <c r="AK285" s="62">
        <v>55051.47</v>
      </c>
      <c r="AL285" s="61">
        <v>61.61</v>
      </c>
      <c r="AM285" s="61">
        <v>37.4</v>
      </c>
      <c r="AN285" s="61">
        <v>41.3</v>
      </c>
      <c r="AO285" s="61">
        <v>5.28</v>
      </c>
      <c r="AP285" s="62">
        <v>1026.33</v>
      </c>
      <c r="AQ285" s="61">
        <v>0.98650000000000004</v>
      </c>
      <c r="AR285" s="62">
        <v>1114.83</v>
      </c>
      <c r="AS285" s="62">
        <v>1845.75</v>
      </c>
      <c r="AT285" s="62">
        <v>5939.58</v>
      </c>
      <c r="AU285" s="61">
        <v>991.02</v>
      </c>
      <c r="AV285" s="61">
        <v>281.57</v>
      </c>
      <c r="AW285" s="62">
        <v>10172.76</v>
      </c>
      <c r="AX285" s="62">
        <v>3833.04</v>
      </c>
      <c r="AY285" s="61">
        <v>0.38019999999999998</v>
      </c>
      <c r="AZ285" s="62">
        <v>5597.6</v>
      </c>
      <c r="BA285" s="61">
        <v>0.55530000000000002</v>
      </c>
      <c r="BB285" s="61">
        <v>650.15</v>
      </c>
      <c r="BC285" s="61">
        <v>6.4500000000000002E-2</v>
      </c>
      <c r="BD285" s="62">
        <v>10080.790000000001</v>
      </c>
      <c r="BE285" s="62">
        <v>2131.7199999999998</v>
      </c>
      <c r="BF285" s="61">
        <v>0.41889999999999999</v>
      </c>
      <c r="BG285" s="61">
        <v>0.59019999999999995</v>
      </c>
      <c r="BH285" s="61">
        <v>0.2223</v>
      </c>
      <c r="BI285" s="61">
        <v>0.1363</v>
      </c>
      <c r="BJ285" s="61">
        <v>2.8799999999999999E-2</v>
      </c>
      <c r="BK285" s="61">
        <v>2.23E-2</v>
      </c>
    </row>
    <row r="286" spans="1:63" x14ac:dyDescent="0.25">
      <c r="A286" s="61" t="s">
        <v>318</v>
      </c>
      <c r="B286" s="61">
        <v>48017</v>
      </c>
      <c r="C286" s="61">
        <v>112.19</v>
      </c>
      <c r="D286" s="61">
        <v>18.079999999999998</v>
      </c>
      <c r="E286" s="62">
        <v>2028.25</v>
      </c>
      <c r="F286" s="62">
        <v>1997.4</v>
      </c>
      <c r="G286" s="61">
        <v>4.4000000000000003E-3</v>
      </c>
      <c r="H286" s="61">
        <v>4.0000000000000002E-4</v>
      </c>
      <c r="I286" s="61">
        <v>5.7000000000000002E-3</v>
      </c>
      <c r="J286" s="61">
        <v>1E-3</v>
      </c>
      <c r="K286" s="61">
        <v>9.1000000000000004E-3</v>
      </c>
      <c r="L286" s="61">
        <v>0.96160000000000001</v>
      </c>
      <c r="M286" s="61">
        <v>1.78E-2</v>
      </c>
      <c r="N286" s="61">
        <v>0.41020000000000001</v>
      </c>
      <c r="O286" s="61">
        <v>1.6999999999999999E-3</v>
      </c>
      <c r="P286" s="61">
        <v>0.13880000000000001</v>
      </c>
      <c r="Q286" s="61">
        <v>90.87</v>
      </c>
      <c r="R286" s="62">
        <v>52534.79</v>
      </c>
      <c r="S286" s="61">
        <v>0.2026</v>
      </c>
      <c r="T286" s="61">
        <v>0.1704</v>
      </c>
      <c r="U286" s="61">
        <v>0.627</v>
      </c>
      <c r="V286" s="61">
        <v>18.78</v>
      </c>
      <c r="W286" s="61">
        <v>13.8</v>
      </c>
      <c r="X286" s="62">
        <v>68879.98</v>
      </c>
      <c r="Y286" s="61">
        <v>142</v>
      </c>
      <c r="Z286" s="62">
        <v>114956.95</v>
      </c>
      <c r="AA286" s="61">
        <v>0.83479999999999999</v>
      </c>
      <c r="AB286" s="61">
        <v>0.11459999999999999</v>
      </c>
      <c r="AC286" s="61">
        <v>5.0599999999999999E-2</v>
      </c>
      <c r="AD286" s="61">
        <v>0.16520000000000001</v>
      </c>
      <c r="AE286" s="61">
        <v>114.96</v>
      </c>
      <c r="AF286" s="62">
        <v>3028.29</v>
      </c>
      <c r="AG286" s="61">
        <v>401.25</v>
      </c>
      <c r="AH286" s="62">
        <v>113735.63</v>
      </c>
      <c r="AI286" s="61" t="s">
        <v>14</v>
      </c>
      <c r="AJ286" s="62">
        <v>31517</v>
      </c>
      <c r="AK286" s="62">
        <v>44711.39</v>
      </c>
      <c r="AL286" s="61">
        <v>39.380000000000003</v>
      </c>
      <c r="AM286" s="61">
        <v>25.03</v>
      </c>
      <c r="AN286" s="61">
        <v>27.62</v>
      </c>
      <c r="AO286" s="61">
        <v>4.3099999999999996</v>
      </c>
      <c r="AP286" s="61">
        <v>844.87</v>
      </c>
      <c r="AQ286" s="61">
        <v>0.97409999999999997</v>
      </c>
      <c r="AR286" s="62">
        <v>1052.58</v>
      </c>
      <c r="AS286" s="62">
        <v>1838.89</v>
      </c>
      <c r="AT286" s="62">
        <v>4998.32</v>
      </c>
      <c r="AU286" s="61">
        <v>742.81</v>
      </c>
      <c r="AV286" s="61">
        <v>246.98</v>
      </c>
      <c r="AW286" s="62">
        <v>8879.57</v>
      </c>
      <c r="AX286" s="62">
        <v>4862.29</v>
      </c>
      <c r="AY286" s="61">
        <v>0.53969999999999996</v>
      </c>
      <c r="AZ286" s="62">
        <v>3457.64</v>
      </c>
      <c r="BA286" s="61">
        <v>0.38379999999999997</v>
      </c>
      <c r="BB286" s="61">
        <v>688.78</v>
      </c>
      <c r="BC286" s="61">
        <v>7.6499999999999999E-2</v>
      </c>
      <c r="BD286" s="62">
        <v>9008.7099999999991</v>
      </c>
      <c r="BE286" s="62">
        <v>4155.5</v>
      </c>
      <c r="BF286" s="61">
        <v>1.2789999999999999</v>
      </c>
      <c r="BG286" s="61">
        <v>0.55720000000000003</v>
      </c>
      <c r="BH286" s="61">
        <v>0.22889999999999999</v>
      </c>
      <c r="BI286" s="61">
        <v>0.15310000000000001</v>
      </c>
      <c r="BJ286" s="61">
        <v>3.6499999999999998E-2</v>
      </c>
      <c r="BK286" s="61">
        <v>2.4199999999999999E-2</v>
      </c>
    </row>
    <row r="287" spans="1:63" x14ac:dyDescent="0.25">
      <c r="A287" s="61" t="s">
        <v>319</v>
      </c>
      <c r="B287" s="61">
        <v>44222</v>
      </c>
      <c r="C287" s="61">
        <v>16.329999999999998</v>
      </c>
      <c r="D287" s="61">
        <v>272.43</v>
      </c>
      <c r="E287" s="62">
        <v>4449.68</v>
      </c>
      <c r="F287" s="62">
        <v>3612.55</v>
      </c>
      <c r="G287" s="61">
        <v>4.4999999999999997E-3</v>
      </c>
      <c r="H287" s="61">
        <v>2.0000000000000001E-4</v>
      </c>
      <c r="I287" s="61">
        <v>0.37</v>
      </c>
      <c r="J287" s="61">
        <v>1.1999999999999999E-3</v>
      </c>
      <c r="K287" s="61">
        <v>6.2100000000000002E-2</v>
      </c>
      <c r="L287" s="61">
        <v>0.47089999999999999</v>
      </c>
      <c r="M287" s="61">
        <v>9.11E-2</v>
      </c>
      <c r="N287" s="61">
        <v>0.76070000000000004</v>
      </c>
      <c r="O287" s="61">
        <v>3.04E-2</v>
      </c>
      <c r="P287" s="61">
        <v>0.16259999999999999</v>
      </c>
      <c r="Q287" s="61">
        <v>167.85</v>
      </c>
      <c r="R287" s="62">
        <v>54543.56</v>
      </c>
      <c r="S287" s="61">
        <v>0.21970000000000001</v>
      </c>
      <c r="T287" s="61">
        <v>0.18790000000000001</v>
      </c>
      <c r="U287" s="61">
        <v>0.59240000000000004</v>
      </c>
      <c r="V287" s="61">
        <v>18.12</v>
      </c>
      <c r="W287" s="61">
        <v>27.84</v>
      </c>
      <c r="X287" s="62">
        <v>76238.210000000006</v>
      </c>
      <c r="Y287" s="61">
        <v>157.63999999999999</v>
      </c>
      <c r="Z287" s="62">
        <v>78679.429999999993</v>
      </c>
      <c r="AA287" s="61">
        <v>0.68820000000000003</v>
      </c>
      <c r="AB287" s="61">
        <v>0.26419999999999999</v>
      </c>
      <c r="AC287" s="61">
        <v>4.7600000000000003E-2</v>
      </c>
      <c r="AD287" s="61">
        <v>0.31180000000000002</v>
      </c>
      <c r="AE287" s="61">
        <v>78.680000000000007</v>
      </c>
      <c r="AF287" s="62">
        <v>3004.07</v>
      </c>
      <c r="AG287" s="61">
        <v>417.51</v>
      </c>
      <c r="AH287" s="62">
        <v>84038.82</v>
      </c>
      <c r="AI287" s="61" t="s">
        <v>14</v>
      </c>
      <c r="AJ287" s="62">
        <v>23575</v>
      </c>
      <c r="AK287" s="62">
        <v>34628.870000000003</v>
      </c>
      <c r="AL287" s="61">
        <v>55.66</v>
      </c>
      <c r="AM287" s="61">
        <v>35.17</v>
      </c>
      <c r="AN287" s="61">
        <v>41.01</v>
      </c>
      <c r="AO287" s="61">
        <v>4.49</v>
      </c>
      <c r="AP287" s="61">
        <v>5.13</v>
      </c>
      <c r="AQ287" s="61">
        <v>1.1788000000000001</v>
      </c>
      <c r="AR287" s="62">
        <v>1438.33</v>
      </c>
      <c r="AS287" s="62">
        <v>2288.96</v>
      </c>
      <c r="AT287" s="62">
        <v>6272.39</v>
      </c>
      <c r="AU287" s="62">
        <v>1138.76</v>
      </c>
      <c r="AV287" s="61">
        <v>649.80999999999995</v>
      </c>
      <c r="AW287" s="62">
        <v>11788.25</v>
      </c>
      <c r="AX287" s="62">
        <v>7056.02</v>
      </c>
      <c r="AY287" s="61">
        <v>0.57079999999999997</v>
      </c>
      <c r="AZ287" s="62">
        <v>3598.17</v>
      </c>
      <c r="BA287" s="61">
        <v>0.29110000000000003</v>
      </c>
      <c r="BB287" s="62">
        <v>1706.76</v>
      </c>
      <c r="BC287" s="61">
        <v>0.1381</v>
      </c>
      <c r="BD287" s="62">
        <v>12360.96</v>
      </c>
      <c r="BE287" s="62">
        <v>4539.87</v>
      </c>
      <c r="BF287" s="61">
        <v>2.2294</v>
      </c>
      <c r="BG287" s="61">
        <v>0.50829999999999997</v>
      </c>
      <c r="BH287" s="61">
        <v>0.2001</v>
      </c>
      <c r="BI287" s="61">
        <v>0.25140000000000001</v>
      </c>
      <c r="BJ287" s="61">
        <v>2.4799999999999999E-2</v>
      </c>
      <c r="BK287" s="61">
        <v>1.54E-2</v>
      </c>
    </row>
    <row r="288" spans="1:63" x14ac:dyDescent="0.25">
      <c r="A288" s="61" t="s">
        <v>320</v>
      </c>
      <c r="B288" s="61">
        <v>50369</v>
      </c>
      <c r="C288" s="61">
        <v>101.19</v>
      </c>
      <c r="D288" s="61">
        <v>8.6199999999999992</v>
      </c>
      <c r="E288" s="61">
        <v>872.51</v>
      </c>
      <c r="F288" s="61">
        <v>875.49</v>
      </c>
      <c r="G288" s="61">
        <v>2.5000000000000001E-3</v>
      </c>
      <c r="H288" s="61">
        <v>0</v>
      </c>
      <c r="I288" s="61">
        <v>4.1000000000000003E-3</v>
      </c>
      <c r="J288" s="61">
        <v>8.9999999999999998E-4</v>
      </c>
      <c r="K288" s="61">
        <v>1.1299999999999999E-2</v>
      </c>
      <c r="L288" s="61">
        <v>0.96599999999999997</v>
      </c>
      <c r="M288" s="61">
        <v>1.52E-2</v>
      </c>
      <c r="N288" s="61">
        <v>0.39829999999999999</v>
      </c>
      <c r="O288" s="61">
        <v>8.0000000000000004E-4</v>
      </c>
      <c r="P288" s="61">
        <v>0.1295</v>
      </c>
      <c r="Q288" s="61">
        <v>42.68</v>
      </c>
      <c r="R288" s="62">
        <v>48894.98</v>
      </c>
      <c r="S288" s="61">
        <v>0.31990000000000002</v>
      </c>
      <c r="T288" s="61">
        <v>0.14779999999999999</v>
      </c>
      <c r="U288" s="61">
        <v>0.5323</v>
      </c>
      <c r="V288" s="61">
        <v>17.46</v>
      </c>
      <c r="W288" s="61">
        <v>7.56</v>
      </c>
      <c r="X288" s="62">
        <v>61936.7</v>
      </c>
      <c r="Y288" s="61">
        <v>112.1</v>
      </c>
      <c r="Z288" s="62">
        <v>107460.8</v>
      </c>
      <c r="AA288" s="61">
        <v>0.91379999999999995</v>
      </c>
      <c r="AB288" s="61">
        <v>4.2999999999999997E-2</v>
      </c>
      <c r="AC288" s="61">
        <v>4.3200000000000002E-2</v>
      </c>
      <c r="AD288" s="61">
        <v>8.6199999999999999E-2</v>
      </c>
      <c r="AE288" s="61">
        <v>107.46</v>
      </c>
      <c r="AF288" s="62">
        <v>2677.5</v>
      </c>
      <c r="AG288" s="61">
        <v>403.87</v>
      </c>
      <c r="AH288" s="62">
        <v>92654.39</v>
      </c>
      <c r="AI288" s="61" t="s">
        <v>14</v>
      </c>
      <c r="AJ288" s="62">
        <v>31921</v>
      </c>
      <c r="AK288" s="62">
        <v>42768.99</v>
      </c>
      <c r="AL288" s="61">
        <v>35.200000000000003</v>
      </c>
      <c r="AM288" s="61">
        <v>24.16</v>
      </c>
      <c r="AN288" s="61">
        <v>26</v>
      </c>
      <c r="AO288" s="61">
        <v>4.7300000000000004</v>
      </c>
      <c r="AP288" s="62">
        <v>1157.96</v>
      </c>
      <c r="AQ288" s="61">
        <v>1.1943999999999999</v>
      </c>
      <c r="AR288" s="62">
        <v>1239.8900000000001</v>
      </c>
      <c r="AS288" s="62">
        <v>2110.8000000000002</v>
      </c>
      <c r="AT288" s="62">
        <v>5288.4</v>
      </c>
      <c r="AU288" s="61">
        <v>758.19</v>
      </c>
      <c r="AV288" s="61">
        <v>161.13999999999999</v>
      </c>
      <c r="AW288" s="62">
        <v>9558.42</v>
      </c>
      <c r="AX288" s="62">
        <v>5493.05</v>
      </c>
      <c r="AY288" s="61">
        <v>0.5615</v>
      </c>
      <c r="AZ288" s="62">
        <v>3613.53</v>
      </c>
      <c r="BA288" s="61">
        <v>0.36940000000000001</v>
      </c>
      <c r="BB288" s="61">
        <v>675.51</v>
      </c>
      <c r="BC288" s="61">
        <v>6.9099999999999995E-2</v>
      </c>
      <c r="BD288" s="62">
        <v>9782.09</v>
      </c>
      <c r="BE288" s="62">
        <v>4955.82</v>
      </c>
      <c r="BF288" s="61">
        <v>1.7904</v>
      </c>
      <c r="BG288" s="61">
        <v>0.54090000000000005</v>
      </c>
      <c r="BH288" s="61">
        <v>0.2087</v>
      </c>
      <c r="BI288" s="61">
        <v>0.1883</v>
      </c>
      <c r="BJ288" s="61">
        <v>3.6999999999999998E-2</v>
      </c>
      <c r="BK288" s="61">
        <v>2.5100000000000001E-2</v>
      </c>
    </row>
    <row r="289" spans="1:63" x14ac:dyDescent="0.25">
      <c r="A289" s="61" t="s">
        <v>321</v>
      </c>
      <c r="B289" s="61">
        <v>45450</v>
      </c>
      <c r="C289" s="61">
        <v>91.33</v>
      </c>
      <c r="D289" s="61">
        <v>13.98</v>
      </c>
      <c r="E289" s="62">
        <v>1276.57</v>
      </c>
      <c r="F289" s="62">
        <v>1406.56</v>
      </c>
      <c r="G289" s="61">
        <v>2.2000000000000001E-3</v>
      </c>
      <c r="H289" s="61">
        <v>1E-4</v>
      </c>
      <c r="I289" s="61">
        <v>4.1000000000000003E-3</v>
      </c>
      <c r="J289" s="61">
        <v>5.9999999999999995E-4</v>
      </c>
      <c r="K289" s="61">
        <v>5.7999999999999996E-3</v>
      </c>
      <c r="L289" s="61">
        <v>0.97629999999999995</v>
      </c>
      <c r="M289" s="61">
        <v>1.09E-2</v>
      </c>
      <c r="N289" s="61">
        <v>0.53049999999999997</v>
      </c>
      <c r="O289" s="61">
        <v>7.0000000000000001E-3</v>
      </c>
      <c r="P289" s="61">
        <v>0.14419999999999999</v>
      </c>
      <c r="Q289" s="61">
        <v>60.82</v>
      </c>
      <c r="R289" s="62">
        <v>48792.75</v>
      </c>
      <c r="S289" s="61">
        <v>0.2326</v>
      </c>
      <c r="T289" s="61">
        <v>0.17699999999999999</v>
      </c>
      <c r="U289" s="61">
        <v>0.59040000000000004</v>
      </c>
      <c r="V289" s="61">
        <v>17.45</v>
      </c>
      <c r="W289" s="61">
        <v>10</v>
      </c>
      <c r="X289" s="62">
        <v>62879.82</v>
      </c>
      <c r="Y289" s="61">
        <v>122.8</v>
      </c>
      <c r="Z289" s="62">
        <v>96273.43</v>
      </c>
      <c r="AA289" s="61">
        <v>0.77829999999999999</v>
      </c>
      <c r="AB289" s="61">
        <v>0.1244</v>
      </c>
      <c r="AC289" s="61">
        <v>9.7299999999999998E-2</v>
      </c>
      <c r="AD289" s="61">
        <v>0.22170000000000001</v>
      </c>
      <c r="AE289" s="61">
        <v>96.27</v>
      </c>
      <c r="AF289" s="62">
        <v>2461.59</v>
      </c>
      <c r="AG289" s="61">
        <v>326.70999999999998</v>
      </c>
      <c r="AH289" s="62">
        <v>91692.03</v>
      </c>
      <c r="AI289" s="61" t="s">
        <v>14</v>
      </c>
      <c r="AJ289" s="62">
        <v>28107</v>
      </c>
      <c r="AK289" s="62">
        <v>39194.07</v>
      </c>
      <c r="AL289" s="61">
        <v>32.76</v>
      </c>
      <c r="AM289" s="61">
        <v>23.79</v>
      </c>
      <c r="AN289" s="61">
        <v>25.34</v>
      </c>
      <c r="AO289" s="61">
        <v>3.67</v>
      </c>
      <c r="AP289" s="62">
        <v>1040.0899999999999</v>
      </c>
      <c r="AQ289" s="61">
        <v>0.86670000000000003</v>
      </c>
      <c r="AR289" s="62">
        <v>1028.2</v>
      </c>
      <c r="AS289" s="62">
        <v>1920.06</v>
      </c>
      <c r="AT289" s="62">
        <v>4651.05</v>
      </c>
      <c r="AU289" s="61">
        <v>805.54</v>
      </c>
      <c r="AV289" s="61">
        <v>192.83</v>
      </c>
      <c r="AW289" s="62">
        <v>8597.68</v>
      </c>
      <c r="AX289" s="62">
        <v>5354.46</v>
      </c>
      <c r="AY289" s="61">
        <v>0.60289999999999999</v>
      </c>
      <c r="AZ289" s="62">
        <v>2591.44</v>
      </c>
      <c r="BA289" s="61">
        <v>0.2918</v>
      </c>
      <c r="BB289" s="61">
        <v>935.19</v>
      </c>
      <c r="BC289" s="61">
        <v>0.1053</v>
      </c>
      <c r="BD289" s="62">
        <v>8881.08</v>
      </c>
      <c r="BE289" s="62">
        <v>5383.33</v>
      </c>
      <c r="BF289" s="61">
        <v>2.1764000000000001</v>
      </c>
      <c r="BG289" s="61">
        <v>0.52849999999999997</v>
      </c>
      <c r="BH289" s="61">
        <v>0.23499999999999999</v>
      </c>
      <c r="BI289" s="61">
        <v>0.17680000000000001</v>
      </c>
      <c r="BJ289" s="61">
        <v>3.7600000000000001E-2</v>
      </c>
      <c r="BK289" s="61">
        <v>2.2100000000000002E-2</v>
      </c>
    </row>
    <row r="290" spans="1:63" x14ac:dyDescent="0.25">
      <c r="A290" s="61" t="s">
        <v>322</v>
      </c>
      <c r="B290" s="61">
        <v>50443</v>
      </c>
      <c r="C290" s="61">
        <v>56.29</v>
      </c>
      <c r="D290" s="61">
        <v>71.53</v>
      </c>
      <c r="E290" s="62">
        <v>4025.94</v>
      </c>
      <c r="F290" s="62">
        <v>3821.1</v>
      </c>
      <c r="G290" s="61">
        <v>1.43E-2</v>
      </c>
      <c r="H290" s="61">
        <v>4.0000000000000002E-4</v>
      </c>
      <c r="I290" s="61">
        <v>1.5699999999999999E-2</v>
      </c>
      <c r="J290" s="61">
        <v>1.4E-3</v>
      </c>
      <c r="K290" s="61">
        <v>2.0400000000000001E-2</v>
      </c>
      <c r="L290" s="61">
        <v>0.92159999999999997</v>
      </c>
      <c r="M290" s="61">
        <v>2.6200000000000001E-2</v>
      </c>
      <c r="N290" s="61">
        <v>0.20399999999999999</v>
      </c>
      <c r="O290" s="61">
        <v>7.6E-3</v>
      </c>
      <c r="P290" s="61">
        <v>0.10920000000000001</v>
      </c>
      <c r="Q290" s="61">
        <v>166.59</v>
      </c>
      <c r="R290" s="62">
        <v>59271.13</v>
      </c>
      <c r="S290" s="61">
        <v>0.219</v>
      </c>
      <c r="T290" s="61">
        <v>0.22170000000000001</v>
      </c>
      <c r="U290" s="61">
        <v>0.55930000000000002</v>
      </c>
      <c r="V290" s="61">
        <v>19.97</v>
      </c>
      <c r="W290" s="61">
        <v>20.53</v>
      </c>
      <c r="X290" s="62">
        <v>80688.539999999994</v>
      </c>
      <c r="Y290" s="61">
        <v>192.84</v>
      </c>
      <c r="Z290" s="62">
        <v>163365.54999999999</v>
      </c>
      <c r="AA290" s="61">
        <v>0.86260000000000003</v>
      </c>
      <c r="AB290" s="61">
        <v>0.11600000000000001</v>
      </c>
      <c r="AC290" s="61">
        <v>2.1299999999999999E-2</v>
      </c>
      <c r="AD290" s="61">
        <v>0.13739999999999999</v>
      </c>
      <c r="AE290" s="61">
        <v>163.37</v>
      </c>
      <c r="AF290" s="62">
        <v>5689.25</v>
      </c>
      <c r="AG290" s="61">
        <v>738.8</v>
      </c>
      <c r="AH290" s="62">
        <v>185390.39</v>
      </c>
      <c r="AI290" s="61" t="s">
        <v>14</v>
      </c>
      <c r="AJ290" s="62">
        <v>42174</v>
      </c>
      <c r="AK290" s="62">
        <v>68111.75</v>
      </c>
      <c r="AL290" s="61">
        <v>57.95</v>
      </c>
      <c r="AM290" s="61">
        <v>34.130000000000003</v>
      </c>
      <c r="AN290" s="61">
        <v>36.96</v>
      </c>
      <c r="AO290" s="61">
        <v>4.34</v>
      </c>
      <c r="AP290" s="62">
        <v>1506.94</v>
      </c>
      <c r="AQ290" s="61">
        <v>0.76690000000000003</v>
      </c>
      <c r="AR290" s="62">
        <v>1056.54</v>
      </c>
      <c r="AS290" s="62">
        <v>1798.26</v>
      </c>
      <c r="AT290" s="62">
        <v>5307.43</v>
      </c>
      <c r="AU290" s="61">
        <v>934.93</v>
      </c>
      <c r="AV290" s="61">
        <v>243.54</v>
      </c>
      <c r="AW290" s="62">
        <v>9340.7000000000007</v>
      </c>
      <c r="AX290" s="62">
        <v>3497.74</v>
      </c>
      <c r="AY290" s="61">
        <v>0.37430000000000002</v>
      </c>
      <c r="AZ290" s="62">
        <v>5427.22</v>
      </c>
      <c r="BA290" s="61">
        <v>0.58079999999999998</v>
      </c>
      <c r="BB290" s="61">
        <v>419.7</v>
      </c>
      <c r="BC290" s="61">
        <v>4.4900000000000002E-2</v>
      </c>
      <c r="BD290" s="62">
        <v>9344.66</v>
      </c>
      <c r="BE290" s="62">
        <v>2077.9699999999998</v>
      </c>
      <c r="BF290" s="61">
        <v>0.30109999999999998</v>
      </c>
      <c r="BG290" s="61">
        <v>0.59619999999999995</v>
      </c>
      <c r="BH290" s="61">
        <v>0.22070000000000001</v>
      </c>
      <c r="BI290" s="61">
        <v>0.13070000000000001</v>
      </c>
      <c r="BJ290" s="61">
        <v>3.3399999999999999E-2</v>
      </c>
      <c r="BK290" s="61">
        <v>1.9E-2</v>
      </c>
    </row>
    <row r="291" spans="1:63" x14ac:dyDescent="0.25">
      <c r="A291" s="61" t="s">
        <v>323</v>
      </c>
      <c r="B291" s="61">
        <v>44230</v>
      </c>
      <c r="C291" s="61">
        <v>23.95</v>
      </c>
      <c r="D291" s="61">
        <v>70.400000000000006</v>
      </c>
      <c r="E291" s="62">
        <v>1686.2</v>
      </c>
      <c r="F291" s="62">
        <v>1561.79</v>
      </c>
      <c r="G291" s="61">
        <v>8.8999999999999999E-3</v>
      </c>
      <c r="H291" s="61">
        <v>4.0000000000000002E-4</v>
      </c>
      <c r="I291" s="61">
        <v>0.18529999999999999</v>
      </c>
      <c r="J291" s="61">
        <v>1.4E-3</v>
      </c>
      <c r="K291" s="61">
        <v>6.7299999999999999E-2</v>
      </c>
      <c r="L291" s="61">
        <v>0.6583</v>
      </c>
      <c r="M291" s="61">
        <v>7.85E-2</v>
      </c>
      <c r="N291" s="61">
        <v>0.64970000000000006</v>
      </c>
      <c r="O291" s="61">
        <v>2.4799999999999999E-2</v>
      </c>
      <c r="P291" s="61">
        <v>0.14000000000000001</v>
      </c>
      <c r="Q291" s="61">
        <v>76.989999999999995</v>
      </c>
      <c r="R291" s="62">
        <v>55355.33</v>
      </c>
      <c r="S291" s="61">
        <v>0.30609999999999998</v>
      </c>
      <c r="T291" s="61">
        <v>0.16109999999999999</v>
      </c>
      <c r="U291" s="61">
        <v>0.53280000000000005</v>
      </c>
      <c r="V291" s="61">
        <v>16.91</v>
      </c>
      <c r="W291" s="61">
        <v>12.81</v>
      </c>
      <c r="X291" s="62">
        <v>74985.05</v>
      </c>
      <c r="Y291" s="61">
        <v>127.97</v>
      </c>
      <c r="Z291" s="62">
        <v>121709.95</v>
      </c>
      <c r="AA291" s="61">
        <v>0.59430000000000005</v>
      </c>
      <c r="AB291" s="61">
        <v>0.35799999999999998</v>
      </c>
      <c r="AC291" s="61">
        <v>4.7699999999999999E-2</v>
      </c>
      <c r="AD291" s="61">
        <v>0.40570000000000001</v>
      </c>
      <c r="AE291" s="61">
        <v>121.71</v>
      </c>
      <c r="AF291" s="62">
        <v>4431.2700000000004</v>
      </c>
      <c r="AG291" s="61">
        <v>453.09</v>
      </c>
      <c r="AH291" s="62">
        <v>125443.16</v>
      </c>
      <c r="AI291" s="61" t="s">
        <v>14</v>
      </c>
      <c r="AJ291" s="62">
        <v>26631</v>
      </c>
      <c r="AK291" s="62">
        <v>39817.22</v>
      </c>
      <c r="AL291" s="61">
        <v>51.22</v>
      </c>
      <c r="AM291" s="61">
        <v>33.58</v>
      </c>
      <c r="AN291" s="61">
        <v>38.409999999999997</v>
      </c>
      <c r="AO291" s="61">
        <v>4.82</v>
      </c>
      <c r="AP291" s="62">
        <v>1120.98</v>
      </c>
      <c r="AQ291" s="61">
        <v>1.0311999999999999</v>
      </c>
      <c r="AR291" s="62">
        <v>1410.39</v>
      </c>
      <c r="AS291" s="62">
        <v>2062.5700000000002</v>
      </c>
      <c r="AT291" s="62">
        <v>5939.88</v>
      </c>
      <c r="AU291" s="62">
        <v>1087.8800000000001</v>
      </c>
      <c r="AV291" s="61">
        <v>335.39</v>
      </c>
      <c r="AW291" s="62">
        <v>10836.1</v>
      </c>
      <c r="AX291" s="62">
        <v>5421.81</v>
      </c>
      <c r="AY291" s="61">
        <v>0.47449999999999998</v>
      </c>
      <c r="AZ291" s="62">
        <v>4761.9399999999996</v>
      </c>
      <c r="BA291" s="61">
        <v>0.4168</v>
      </c>
      <c r="BB291" s="62">
        <v>1242.44</v>
      </c>
      <c r="BC291" s="61">
        <v>0.1087</v>
      </c>
      <c r="BD291" s="62">
        <v>11426.19</v>
      </c>
      <c r="BE291" s="62">
        <v>3465.98</v>
      </c>
      <c r="BF291" s="61">
        <v>1.1614</v>
      </c>
      <c r="BG291" s="61">
        <v>0.53480000000000005</v>
      </c>
      <c r="BH291" s="61">
        <v>0.21229999999999999</v>
      </c>
      <c r="BI291" s="61">
        <v>0.2009</v>
      </c>
      <c r="BJ291" s="61">
        <v>2.9000000000000001E-2</v>
      </c>
      <c r="BK291" s="61">
        <v>2.3E-2</v>
      </c>
    </row>
    <row r="292" spans="1:63" x14ac:dyDescent="0.25">
      <c r="A292" s="61" t="s">
        <v>324</v>
      </c>
      <c r="B292" s="61">
        <v>49080</v>
      </c>
      <c r="C292" s="61">
        <v>133</v>
      </c>
      <c r="D292" s="61">
        <v>14.94</v>
      </c>
      <c r="E292" s="62">
        <v>1987.57</v>
      </c>
      <c r="F292" s="62">
        <v>2126.3200000000002</v>
      </c>
      <c r="G292" s="61">
        <v>2.5999999999999999E-3</v>
      </c>
      <c r="H292" s="61">
        <v>2.0000000000000001E-4</v>
      </c>
      <c r="I292" s="61">
        <v>4.4999999999999997E-3</v>
      </c>
      <c r="J292" s="61">
        <v>1.1000000000000001E-3</v>
      </c>
      <c r="K292" s="61">
        <v>6.4999999999999997E-3</v>
      </c>
      <c r="L292" s="61">
        <v>0.97260000000000002</v>
      </c>
      <c r="M292" s="61">
        <v>1.24E-2</v>
      </c>
      <c r="N292" s="61">
        <v>0.41570000000000001</v>
      </c>
      <c r="O292" s="61">
        <v>5.4999999999999997E-3</v>
      </c>
      <c r="P292" s="61">
        <v>0.13239999999999999</v>
      </c>
      <c r="Q292" s="61">
        <v>91.09</v>
      </c>
      <c r="R292" s="62">
        <v>52458.29</v>
      </c>
      <c r="S292" s="61">
        <v>0.18629999999999999</v>
      </c>
      <c r="T292" s="61">
        <v>0.17050000000000001</v>
      </c>
      <c r="U292" s="61">
        <v>0.64329999999999998</v>
      </c>
      <c r="V292" s="61">
        <v>18.579999999999998</v>
      </c>
      <c r="W292" s="61">
        <v>13.78</v>
      </c>
      <c r="X292" s="62">
        <v>66184.73</v>
      </c>
      <c r="Y292" s="61">
        <v>139.16999999999999</v>
      </c>
      <c r="Z292" s="62">
        <v>119794.23</v>
      </c>
      <c r="AA292" s="61">
        <v>0.82509999999999994</v>
      </c>
      <c r="AB292" s="61">
        <v>0.1115</v>
      </c>
      <c r="AC292" s="61">
        <v>6.3500000000000001E-2</v>
      </c>
      <c r="AD292" s="61">
        <v>0.1749</v>
      </c>
      <c r="AE292" s="61">
        <v>119.79</v>
      </c>
      <c r="AF292" s="62">
        <v>3161.69</v>
      </c>
      <c r="AG292" s="61">
        <v>393.66</v>
      </c>
      <c r="AH292" s="62">
        <v>117608.01</v>
      </c>
      <c r="AI292" s="61" t="s">
        <v>14</v>
      </c>
      <c r="AJ292" s="62">
        <v>31852</v>
      </c>
      <c r="AK292" s="62">
        <v>44204.86</v>
      </c>
      <c r="AL292" s="61">
        <v>39.76</v>
      </c>
      <c r="AM292" s="61">
        <v>25.35</v>
      </c>
      <c r="AN292" s="61">
        <v>27.5</v>
      </c>
      <c r="AO292" s="61">
        <v>4.42</v>
      </c>
      <c r="AP292" s="61">
        <v>841.26</v>
      </c>
      <c r="AQ292" s="61">
        <v>0.98850000000000005</v>
      </c>
      <c r="AR292" s="61">
        <v>973.94</v>
      </c>
      <c r="AS292" s="62">
        <v>1759.72</v>
      </c>
      <c r="AT292" s="62">
        <v>4588.78</v>
      </c>
      <c r="AU292" s="61">
        <v>711.62</v>
      </c>
      <c r="AV292" s="61">
        <v>208.13</v>
      </c>
      <c r="AW292" s="62">
        <v>8242.18</v>
      </c>
      <c r="AX292" s="62">
        <v>4403.1499999999996</v>
      </c>
      <c r="AY292" s="61">
        <v>0.52959999999999996</v>
      </c>
      <c r="AZ292" s="62">
        <v>3246.46</v>
      </c>
      <c r="BA292" s="61">
        <v>0.39050000000000001</v>
      </c>
      <c r="BB292" s="61">
        <v>663.91</v>
      </c>
      <c r="BC292" s="61">
        <v>7.9899999999999999E-2</v>
      </c>
      <c r="BD292" s="62">
        <v>8313.51</v>
      </c>
      <c r="BE292" s="62">
        <v>4160.97</v>
      </c>
      <c r="BF292" s="61">
        <v>1.2605</v>
      </c>
      <c r="BG292" s="61">
        <v>0.56059999999999999</v>
      </c>
      <c r="BH292" s="61">
        <v>0.23080000000000001</v>
      </c>
      <c r="BI292" s="61">
        <v>0.1482</v>
      </c>
      <c r="BJ292" s="61">
        <v>3.6200000000000003E-2</v>
      </c>
      <c r="BK292" s="61">
        <v>2.4199999999999999E-2</v>
      </c>
    </row>
    <row r="293" spans="1:63" x14ac:dyDescent="0.25">
      <c r="A293" s="61" t="s">
        <v>325</v>
      </c>
      <c r="B293" s="61">
        <v>44248</v>
      </c>
      <c r="C293" s="61">
        <v>145.94999999999999</v>
      </c>
      <c r="D293" s="61">
        <v>17.72</v>
      </c>
      <c r="E293" s="62">
        <v>2586.81</v>
      </c>
      <c r="F293" s="62">
        <v>2520.29</v>
      </c>
      <c r="G293" s="61">
        <v>3.8999999999999998E-3</v>
      </c>
      <c r="H293" s="61">
        <v>2.9999999999999997E-4</v>
      </c>
      <c r="I293" s="61">
        <v>7.4000000000000003E-3</v>
      </c>
      <c r="J293" s="61">
        <v>1.1999999999999999E-3</v>
      </c>
      <c r="K293" s="61">
        <v>9.7999999999999997E-3</v>
      </c>
      <c r="L293" s="61">
        <v>0.95860000000000001</v>
      </c>
      <c r="M293" s="61">
        <v>1.8800000000000001E-2</v>
      </c>
      <c r="N293" s="61">
        <v>0.50790000000000002</v>
      </c>
      <c r="O293" s="61">
        <v>1.8E-3</v>
      </c>
      <c r="P293" s="61">
        <v>0.15390000000000001</v>
      </c>
      <c r="Q293" s="61">
        <v>113.49</v>
      </c>
      <c r="R293" s="62">
        <v>52448.2</v>
      </c>
      <c r="S293" s="61">
        <v>0.2114</v>
      </c>
      <c r="T293" s="61">
        <v>0.18579999999999999</v>
      </c>
      <c r="U293" s="61">
        <v>0.60270000000000001</v>
      </c>
      <c r="V293" s="61">
        <v>18.22</v>
      </c>
      <c r="W293" s="61">
        <v>17.23</v>
      </c>
      <c r="X293" s="62">
        <v>70516.27</v>
      </c>
      <c r="Y293" s="61">
        <v>145.72999999999999</v>
      </c>
      <c r="Z293" s="62">
        <v>111094.71</v>
      </c>
      <c r="AA293" s="61">
        <v>0.78490000000000004</v>
      </c>
      <c r="AB293" s="61">
        <v>0.15379999999999999</v>
      </c>
      <c r="AC293" s="61">
        <v>6.13E-2</v>
      </c>
      <c r="AD293" s="61">
        <v>0.21510000000000001</v>
      </c>
      <c r="AE293" s="61">
        <v>111.09</v>
      </c>
      <c r="AF293" s="62">
        <v>2977.89</v>
      </c>
      <c r="AG293" s="61">
        <v>401.94</v>
      </c>
      <c r="AH293" s="62">
        <v>108146.03</v>
      </c>
      <c r="AI293" s="61" t="s">
        <v>14</v>
      </c>
      <c r="AJ293" s="62">
        <v>29020</v>
      </c>
      <c r="AK293" s="62">
        <v>42240.63</v>
      </c>
      <c r="AL293" s="61">
        <v>37.68</v>
      </c>
      <c r="AM293" s="61">
        <v>25.79</v>
      </c>
      <c r="AN293" s="61">
        <v>28.72</v>
      </c>
      <c r="AO293" s="61">
        <v>3.9</v>
      </c>
      <c r="AP293" s="61">
        <v>778.68</v>
      </c>
      <c r="AQ293" s="61">
        <v>0.96719999999999995</v>
      </c>
      <c r="AR293" s="62">
        <v>1064.4100000000001</v>
      </c>
      <c r="AS293" s="62">
        <v>1851.45</v>
      </c>
      <c r="AT293" s="62">
        <v>5144.91</v>
      </c>
      <c r="AU293" s="61">
        <v>910.85</v>
      </c>
      <c r="AV293" s="61">
        <v>269.08</v>
      </c>
      <c r="AW293" s="62">
        <v>9240.7000000000007</v>
      </c>
      <c r="AX293" s="62">
        <v>5161.16</v>
      </c>
      <c r="AY293" s="61">
        <v>0.55220000000000002</v>
      </c>
      <c r="AZ293" s="62">
        <v>3248.98</v>
      </c>
      <c r="BA293" s="61">
        <v>0.34760000000000002</v>
      </c>
      <c r="BB293" s="61">
        <v>936.73</v>
      </c>
      <c r="BC293" s="61">
        <v>0.1002</v>
      </c>
      <c r="BD293" s="62">
        <v>9346.8700000000008</v>
      </c>
      <c r="BE293" s="62">
        <v>4366.43</v>
      </c>
      <c r="BF293" s="61">
        <v>1.427</v>
      </c>
      <c r="BG293" s="61">
        <v>0.55510000000000004</v>
      </c>
      <c r="BH293" s="61">
        <v>0.2281</v>
      </c>
      <c r="BI293" s="61">
        <v>0.158</v>
      </c>
      <c r="BJ293" s="61">
        <v>3.1300000000000001E-2</v>
      </c>
      <c r="BK293" s="61">
        <v>2.76E-2</v>
      </c>
    </row>
    <row r="294" spans="1:63" x14ac:dyDescent="0.25">
      <c r="A294" s="61" t="s">
        <v>326</v>
      </c>
      <c r="B294" s="61">
        <v>44255</v>
      </c>
      <c r="C294" s="61">
        <v>72.569999999999993</v>
      </c>
      <c r="D294" s="61">
        <v>29.77</v>
      </c>
      <c r="E294" s="62">
        <v>2160.5500000000002</v>
      </c>
      <c r="F294" s="62">
        <v>2088.11</v>
      </c>
      <c r="G294" s="61">
        <v>7.0000000000000001E-3</v>
      </c>
      <c r="H294" s="61">
        <v>2.9999999999999997E-4</v>
      </c>
      <c r="I294" s="61">
        <v>2.2100000000000002E-2</v>
      </c>
      <c r="J294" s="61">
        <v>1.2999999999999999E-3</v>
      </c>
      <c r="K294" s="61">
        <v>3.7699999999999997E-2</v>
      </c>
      <c r="L294" s="61">
        <v>0.8911</v>
      </c>
      <c r="M294" s="61">
        <v>4.0500000000000001E-2</v>
      </c>
      <c r="N294" s="61">
        <v>0.45829999999999999</v>
      </c>
      <c r="O294" s="61">
        <v>9.4000000000000004E-3</v>
      </c>
      <c r="P294" s="61">
        <v>0.14549999999999999</v>
      </c>
      <c r="Q294" s="61">
        <v>93.08</v>
      </c>
      <c r="R294" s="62">
        <v>51977.56</v>
      </c>
      <c r="S294" s="61">
        <v>0.27429999999999999</v>
      </c>
      <c r="T294" s="61">
        <v>0.16719999999999999</v>
      </c>
      <c r="U294" s="61">
        <v>0.5585</v>
      </c>
      <c r="V294" s="61">
        <v>18.329999999999998</v>
      </c>
      <c r="W294" s="61">
        <v>14.27</v>
      </c>
      <c r="X294" s="62">
        <v>69877.75</v>
      </c>
      <c r="Y294" s="61">
        <v>146.68</v>
      </c>
      <c r="Z294" s="62">
        <v>125285.86</v>
      </c>
      <c r="AA294" s="61">
        <v>0.75700000000000001</v>
      </c>
      <c r="AB294" s="61">
        <v>0.20669999999999999</v>
      </c>
      <c r="AC294" s="61">
        <v>3.6400000000000002E-2</v>
      </c>
      <c r="AD294" s="61">
        <v>0.24299999999999999</v>
      </c>
      <c r="AE294" s="61">
        <v>125.29</v>
      </c>
      <c r="AF294" s="62">
        <v>3658.19</v>
      </c>
      <c r="AG294" s="61">
        <v>449.05</v>
      </c>
      <c r="AH294" s="62">
        <v>132375.65</v>
      </c>
      <c r="AI294" s="61" t="s">
        <v>14</v>
      </c>
      <c r="AJ294" s="62">
        <v>30044</v>
      </c>
      <c r="AK294" s="62">
        <v>44613.72</v>
      </c>
      <c r="AL294" s="61">
        <v>47.78</v>
      </c>
      <c r="AM294" s="61">
        <v>27.38</v>
      </c>
      <c r="AN294" s="61">
        <v>33.97</v>
      </c>
      <c r="AO294" s="61">
        <v>4.04</v>
      </c>
      <c r="AP294" s="62">
        <v>1066.48</v>
      </c>
      <c r="AQ294" s="61">
        <v>1.01</v>
      </c>
      <c r="AR294" s="62">
        <v>1128.45</v>
      </c>
      <c r="AS294" s="62">
        <v>1674.83</v>
      </c>
      <c r="AT294" s="62">
        <v>5121.91</v>
      </c>
      <c r="AU294" s="61">
        <v>917.8</v>
      </c>
      <c r="AV294" s="61">
        <v>254.13</v>
      </c>
      <c r="AW294" s="62">
        <v>9097.1200000000008</v>
      </c>
      <c r="AX294" s="62">
        <v>4433.59</v>
      </c>
      <c r="AY294" s="61">
        <v>0.47470000000000001</v>
      </c>
      <c r="AZ294" s="62">
        <v>4101.95</v>
      </c>
      <c r="BA294" s="61">
        <v>0.43919999999999998</v>
      </c>
      <c r="BB294" s="61">
        <v>804.55</v>
      </c>
      <c r="BC294" s="61">
        <v>8.6099999999999996E-2</v>
      </c>
      <c r="BD294" s="62">
        <v>9340.09</v>
      </c>
      <c r="BE294" s="62">
        <v>3201.51</v>
      </c>
      <c r="BF294" s="61">
        <v>0.88070000000000004</v>
      </c>
      <c r="BG294" s="61">
        <v>0.56310000000000004</v>
      </c>
      <c r="BH294" s="61">
        <v>0.2145</v>
      </c>
      <c r="BI294" s="61">
        <v>0.16850000000000001</v>
      </c>
      <c r="BJ294" s="61">
        <v>3.3599999999999998E-2</v>
      </c>
      <c r="BK294" s="61">
        <v>2.0299999999999999E-2</v>
      </c>
    </row>
    <row r="295" spans="1:63" x14ac:dyDescent="0.25">
      <c r="A295" s="61" t="s">
        <v>327</v>
      </c>
      <c r="B295" s="61">
        <v>44263</v>
      </c>
      <c r="C295" s="61">
        <v>18.14</v>
      </c>
      <c r="D295" s="61">
        <v>446.05</v>
      </c>
      <c r="E295" s="62">
        <v>8092.62</v>
      </c>
      <c r="F295" s="62">
        <v>6364.67</v>
      </c>
      <c r="G295" s="61">
        <v>1.01E-2</v>
      </c>
      <c r="H295" s="61">
        <v>5.9999999999999995E-4</v>
      </c>
      <c r="I295" s="61">
        <v>0.41770000000000002</v>
      </c>
      <c r="J295" s="61">
        <v>1.4E-3</v>
      </c>
      <c r="K295" s="61">
        <v>6.6799999999999998E-2</v>
      </c>
      <c r="L295" s="61">
        <v>0.42470000000000002</v>
      </c>
      <c r="M295" s="61">
        <v>7.8700000000000006E-2</v>
      </c>
      <c r="N295" s="61">
        <v>0.80220000000000002</v>
      </c>
      <c r="O295" s="61">
        <v>3.4200000000000001E-2</v>
      </c>
      <c r="P295" s="61">
        <v>0.1575</v>
      </c>
      <c r="Q295" s="61">
        <v>297.89999999999998</v>
      </c>
      <c r="R295" s="62">
        <v>56714.239999999998</v>
      </c>
      <c r="S295" s="61">
        <v>0.21920000000000001</v>
      </c>
      <c r="T295" s="61">
        <v>0.18609999999999999</v>
      </c>
      <c r="U295" s="61">
        <v>0.59460000000000002</v>
      </c>
      <c r="V295" s="61">
        <v>17.95</v>
      </c>
      <c r="W295" s="61">
        <v>48.23</v>
      </c>
      <c r="X295" s="62">
        <v>77727.94</v>
      </c>
      <c r="Y295" s="61">
        <v>166.62</v>
      </c>
      <c r="Z295" s="62">
        <v>78093.95</v>
      </c>
      <c r="AA295" s="61">
        <v>0.6966</v>
      </c>
      <c r="AB295" s="61">
        <v>0.26390000000000002</v>
      </c>
      <c r="AC295" s="61">
        <v>3.9600000000000003E-2</v>
      </c>
      <c r="AD295" s="61">
        <v>0.3034</v>
      </c>
      <c r="AE295" s="61">
        <v>78.09</v>
      </c>
      <c r="AF295" s="62">
        <v>3230.13</v>
      </c>
      <c r="AG295" s="61">
        <v>426.23</v>
      </c>
      <c r="AH295" s="62">
        <v>83167.77</v>
      </c>
      <c r="AI295" s="61" t="s">
        <v>14</v>
      </c>
      <c r="AJ295" s="62">
        <v>24324</v>
      </c>
      <c r="AK295" s="62">
        <v>34458.410000000003</v>
      </c>
      <c r="AL295" s="61">
        <v>61.01</v>
      </c>
      <c r="AM295" s="61">
        <v>36.950000000000003</v>
      </c>
      <c r="AN295" s="61">
        <v>45.87</v>
      </c>
      <c r="AO295" s="61">
        <v>4.43</v>
      </c>
      <c r="AP295" s="61">
        <v>0</v>
      </c>
      <c r="AQ295" s="61">
        <v>1.2271000000000001</v>
      </c>
      <c r="AR295" s="62">
        <v>1505.78</v>
      </c>
      <c r="AS295" s="62">
        <v>2365.89</v>
      </c>
      <c r="AT295" s="62">
        <v>6468.36</v>
      </c>
      <c r="AU295" s="62">
        <v>1178.17</v>
      </c>
      <c r="AV295" s="61">
        <v>721.44</v>
      </c>
      <c r="AW295" s="62">
        <v>12239.65</v>
      </c>
      <c r="AX295" s="62">
        <v>7218.27</v>
      </c>
      <c r="AY295" s="61">
        <v>0.56479999999999997</v>
      </c>
      <c r="AZ295" s="62">
        <v>3840.46</v>
      </c>
      <c r="BA295" s="61">
        <v>0.30049999999999999</v>
      </c>
      <c r="BB295" s="62">
        <v>1721.58</v>
      </c>
      <c r="BC295" s="61">
        <v>0.13469999999999999</v>
      </c>
      <c r="BD295" s="62">
        <v>12780.3</v>
      </c>
      <c r="BE295" s="62">
        <v>4391.32</v>
      </c>
      <c r="BF295" s="61">
        <v>2.1962000000000002</v>
      </c>
      <c r="BG295" s="61">
        <v>0.51590000000000003</v>
      </c>
      <c r="BH295" s="61">
        <v>0.20080000000000001</v>
      </c>
      <c r="BI295" s="61">
        <v>0.24529999999999999</v>
      </c>
      <c r="BJ295" s="61">
        <v>2.46E-2</v>
      </c>
      <c r="BK295" s="61">
        <v>1.34E-2</v>
      </c>
    </row>
    <row r="296" spans="1:63" x14ac:dyDescent="0.25">
      <c r="A296" s="61" t="s">
        <v>328</v>
      </c>
      <c r="B296" s="61">
        <v>50203</v>
      </c>
      <c r="C296" s="61">
        <v>60.52</v>
      </c>
      <c r="D296" s="61">
        <v>14.49</v>
      </c>
      <c r="E296" s="61">
        <v>876.83</v>
      </c>
      <c r="F296" s="61">
        <v>859.89</v>
      </c>
      <c r="G296" s="61">
        <v>4.3E-3</v>
      </c>
      <c r="H296" s="61">
        <v>1.1000000000000001E-3</v>
      </c>
      <c r="I296" s="61">
        <v>9.4999999999999998E-3</v>
      </c>
      <c r="J296" s="61">
        <v>1.2999999999999999E-3</v>
      </c>
      <c r="K296" s="61">
        <v>2.1299999999999999E-2</v>
      </c>
      <c r="L296" s="61">
        <v>0.94340000000000002</v>
      </c>
      <c r="M296" s="61">
        <v>1.9099999999999999E-2</v>
      </c>
      <c r="N296" s="61">
        <v>0.41149999999999998</v>
      </c>
      <c r="O296" s="61">
        <v>4.8999999999999998E-3</v>
      </c>
      <c r="P296" s="61">
        <v>0.1431</v>
      </c>
      <c r="Q296" s="61">
        <v>44.53</v>
      </c>
      <c r="R296" s="62">
        <v>49980.86</v>
      </c>
      <c r="S296" s="61">
        <v>0.31119999999999998</v>
      </c>
      <c r="T296" s="61">
        <v>0.15890000000000001</v>
      </c>
      <c r="U296" s="61">
        <v>0.52990000000000004</v>
      </c>
      <c r="V296" s="61">
        <v>16.78</v>
      </c>
      <c r="W296" s="61">
        <v>7</v>
      </c>
      <c r="X296" s="62">
        <v>66848.69</v>
      </c>
      <c r="Y296" s="61">
        <v>121.46</v>
      </c>
      <c r="Z296" s="62">
        <v>182772.64</v>
      </c>
      <c r="AA296" s="61">
        <v>0.73850000000000005</v>
      </c>
      <c r="AB296" s="61">
        <v>0.17430000000000001</v>
      </c>
      <c r="AC296" s="61">
        <v>8.72E-2</v>
      </c>
      <c r="AD296" s="61">
        <v>0.26150000000000001</v>
      </c>
      <c r="AE296" s="61">
        <v>182.77</v>
      </c>
      <c r="AF296" s="62">
        <v>5206.1499999999996</v>
      </c>
      <c r="AG296" s="61">
        <v>562</v>
      </c>
      <c r="AH296" s="62">
        <v>189040.71</v>
      </c>
      <c r="AI296" s="61" t="s">
        <v>14</v>
      </c>
      <c r="AJ296" s="62">
        <v>30274</v>
      </c>
      <c r="AK296" s="62">
        <v>45713.52</v>
      </c>
      <c r="AL296" s="61">
        <v>45.79</v>
      </c>
      <c r="AM296" s="61">
        <v>27.48</v>
      </c>
      <c r="AN296" s="61">
        <v>30.46</v>
      </c>
      <c r="AO296" s="61">
        <v>4.0999999999999996</v>
      </c>
      <c r="AP296" s="62">
        <v>1011.32</v>
      </c>
      <c r="AQ296" s="61">
        <v>1.1758</v>
      </c>
      <c r="AR296" s="62">
        <v>1325.77</v>
      </c>
      <c r="AS296" s="62">
        <v>1947.51</v>
      </c>
      <c r="AT296" s="62">
        <v>5390.08</v>
      </c>
      <c r="AU296" s="61">
        <v>943.65</v>
      </c>
      <c r="AV296" s="61">
        <v>227.39</v>
      </c>
      <c r="AW296" s="62">
        <v>9834.4</v>
      </c>
      <c r="AX296" s="62">
        <v>4205.2</v>
      </c>
      <c r="AY296" s="61">
        <v>0.39190000000000003</v>
      </c>
      <c r="AZ296" s="62">
        <v>5694.11</v>
      </c>
      <c r="BA296" s="61">
        <v>0.53069999999999995</v>
      </c>
      <c r="BB296" s="61">
        <v>830.58</v>
      </c>
      <c r="BC296" s="61">
        <v>7.7399999999999997E-2</v>
      </c>
      <c r="BD296" s="62">
        <v>10729.89</v>
      </c>
      <c r="BE296" s="62">
        <v>2586.8200000000002</v>
      </c>
      <c r="BF296" s="61">
        <v>0.61299999999999999</v>
      </c>
      <c r="BG296" s="61">
        <v>0.52580000000000005</v>
      </c>
      <c r="BH296" s="61">
        <v>0.2039</v>
      </c>
      <c r="BI296" s="61">
        <v>0.20569999999999999</v>
      </c>
      <c r="BJ296" s="61">
        <v>3.3599999999999998E-2</v>
      </c>
      <c r="BK296" s="61">
        <v>3.1E-2</v>
      </c>
    </row>
    <row r="297" spans="1:63" x14ac:dyDescent="0.25">
      <c r="A297" s="61" t="s">
        <v>329</v>
      </c>
      <c r="B297" s="61">
        <v>45468</v>
      </c>
      <c r="C297" s="61">
        <v>100.29</v>
      </c>
      <c r="D297" s="61">
        <v>13.02</v>
      </c>
      <c r="E297" s="62">
        <v>1305.3900000000001</v>
      </c>
      <c r="F297" s="62">
        <v>1282.06</v>
      </c>
      <c r="G297" s="61">
        <v>2E-3</v>
      </c>
      <c r="H297" s="61">
        <v>1E-4</v>
      </c>
      <c r="I297" s="61">
        <v>4.5999999999999999E-3</v>
      </c>
      <c r="J297" s="61">
        <v>1.1000000000000001E-3</v>
      </c>
      <c r="K297" s="61">
        <v>7.7000000000000002E-3</v>
      </c>
      <c r="L297" s="61">
        <v>0.96909999999999996</v>
      </c>
      <c r="M297" s="61">
        <v>1.5299999999999999E-2</v>
      </c>
      <c r="N297" s="61">
        <v>0.46329999999999999</v>
      </c>
      <c r="O297" s="61">
        <v>9.2999999999999992E-3</v>
      </c>
      <c r="P297" s="61">
        <v>0.13769999999999999</v>
      </c>
      <c r="Q297" s="61">
        <v>61.18</v>
      </c>
      <c r="R297" s="62">
        <v>51001.43</v>
      </c>
      <c r="S297" s="61">
        <v>0.2437</v>
      </c>
      <c r="T297" s="61">
        <v>0.18729999999999999</v>
      </c>
      <c r="U297" s="61">
        <v>0.56899999999999995</v>
      </c>
      <c r="V297" s="61">
        <v>17.760000000000002</v>
      </c>
      <c r="W297" s="61">
        <v>9.3000000000000007</v>
      </c>
      <c r="X297" s="62">
        <v>67365.61</v>
      </c>
      <c r="Y297" s="61">
        <v>135.13</v>
      </c>
      <c r="Z297" s="62">
        <v>135458.65</v>
      </c>
      <c r="AA297" s="61">
        <v>0.76759999999999995</v>
      </c>
      <c r="AB297" s="61">
        <v>0.1295</v>
      </c>
      <c r="AC297" s="61">
        <v>0.10290000000000001</v>
      </c>
      <c r="AD297" s="61">
        <v>0.2324</v>
      </c>
      <c r="AE297" s="61">
        <v>135.46</v>
      </c>
      <c r="AF297" s="62">
        <v>3741.85</v>
      </c>
      <c r="AG297" s="61">
        <v>435.76</v>
      </c>
      <c r="AH297" s="62">
        <v>134454.97</v>
      </c>
      <c r="AI297" s="61" t="s">
        <v>14</v>
      </c>
      <c r="AJ297" s="62">
        <v>31073</v>
      </c>
      <c r="AK297" s="62">
        <v>43532.61</v>
      </c>
      <c r="AL297" s="61">
        <v>39.54</v>
      </c>
      <c r="AM297" s="61">
        <v>25.95</v>
      </c>
      <c r="AN297" s="61">
        <v>28.17</v>
      </c>
      <c r="AO297" s="61">
        <v>4.1500000000000004</v>
      </c>
      <c r="AP297" s="62">
        <v>1115.76</v>
      </c>
      <c r="AQ297" s="61">
        <v>1.0364</v>
      </c>
      <c r="AR297" s="62">
        <v>1215.22</v>
      </c>
      <c r="AS297" s="62">
        <v>2043.31</v>
      </c>
      <c r="AT297" s="62">
        <v>5236.41</v>
      </c>
      <c r="AU297" s="61">
        <v>841.81</v>
      </c>
      <c r="AV297" s="61">
        <v>207.03</v>
      </c>
      <c r="AW297" s="62">
        <v>9543.7800000000007</v>
      </c>
      <c r="AX297" s="62">
        <v>4933.3900000000003</v>
      </c>
      <c r="AY297" s="61">
        <v>0.49890000000000001</v>
      </c>
      <c r="AZ297" s="62">
        <v>4067.45</v>
      </c>
      <c r="BA297" s="61">
        <v>0.41139999999999999</v>
      </c>
      <c r="BB297" s="61">
        <v>887.13</v>
      </c>
      <c r="BC297" s="61">
        <v>8.9700000000000002E-2</v>
      </c>
      <c r="BD297" s="62">
        <v>9887.9699999999993</v>
      </c>
      <c r="BE297" s="62">
        <v>4018.16</v>
      </c>
      <c r="BF297" s="61">
        <v>1.1838</v>
      </c>
      <c r="BG297" s="61">
        <v>0.54220000000000002</v>
      </c>
      <c r="BH297" s="61">
        <v>0.22270000000000001</v>
      </c>
      <c r="BI297" s="61">
        <v>0.17169999999999999</v>
      </c>
      <c r="BJ297" s="61">
        <v>3.7600000000000001E-2</v>
      </c>
      <c r="BK297" s="61">
        <v>2.58E-2</v>
      </c>
    </row>
    <row r="298" spans="1:63" x14ac:dyDescent="0.25">
      <c r="A298" s="61" t="s">
        <v>330</v>
      </c>
      <c r="B298" s="61">
        <v>49874</v>
      </c>
      <c r="C298" s="61">
        <v>87.62</v>
      </c>
      <c r="D298" s="61">
        <v>25.78</v>
      </c>
      <c r="E298" s="62">
        <v>2258.88</v>
      </c>
      <c r="F298" s="62">
        <v>2245.81</v>
      </c>
      <c r="G298" s="61">
        <v>3.8E-3</v>
      </c>
      <c r="H298" s="61">
        <v>2.0000000000000001E-4</v>
      </c>
      <c r="I298" s="61">
        <v>6.6E-3</v>
      </c>
      <c r="J298" s="61">
        <v>8.9999999999999998E-4</v>
      </c>
      <c r="K298" s="61">
        <v>8.0000000000000002E-3</v>
      </c>
      <c r="L298" s="61">
        <v>0.96519999999999995</v>
      </c>
      <c r="M298" s="61">
        <v>1.54E-2</v>
      </c>
      <c r="N298" s="61">
        <v>0.34789999999999999</v>
      </c>
      <c r="O298" s="61">
        <v>1.8E-3</v>
      </c>
      <c r="P298" s="61">
        <v>0.12520000000000001</v>
      </c>
      <c r="Q298" s="61">
        <v>101.06</v>
      </c>
      <c r="R298" s="62">
        <v>53981.11</v>
      </c>
      <c r="S298" s="61">
        <v>0.22239999999999999</v>
      </c>
      <c r="T298" s="61">
        <v>0.17849999999999999</v>
      </c>
      <c r="U298" s="61">
        <v>0.59909999999999997</v>
      </c>
      <c r="V298" s="61">
        <v>19.440000000000001</v>
      </c>
      <c r="W298" s="61">
        <v>14.36</v>
      </c>
      <c r="X298" s="62">
        <v>72430.59</v>
      </c>
      <c r="Y298" s="61">
        <v>152.33000000000001</v>
      </c>
      <c r="Z298" s="62">
        <v>119042.98</v>
      </c>
      <c r="AA298" s="61">
        <v>0.85140000000000005</v>
      </c>
      <c r="AB298" s="61">
        <v>0.105</v>
      </c>
      <c r="AC298" s="61">
        <v>4.36E-2</v>
      </c>
      <c r="AD298" s="61">
        <v>0.14860000000000001</v>
      </c>
      <c r="AE298" s="61">
        <v>119.04</v>
      </c>
      <c r="AF298" s="62">
        <v>3283.43</v>
      </c>
      <c r="AG298" s="61">
        <v>442.18</v>
      </c>
      <c r="AH298" s="62">
        <v>119390.87</v>
      </c>
      <c r="AI298" s="61" t="s">
        <v>14</v>
      </c>
      <c r="AJ298" s="62">
        <v>32780</v>
      </c>
      <c r="AK298" s="62">
        <v>47401.91</v>
      </c>
      <c r="AL298" s="61">
        <v>46.45</v>
      </c>
      <c r="AM298" s="61">
        <v>26.54</v>
      </c>
      <c r="AN298" s="61">
        <v>29.79</v>
      </c>
      <c r="AO298" s="61">
        <v>4.84</v>
      </c>
      <c r="AP298" s="61">
        <v>788.6</v>
      </c>
      <c r="AQ298" s="61">
        <v>0.96230000000000004</v>
      </c>
      <c r="AR298" s="62">
        <v>1068.8800000000001</v>
      </c>
      <c r="AS298" s="62">
        <v>1823.33</v>
      </c>
      <c r="AT298" s="62">
        <v>4954.74</v>
      </c>
      <c r="AU298" s="61">
        <v>792.54</v>
      </c>
      <c r="AV298" s="61">
        <v>187.16</v>
      </c>
      <c r="AW298" s="62">
        <v>8826.66</v>
      </c>
      <c r="AX298" s="62">
        <v>4697.3500000000004</v>
      </c>
      <c r="AY298" s="61">
        <v>0.53090000000000004</v>
      </c>
      <c r="AZ298" s="62">
        <v>3562.97</v>
      </c>
      <c r="BA298" s="61">
        <v>0.4027</v>
      </c>
      <c r="BB298" s="61">
        <v>587.08000000000004</v>
      </c>
      <c r="BC298" s="61">
        <v>6.6400000000000001E-2</v>
      </c>
      <c r="BD298" s="62">
        <v>8847.4</v>
      </c>
      <c r="BE298" s="62">
        <v>4083.4</v>
      </c>
      <c r="BF298" s="61">
        <v>1.1217999999999999</v>
      </c>
      <c r="BG298" s="61">
        <v>0.57289999999999996</v>
      </c>
      <c r="BH298" s="61">
        <v>0.23119999999999999</v>
      </c>
      <c r="BI298" s="61">
        <v>0.13780000000000001</v>
      </c>
      <c r="BJ298" s="61">
        <v>3.5799999999999998E-2</v>
      </c>
      <c r="BK298" s="61">
        <v>2.2200000000000001E-2</v>
      </c>
    </row>
    <row r="299" spans="1:63" x14ac:dyDescent="0.25">
      <c r="A299" s="61" t="s">
        <v>331</v>
      </c>
      <c r="B299" s="61">
        <v>44271</v>
      </c>
      <c r="C299" s="61">
        <v>37.43</v>
      </c>
      <c r="D299" s="61">
        <v>100.19</v>
      </c>
      <c r="E299" s="62">
        <v>3749.9</v>
      </c>
      <c r="F299" s="62">
        <v>3591.83</v>
      </c>
      <c r="G299" s="61">
        <v>1.89E-2</v>
      </c>
      <c r="H299" s="61">
        <v>4.0000000000000002E-4</v>
      </c>
      <c r="I299" s="61">
        <v>1.7100000000000001E-2</v>
      </c>
      <c r="J299" s="61">
        <v>1E-3</v>
      </c>
      <c r="K299" s="61">
        <v>2.0500000000000001E-2</v>
      </c>
      <c r="L299" s="61">
        <v>0.91900000000000004</v>
      </c>
      <c r="M299" s="61">
        <v>2.3199999999999998E-2</v>
      </c>
      <c r="N299" s="61">
        <v>0.13420000000000001</v>
      </c>
      <c r="O299" s="61">
        <v>7.4999999999999997E-3</v>
      </c>
      <c r="P299" s="61">
        <v>0.1028</v>
      </c>
      <c r="Q299" s="61">
        <v>160.07</v>
      </c>
      <c r="R299" s="62">
        <v>62504.26</v>
      </c>
      <c r="S299" s="61">
        <v>0.1966</v>
      </c>
      <c r="T299" s="61">
        <v>0.21290000000000001</v>
      </c>
      <c r="U299" s="61">
        <v>0.59050000000000002</v>
      </c>
      <c r="V299" s="61">
        <v>19.55</v>
      </c>
      <c r="W299" s="61">
        <v>17.260000000000002</v>
      </c>
      <c r="X299" s="62">
        <v>86527.89</v>
      </c>
      <c r="Y299" s="61">
        <v>213.7</v>
      </c>
      <c r="Z299" s="62">
        <v>179310.65</v>
      </c>
      <c r="AA299" s="61">
        <v>0.86450000000000005</v>
      </c>
      <c r="AB299" s="61">
        <v>0.1095</v>
      </c>
      <c r="AC299" s="61">
        <v>2.5999999999999999E-2</v>
      </c>
      <c r="AD299" s="61">
        <v>0.13550000000000001</v>
      </c>
      <c r="AE299" s="61">
        <v>179.31</v>
      </c>
      <c r="AF299" s="62">
        <v>6793.79</v>
      </c>
      <c r="AG299" s="61">
        <v>856.82</v>
      </c>
      <c r="AH299" s="62">
        <v>211865.61</v>
      </c>
      <c r="AI299" s="61" t="s">
        <v>14</v>
      </c>
      <c r="AJ299" s="62">
        <v>49775</v>
      </c>
      <c r="AK299" s="62">
        <v>83092.100000000006</v>
      </c>
      <c r="AL299" s="61">
        <v>71.69</v>
      </c>
      <c r="AM299" s="61">
        <v>37.78</v>
      </c>
      <c r="AN299" s="61">
        <v>42.27</v>
      </c>
      <c r="AO299" s="61">
        <v>4.4800000000000004</v>
      </c>
      <c r="AP299" s="62">
        <v>1321.69</v>
      </c>
      <c r="AQ299" s="61">
        <v>0.6966</v>
      </c>
      <c r="AR299" s="62">
        <v>1010.76</v>
      </c>
      <c r="AS299" s="62">
        <v>1810.12</v>
      </c>
      <c r="AT299" s="62">
        <v>5588.32</v>
      </c>
      <c r="AU299" s="62">
        <v>1037.74</v>
      </c>
      <c r="AV299" s="61">
        <v>270.02999999999997</v>
      </c>
      <c r="AW299" s="62">
        <v>9716.9699999999993</v>
      </c>
      <c r="AX299" s="62">
        <v>3219.36</v>
      </c>
      <c r="AY299" s="61">
        <v>0.32700000000000001</v>
      </c>
      <c r="AZ299" s="62">
        <v>6270.09</v>
      </c>
      <c r="BA299" s="61">
        <v>0.63690000000000002</v>
      </c>
      <c r="BB299" s="61">
        <v>354.67</v>
      </c>
      <c r="BC299" s="61">
        <v>3.5999999999999997E-2</v>
      </c>
      <c r="BD299" s="62">
        <v>9844.11</v>
      </c>
      <c r="BE299" s="62">
        <v>1665.79</v>
      </c>
      <c r="BF299" s="61">
        <v>0.1928</v>
      </c>
      <c r="BG299" s="61">
        <v>0.60899999999999999</v>
      </c>
      <c r="BH299" s="61">
        <v>0.21279999999999999</v>
      </c>
      <c r="BI299" s="61">
        <v>0.12470000000000001</v>
      </c>
      <c r="BJ299" s="61">
        <v>3.3399999999999999E-2</v>
      </c>
      <c r="BK299" s="61">
        <v>2.01E-2</v>
      </c>
    </row>
    <row r="300" spans="1:63" x14ac:dyDescent="0.25">
      <c r="A300" s="61" t="s">
        <v>332</v>
      </c>
      <c r="B300" s="61">
        <v>48330</v>
      </c>
      <c r="C300" s="61">
        <v>63.76</v>
      </c>
      <c r="D300" s="61">
        <v>12.85</v>
      </c>
      <c r="E300" s="61">
        <v>819.29</v>
      </c>
      <c r="F300" s="61">
        <v>823.91</v>
      </c>
      <c r="G300" s="61">
        <v>4.3E-3</v>
      </c>
      <c r="H300" s="61">
        <v>1E-4</v>
      </c>
      <c r="I300" s="61">
        <v>7.4999999999999997E-3</v>
      </c>
      <c r="J300" s="61">
        <v>1.6999999999999999E-3</v>
      </c>
      <c r="K300" s="61">
        <v>2.9000000000000001E-2</v>
      </c>
      <c r="L300" s="61">
        <v>0.93320000000000003</v>
      </c>
      <c r="M300" s="61">
        <v>2.4199999999999999E-2</v>
      </c>
      <c r="N300" s="61">
        <v>0.3725</v>
      </c>
      <c r="O300" s="61">
        <v>2.7000000000000001E-3</v>
      </c>
      <c r="P300" s="61">
        <v>0.13159999999999999</v>
      </c>
      <c r="Q300" s="61">
        <v>41.46</v>
      </c>
      <c r="R300" s="62">
        <v>49607.1</v>
      </c>
      <c r="S300" s="61">
        <v>0.3206</v>
      </c>
      <c r="T300" s="61">
        <v>0.1623</v>
      </c>
      <c r="U300" s="61">
        <v>0.51719999999999999</v>
      </c>
      <c r="V300" s="61">
        <v>17.02</v>
      </c>
      <c r="W300" s="61">
        <v>7.61</v>
      </c>
      <c r="X300" s="62">
        <v>62010.46</v>
      </c>
      <c r="Y300" s="61">
        <v>104.37</v>
      </c>
      <c r="Z300" s="62">
        <v>114774.39999999999</v>
      </c>
      <c r="AA300" s="61">
        <v>0.87260000000000004</v>
      </c>
      <c r="AB300" s="61">
        <v>8.7400000000000005E-2</v>
      </c>
      <c r="AC300" s="61">
        <v>3.9899999999999998E-2</v>
      </c>
      <c r="AD300" s="61">
        <v>0.12740000000000001</v>
      </c>
      <c r="AE300" s="61">
        <v>114.77</v>
      </c>
      <c r="AF300" s="62">
        <v>2835.16</v>
      </c>
      <c r="AG300" s="61">
        <v>416</v>
      </c>
      <c r="AH300" s="62">
        <v>103888.65</v>
      </c>
      <c r="AI300" s="61" t="s">
        <v>14</v>
      </c>
      <c r="AJ300" s="62">
        <v>31661</v>
      </c>
      <c r="AK300" s="62">
        <v>43998.74</v>
      </c>
      <c r="AL300" s="61">
        <v>42.5</v>
      </c>
      <c r="AM300" s="61">
        <v>23.71</v>
      </c>
      <c r="AN300" s="61">
        <v>28.51</v>
      </c>
      <c r="AO300" s="61">
        <v>4.5199999999999996</v>
      </c>
      <c r="AP300" s="62">
        <v>1353.32</v>
      </c>
      <c r="AQ300" s="61">
        <v>1.1541999999999999</v>
      </c>
      <c r="AR300" s="62">
        <v>1240.56</v>
      </c>
      <c r="AS300" s="62">
        <v>1839.19</v>
      </c>
      <c r="AT300" s="62">
        <v>5315.76</v>
      </c>
      <c r="AU300" s="61">
        <v>893.52</v>
      </c>
      <c r="AV300" s="61">
        <v>177.93</v>
      </c>
      <c r="AW300" s="62">
        <v>9466.9500000000007</v>
      </c>
      <c r="AX300" s="62">
        <v>4909.3999999999996</v>
      </c>
      <c r="AY300" s="61">
        <v>0.50739999999999996</v>
      </c>
      <c r="AZ300" s="62">
        <v>4127.57</v>
      </c>
      <c r="BA300" s="61">
        <v>0.42659999999999998</v>
      </c>
      <c r="BB300" s="61">
        <v>638.59</v>
      </c>
      <c r="BC300" s="61">
        <v>6.6000000000000003E-2</v>
      </c>
      <c r="BD300" s="62">
        <v>9675.56</v>
      </c>
      <c r="BE300" s="62">
        <v>4186.43</v>
      </c>
      <c r="BF300" s="61">
        <v>1.3099000000000001</v>
      </c>
      <c r="BG300" s="61">
        <v>0.54190000000000005</v>
      </c>
      <c r="BH300" s="61">
        <v>0.2041</v>
      </c>
      <c r="BI300" s="61">
        <v>0.19389999999999999</v>
      </c>
      <c r="BJ300" s="61">
        <v>3.39E-2</v>
      </c>
      <c r="BK300" s="61">
        <v>2.6200000000000001E-2</v>
      </c>
    </row>
    <row r="301" spans="1:63" x14ac:dyDescent="0.25">
      <c r="A301" s="61" t="s">
        <v>333</v>
      </c>
      <c r="B301" s="61">
        <v>49445</v>
      </c>
      <c r="C301" s="61">
        <v>64.38</v>
      </c>
      <c r="D301" s="61">
        <v>13.46</v>
      </c>
      <c r="E301" s="61">
        <v>866.49</v>
      </c>
      <c r="F301" s="61">
        <v>872.66</v>
      </c>
      <c r="G301" s="61">
        <v>2.2000000000000001E-3</v>
      </c>
      <c r="H301" s="61">
        <v>1E-4</v>
      </c>
      <c r="I301" s="61">
        <v>3.0000000000000001E-3</v>
      </c>
      <c r="J301" s="61">
        <v>5.0000000000000001E-4</v>
      </c>
      <c r="K301" s="61">
        <v>6.4000000000000003E-3</v>
      </c>
      <c r="L301" s="61">
        <v>0.97889999999999999</v>
      </c>
      <c r="M301" s="61">
        <v>8.8999999999999999E-3</v>
      </c>
      <c r="N301" s="61">
        <v>0.375</v>
      </c>
      <c r="O301" s="61">
        <v>1.1000000000000001E-3</v>
      </c>
      <c r="P301" s="61">
        <v>0.1255</v>
      </c>
      <c r="Q301" s="61">
        <v>44.31</v>
      </c>
      <c r="R301" s="62">
        <v>50281.06</v>
      </c>
      <c r="S301" s="61">
        <v>0.23200000000000001</v>
      </c>
      <c r="T301" s="61">
        <v>0.17150000000000001</v>
      </c>
      <c r="U301" s="61">
        <v>0.59650000000000003</v>
      </c>
      <c r="V301" s="61">
        <v>17.04</v>
      </c>
      <c r="W301" s="61">
        <v>7.42</v>
      </c>
      <c r="X301" s="62">
        <v>64744.68</v>
      </c>
      <c r="Y301" s="61">
        <v>111.84</v>
      </c>
      <c r="Z301" s="62">
        <v>134957.72</v>
      </c>
      <c r="AA301" s="61">
        <v>0.79330000000000001</v>
      </c>
      <c r="AB301" s="61">
        <v>0.12520000000000001</v>
      </c>
      <c r="AC301" s="61">
        <v>8.1500000000000003E-2</v>
      </c>
      <c r="AD301" s="61">
        <v>0.20669999999999999</v>
      </c>
      <c r="AE301" s="61">
        <v>134.96</v>
      </c>
      <c r="AF301" s="62">
        <v>4053.36</v>
      </c>
      <c r="AG301" s="61">
        <v>497.78</v>
      </c>
      <c r="AH301" s="62">
        <v>132469.54999999999</v>
      </c>
      <c r="AI301" s="61" t="s">
        <v>14</v>
      </c>
      <c r="AJ301" s="62">
        <v>31867</v>
      </c>
      <c r="AK301" s="62">
        <v>45243.21</v>
      </c>
      <c r="AL301" s="61">
        <v>41.85</v>
      </c>
      <c r="AM301" s="61">
        <v>28.04</v>
      </c>
      <c r="AN301" s="61">
        <v>30.97</v>
      </c>
      <c r="AO301" s="61">
        <v>4.7</v>
      </c>
      <c r="AP301" s="62">
        <v>1234.95</v>
      </c>
      <c r="AQ301" s="61">
        <v>1.1599999999999999</v>
      </c>
      <c r="AR301" s="62">
        <v>1305.44</v>
      </c>
      <c r="AS301" s="62">
        <v>1894.13</v>
      </c>
      <c r="AT301" s="62">
        <v>5308.6</v>
      </c>
      <c r="AU301" s="61">
        <v>901.44</v>
      </c>
      <c r="AV301" s="61">
        <v>242.74</v>
      </c>
      <c r="AW301" s="62">
        <v>9652.35</v>
      </c>
      <c r="AX301" s="62">
        <v>4262.1099999999997</v>
      </c>
      <c r="AY301" s="61">
        <v>0.44119999999999998</v>
      </c>
      <c r="AZ301" s="62">
        <v>4699.3100000000004</v>
      </c>
      <c r="BA301" s="61">
        <v>0.48649999999999999</v>
      </c>
      <c r="BB301" s="61">
        <v>698.91</v>
      </c>
      <c r="BC301" s="61">
        <v>7.2300000000000003E-2</v>
      </c>
      <c r="BD301" s="62">
        <v>9660.33</v>
      </c>
      <c r="BE301" s="62">
        <v>3475.68</v>
      </c>
      <c r="BF301" s="61">
        <v>0.93989999999999996</v>
      </c>
      <c r="BG301" s="61">
        <v>0.54859999999999998</v>
      </c>
      <c r="BH301" s="61">
        <v>0.21840000000000001</v>
      </c>
      <c r="BI301" s="61">
        <v>0.1699</v>
      </c>
      <c r="BJ301" s="61">
        <v>3.8100000000000002E-2</v>
      </c>
      <c r="BK301" s="61">
        <v>2.5000000000000001E-2</v>
      </c>
    </row>
    <row r="302" spans="1:63" x14ac:dyDescent="0.25">
      <c r="A302" s="61" t="s">
        <v>334</v>
      </c>
      <c r="B302" s="61">
        <v>47639</v>
      </c>
      <c r="C302" s="61">
        <v>84.71</v>
      </c>
      <c r="D302" s="61">
        <v>13.49</v>
      </c>
      <c r="E302" s="62">
        <v>1142.76</v>
      </c>
      <c r="F302" s="62">
        <v>1133.79</v>
      </c>
      <c r="G302" s="61">
        <v>1.8E-3</v>
      </c>
      <c r="H302" s="61">
        <v>1E-4</v>
      </c>
      <c r="I302" s="61">
        <v>3.5000000000000001E-3</v>
      </c>
      <c r="J302" s="61">
        <v>1E-3</v>
      </c>
      <c r="K302" s="61">
        <v>7.1000000000000004E-3</v>
      </c>
      <c r="L302" s="61">
        <v>0.97270000000000001</v>
      </c>
      <c r="M302" s="61">
        <v>1.38E-2</v>
      </c>
      <c r="N302" s="61">
        <v>0.442</v>
      </c>
      <c r="O302" s="61">
        <v>1.6000000000000001E-3</v>
      </c>
      <c r="P302" s="61">
        <v>0.1295</v>
      </c>
      <c r="Q302" s="61">
        <v>52.96</v>
      </c>
      <c r="R302" s="62">
        <v>49759.53</v>
      </c>
      <c r="S302" s="61">
        <v>0.25779999999999997</v>
      </c>
      <c r="T302" s="61">
        <v>0.15359999999999999</v>
      </c>
      <c r="U302" s="61">
        <v>0.58860000000000001</v>
      </c>
      <c r="V302" s="61">
        <v>18.23</v>
      </c>
      <c r="W302" s="61">
        <v>9.31</v>
      </c>
      <c r="X302" s="62">
        <v>59613.440000000002</v>
      </c>
      <c r="Y302" s="61">
        <v>118.4</v>
      </c>
      <c r="Z302" s="62">
        <v>93736.73</v>
      </c>
      <c r="AA302" s="61">
        <v>0.91439999999999999</v>
      </c>
      <c r="AB302" s="61">
        <v>5.1400000000000001E-2</v>
      </c>
      <c r="AC302" s="61">
        <v>3.4200000000000001E-2</v>
      </c>
      <c r="AD302" s="61">
        <v>8.5599999999999996E-2</v>
      </c>
      <c r="AE302" s="61">
        <v>93.74</v>
      </c>
      <c r="AF302" s="62">
        <v>2264.69</v>
      </c>
      <c r="AG302" s="61">
        <v>338.88</v>
      </c>
      <c r="AH302" s="62">
        <v>89509.83</v>
      </c>
      <c r="AI302" s="61" t="s">
        <v>14</v>
      </c>
      <c r="AJ302" s="62">
        <v>31165</v>
      </c>
      <c r="AK302" s="62">
        <v>42095.9</v>
      </c>
      <c r="AL302" s="61">
        <v>34.26</v>
      </c>
      <c r="AM302" s="61">
        <v>23.75</v>
      </c>
      <c r="AN302" s="61">
        <v>25.18</v>
      </c>
      <c r="AO302" s="61">
        <v>4.6399999999999997</v>
      </c>
      <c r="AP302" s="62">
        <v>1101.8499999999999</v>
      </c>
      <c r="AQ302" s="61">
        <v>1.1071</v>
      </c>
      <c r="AR302" s="62">
        <v>1087.06</v>
      </c>
      <c r="AS302" s="62">
        <v>2007.89</v>
      </c>
      <c r="AT302" s="62">
        <v>5093.1899999999996</v>
      </c>
      <c r="AU302" s="61">
        <v>711.61</v>
      </c>
      <c r="AV302" s="61">
        <v>194.16</v>
      </c>
      <c r="AW302" s="62">
        <v>9093.92</v>
      </c>
      <c r="AX302" s="62">
        <v>5690</v>
      </c>
      <c r="AY302" s="61">
        <v>0.60729999999999995</v>
      </c>
      <c r="AZ302" s="62">
        <v>3001.49</v>
      </c>
      <c r="BA302" s="61">
        <v>0.32029999999999997</v>
      </c>
      <c r="BB302" s="61">
        <v>677.98</v>
      </c>
      <c r="BC302" s="61">
        <v>7.2400000000000006E-2</v>
      </c>
      <c r="BD302" s="62">
        <v>9369.4599999999991</v>
      </c>
      <c r="BE302" s="62">
        <v>5270.57</v>
      </c>
      <c r="BF302" s="61">
        <v>2.0356000000000001</v>
      </c>
      <c r="BG302" s="61">
        <v>0.54159999999999997</v>
      </c>
      <c r="BH302" s="61">
        <v>0.21740000000000001</v>
      </c>
      <c r="BI302" s="61">
        <v>0.1764</v>
      </c>
      <c r="BJ302" s="61">
        <v>4.0500000000000001E-2</v>
      </c>
      <c r="BK302" s="61">
        <v>2.4E-2</v>
      </c>
    </row>
    <row r="303" spans="1:63" x14ac:dyDescent="0.25">
      <c r="A303" s="61" t="s">
        <v>335</v>
      </c>
      <c r="B303" s="61">
        <v>48702</v>
      </c>
      <c r="C303" s="61">
        <v>32.1</v>
      </c>
      <c r="D303" s="61">
        <v>106.18</v>
      </c>
      <c r="E303" s="62">
        <v>3407.81</v>
      </c>
      <c r="F303" s="62">
        <v>3189.56</v>
      </c>
      <c r="G303" s="61">
        <v>8.3999999999999995E-3</v>
      </c>
      <c r="H303" s="61">
        <v>6.9999999999999999E-4</v>
      </c>
      <c r="I303" s="61">
        <v>7.7100000000000002E-2</v>
      </c>
      <c r="J303" s="61">
        <v>1.6999999999999999E-3</v>
      </c>
      <c r="K303" s="61">
        <v>3.7400000000000003E-2</v>
      </c>
      <c r="L303" s="61">
        <v>0.8155</v>
      </c>
      <c r="M303" s="61">
        <v>5.9200000000000003E-2</v>
      </c>
      <c r="N303" s="61">
        <v>0.58179999999999998</v>
      </c>
      <c r="O303" s="61">
        <v>1.14E-2</v>
      </c>
      <c r="P303" s="61">
        <v>0.14760000000000001</v>
      </c>
      <c r="Q303" s="61">
        <v>144.29</v>
      </c>
      <c r="R303" s="62">
        <v>54162</v>
      </c>
      <c r="S303" s="61">
        <v>0.25840000000000002</v>
      </c>
      <c r="T303" s="61">
        <v>0.1704</v>
      </c>
      <c r="U303" s="61">
        <v>0.57120000000000004</v>
      </c>
      <c r="V303" s="61">
        <v>18.09</v>
      </c>
      <c r="W303" s="61">
        <v>21.93</v>
      </c>
      <c r="X303" s="62">
        <v>75362.679999999993</v>
      </c>
      <c r="Y303" s="61">
        <v>152.4</v>
      </c>
      <c r="Z303" s="62">
        <v>99279.95</v>
      </c>
      <c r="AA303" s="61">
        <v>0.74199999999999999</v>
      </c>
      <c r="AB303" s="61">
        <v>0.22600000000000001</v>
      </c>
      <c r="AC303" s="61">
        <v>3.2000000000000001E-2</v>
      </c>
      <c r="AD303" s="61">
        <v>0.25800000000000001</v>
      </c>
      <c r="AE303" s="61">
        <v>99.28</v>
      </c>
      <c r="AF303" s="62">
        <v>3306.96</v>
      </c>
      <c r="AG303" s="61">
        <v>441.23</v>
      </c>
      <c r="AH303" s="62">
        <v>101352.19</v>
      </c>
      <c r="AI303" s="61" t="s">
        <v>14</v>
      </c>
      <c r="AJ303" s="62">
        <v>26921</v>
      </c>
      <c r="AK303" s="62">
        <v>39776.22</v>
      </c>
      <c r="AL303" s="61">
        <v>50.62</v>
      </c>
      <c r="AM303" s="61">
        <v>31.24</v>
      </c>
      <c r="AN303" s="61">
        <v>35.33</v>
      </c>
      <c r="AO303" s="61">
        <v>4.5599999999999996</v>
      </c>
      <c r="AP303" s="61">
        <v>633.65</v>
      </c>
      <c r="AQ303" s="61">
        <v>1.0355000000000001</v>
      </c>
      <c r="AR303" s="62">
        <v>1094.28</v>
      </c>
      <c r="AS303" s="62">
        <v>1748.94</v>
      </c>
      <c r="AT303" s="62">
        <v>5433.56</v>
      </c>
      <c r="AU303" s="61">
        <v>958.01</v>
      </c>
      <c r="AV303" s="61">
        <v>323.76</v>
      </c>
      <c r="AW303" s="62">
        <v>9558.5400000000009</v>
      </c>
      <c r="AX303" s="62">
        <v>5183.53</v>
      </c>
      <c r="AY303" s="61">
        <v>0.52800000000000002</v>
      </c>
      <c r="AZ303" s="62">
        <v>3590.68</v>
      </c>
      <c r="BA303" s="61">
        <v>0.36570000000000003</v>
      </c>
      <c r="BB303" s="62">
        <v>1043.6199999999999</v>
      </c>
      <c r="BC303" s="61">
        <v>0.10630000000000001</v>
      </c>
      <c r="BD303" s="62">
        <v>9817.83</v>
      </c>
      <c r="BE303" s="62">
        <v>3809.53</v>
      </c>
      <c r="BF303" s="61">
        <v>1.3502000000000001</v>
      </c>
      <c r="BG303" s="61">
        <v>0.57020000000000004</v>
      </c>
      <c r="BH303" s="61">
        <v>0.21740000000000001</v>
      </c>
      <c r="BI303" s="61">
        <v>0.16270000000000001</v>
      </c>
      <c r="BJ303" s="61">
        <v>2.7400000000000001E-2</v>
      </c>
      <c r="BK303" s="61">
        <v>2.23E-2</v>
      </c>
    </row>
    <row r="304" spans="1:63" x14ac:dyDescent="0.25">
      <c r="A304" s="61" t="s">
        <v>336</v>
      </c>
      <c r="B304" s="61">
        <v>44289</v>
      </c>
      <c r="C304" s="61">
        <v>29.9</v>
      </c>
      <c r="D304" s="61">
        <v>99.42</v>
      </c>
      <c r="E304" s="62">
        <v>2973.09</v>
      </c>
      <c r="F304" s="62">
        <v>2864.07</v>
      </c>
      <c r="G304" s="61">
        <v>2.07E-2</v>
      </c>
      <c r="H304" s="61">
        <v>2.9999999999999997E-4</v>
      </c>
      <c r="I304" s="61">
        <v>1.7899999999999999E-2</v>
      </c>
      <c r="J304" s="61">
        <v>1.1000000000000001E-3</v>
      </c>
      <c r="K304" s="61">
        <v>2.23E-2</v>
      </c>
      <c r="L304" s="61">
        <v>0.91490000000000005</v>
      </c>
      <c r="M304" s="61">
        <v>2.2800000000000001E-2</v>
      </c>
      <c r="N304" s="61">
        <v>0.10589999999999999</v>
      </c>
      <c r="O304" s="61">
        <v>8.5000000000000006E-3</v>
      </c>
      <c r="P304" s="61">
        <v>9.8599999999999993E-2</v>
      </c>
      <c r="Q304" s="61">
        <v>129.27000000000001</v>
      </c>
      <c r="R304" s="62">
        <v>63117.87</v>
      </c>
      <c r="S304" s="61">
        <v>0.2208</v>
      </c>
      <c r="T304" s="61">
        <v>0.19750000000000001</v>
      </c>
      <c r="U304" s="61">
        <v>0.58169999999999999</v>
      </c>
      <c r="V304" s="61">
        <v>19.22</v>
      </c>
      <c r="W304" s="61">
        <v>14.5</v>
      </c>
      <c r="X304" s="62">
        <v>87048.42</v>
      </c>
      <c r="Y304" s="61">
        <v>202.5</v>
      </c>
      <c r="Z304" s="62">
        <v>205799.72</v>
      </c>
      <c r="AA304" s="61">
        <v>0.85460000000000003</v>
      </c>
      <c r="AB304" s="61">
        <v>0.1197</v>
      </c>
      <c r="AC304" s="61">
        <v>2.5700000000000001E-2</v>
      </c>
      <c r="AD304" s="61">
        <v>0.1454</v>
      </c>
      <c r="AE304" s="61">
        <v>205.8</v>
      </c>
      <c r="AF304" s="62">
        <v>7703.9</v>
      </c>
      <c r="AG304" s="61">
        <v>965.52</v>
      </c>
      <c r="AH304" s="62">
        <v>240903.11</v>
      </c>
      <c r="AI304" s="61" t="s">
        <v>14</v>
      </c>
      <c r="AJ304" s="62">
        <v>50072</v>
      </c>
      <c r="AK304" s="62">
        <v>93053.119999999995</v>
      </c>
      <c r="AL304" s="61">
        <v>73.13</v>
      </c>
      <c r="AM304" s="61">
        <v>37.229999999999997</v>
      </c>
      <c r="AN304" s="61">
        <v>42.55</v>
      </c>
      <c r="AO304" s="61">
        <v>4.6900000000000004</v>
      </c>
      <c r="AP304" s="62">
        <v>1321.69</v>
      </c>
      <c r="AQ304" s="61">
        <v>0.69440000000000002</v>
      </c>
      <c r="AR304" s="62">
        <v>1108.1199999999999</v>
      </c>
      <c r="AS304" s="62">
        <v>1885.46</v>
      </c>
      <c r="AT304" s="62">
        <v>5867.73</v>
      </c>
      <c r="AU304" s="62">
        <v>1106.5</v>
      </c>
      <c r="AV304" s="61">
        <v>259.54000000000002</v>
      </c>
      <c r="AW304" s="62">
        <v>10227.36</v>
      </c>
      <c r="AX304" s="62">
        <v>2856.08</v>
      </c>
      <c r="AY304" s="61">
        <v>0.27760000000000001</v>
      </c>
      <c r="AZ304" s="62">
        <v>7070.97</v>
      </c>
      <c r="BA304" s="61">
        <v>0.68720000000000003</v>
      </c>
      <c r="BB304" s="61">
        <v>361.92</v>
      </c>
      <c r="BC304" s="61">
        <v>3.5200000000000002E-2</v>
      </c>
      <c r="BD304" s="62">
        <v>10288.969999999999</v>
      </c>
      <c r="BE304" s="62">
        <v>1215.92</v>
      </c>
      <c r="BF304" s="61">
        <v>0.1206</v>
      </c>
      <c r="BG304" s="61">
        <v>0.61370000000000002</v>
      </c>
      <c r="BH304" s="61">
        <v>0.2137</v>
      </c>
      <c r="BI304" s="61">
        <v>0.1207</v>
      </c>
      <c r="BJ304" s="61">
        <v>3.0599999999999999E-2</v>
      </c>
      <c r="BK304" s="61">
        <v>2.1299999999999999E-2</v>
      </c>
    </row>
    <row r="305" spans="1:63" x14ac:dyDescent="0.25">
      <c r="A305" s="61" t="s">
        <v>337</v>
      </c>
      <c r="B305" s="61">
        <v>46128</v>
      </c>
      <c r="C305" s="61">
        <v>79.05</v>
      </c>
      <c r="D305" s="61">
        <v>17.920000000000002</v>
      </c>
      <c r="E305" s="62">
        <v>1416.54</v>
      </c>
      <c r="F305" s="62">
        <v>1405.57</v>
      </c>
      <c r="G305" s="61">
        <v>3.2000000000000002E-3</v>
      </c>
      <c r="H305" s="61">
        <v>2.9999999999999997E-4</v>
      </c>
      <c r="I305" s="61">
        <v>5.5999999999999999E-3</v>
      </c>
      <c r="J305" s="61">
        <v>1.1000000000000001E-3</v>
      </c>
      <c r="K305" s="61">
        <v>8.6999999999999994E-3</v>
      </c>
      <c r="L305" s="61">
        <v>0.96379999999999999</v>
      </c>
      <c r="M305" s="61">
        <v>1.7299999999999999E-2</v>
      </c>
      <c r="N305" s="61">
        <v>0.38590000000000002</v>
      </c>
      <c r="O305" s="61">
        <v>2.9999999999999997E-4</v>
      </c>
      <c r="P305" s="61">
        <v>0.1285</v>
      </c>
      <c r="Q305" s="61">
        <v>63.61</v>
      </c>
      <c r="R305" s="62">
        <v>51091.02</v>
      </c>
      <c r="S305" s="61">
        <v>0.249</v>
      </c>
      <c r="T305" s="61">
        <v>0.17879999999999999</v>
      </c>
      <c r="U305" s="61">
        <v>0.57210000000000005</v>
      </c>
      <c r="V305" s="61">
        <v>18.510000000000002</v>
      </c>
      <c r="W305" s="61">
        <v>9.94</v>
      </c>
      <c r="X305" s="62">
        <v>65567.05</v>
      </c>
      <c r="Y305" s="61">
        <v>137.5</v>
      </c>
      <c r="Z305" s="62">
        <v>108182.48</v>
      </c>
      <c r="AA305" s="61">
        <v>0.90210000000000001</v>
      </c>
      <c r="AB305" s="61">
        <v>5.91E-2</v>
      </c>
      <c r="AC305" s="61">
        <v>3.8800000000000001E-2</v>
      </c>
      <c r="AD305" s="61">
        <v>9.7900000000000001E-2</v>
      </c>
      <c r="AE305" s="61">
        <v>108.18</v>
      </c>
      <c r="AF305" s="62">
        <v>2672.19</v>
      </c>
      <c r="AG305" s="61">
        <v>394.16</v>
      </c>
      <c r="AH305" s="62">
        <v>108252.23</v>
      </c>
      <c r="AI305" s="61" t="s">
        <v>14</v>
      </c>
      <c r="AJ305" s="62">
        <v>32775</v>
      </c>
      <c r="AK305" s="62">
        <v>45224.59</v>
      </c>
      <c r="AL305" s="61">
        <v>36.49</v>
      </c>
      <c r="AM305" s="61">
        <v>23.93</v>
      </c>
      <c r="AN305" s="61">
        <v>26.07</v>
      </c>
      <c r="AO305" s="61">
        <v>4.1500000000000004</v>
      </c>
      <c r="AP305" s="61">
        <v>815.17</v>
      </c>
      <c r="AQ305" s="61">
        <v>1.0101</v>
      </c>
      <c r="AR305" s="62">
        <v>1053.32</v>
      </c>
      <c r="AS305" s="62">
        <v>1867.78</v>
      </c>
      <c r="AT305" s="62">
        <v>4813.75</v>
      </c>
      <c r="AU305" s="61">
        <v>767.59</v>
      </c>
      <c r="AV305" s="61">
        <v>207.11</v>
      </c>
      <c r="AW305" s="62">
        <v>8709.56</v>
      </c>
      <c r="AX305" s="62">
        <v>5048.8999999999996</v>
      </c>
      <c r="AY305" s="61">
        <v>0.5655</v>
      </c>
      <c r="AZ305" s="62">
        <v>3169.63</v>
      </c>
      <c r="BA305" s="61">
        <v>0.35499999999999998</v>
      </c>
      <c r="BB305" s="61">
        <v>709.89</v>
      </c>
      <c r="BC305" s="61">
        <v>7.9500000000000001E-2</v>
      </c>
      <c r="BD305" s="62">
        <v>8928.42</v>
      </c>
      <c r="BE305" s="62">
        <v>4502.28</v>
      </c>
      <c r="BF305" s="61">
        <v>1.504</v>
      </c>
      <c r="BG305" s="61">
        <v>0.53879999999999995</v>
      </c>
      <c r="BH305" s="61">
        <v>0.20910000000000001</v>
      </c>
      <c r="BI305" s="61">
        <v>0.19289999999999999</v>
      </c>
      <c r="BJ305" s="61">
        <v>3.5799999999999998E-2</v>
      </c>
      <c r="BK305" s="61">
        <v>2.3400000000000001E-2</v>
      </c>
    </row>
    <row r="306" spans="1:63" x14ac:dyDescent="0.25">
      <c r="A306" s="61" t="s">
        <v>338</v>
      </c>
      <c r="B306" s="61">
        <v>47886</v>
      </c>
      <c r="C306" s="61">
        <v>78.67</v>
      </c>
      <c r="D306" s="61">
        <v>33.520000000000003</v>
      </c>
      <c r="E306" s="62">
        <v>2636.73</v>
      </c>
      <c r="F306" s="62">
        <v>2626.56</v>
      </c>
      <c r="G306" s="61">
        <v>6.4000000000000003E-3</v>
      </c>
      <c r="H306" s="61">
        <v>5.9999999999999995E-4</v>
      </c>
      <c r="I306" s="61">
        <v>1.66E-2</v>
      </c>
      <c r="J306" s="61">
        <v>1.1999999999999999E-3</v>
      </c>
      <c r="K306" s="61">
        <v>3.04E-2</v>
      </c>
      <c r="L306" s="61">
        <v>0.91610000000000003</v>
      </c>
      <c r="M306" s="61">
        <v>2.87E-2</v>
      </c>
      <c r="N306" s="61">
        <v>0.41760000000000003</v>
      </c>
      <c r="O306" s="61">
        <v>9.2999999999999992E-3</v>
      </c>
      <c r="P306" s="61">
        <v>0.14069999999999999</v>
      </c>
      <c r="Q306" s="61">
        <v>116.33</v>
      </c>
      <c r="R306" s="62">
        <v>53374.73</v>
      </c>
      <c r="S306" s="61">
        <v>0.2303</v>
      </c>
      <c r="T306" s="61">
        <v>0.18099999999999999</v>
      </c>
      <c r="U306" s="61">
        <v>0.5887</v>
      </c>
      <c r="V306" s="61">
        <v>18.91</v>
      </c>
      <c r="W306" s="61">
        <v>17.54</v>
      </c>
      <c r="X306" s="62">
        <v>71138.8</v>
      </c>
      <c r="Y306" s="61">
        <v>146.59</v>
      </c>
      <c r="Z306" s="62">
        <v>125145.39</v>
      </c>
      <c r="AA306" s="61">
        <v>0.79530000000000001</v>
      </c>
      <c r="AB306" s="61">
        <v>0.17219999999999999</v>
      </c>
      <c r="AC306" s="61">
        <v>3.2599999999999997E-2</v>
      </c>
      <c r="AD306" s="61">
        <v>0.20469999999999999</v>
      </c>
      <c r="AE306" s="61">
        <v>125.15</v>
      </c>
      <c r="AF306" s="62">
        <v>3825.66</v>
      </c>
      <c r="AG306" s="61">
        <v>490.68</v>
      </c>
      <c r="AH306" s="62">
        <v>125356.27</v>
      </c>
      <c r="AI306" s="61" t="s">
        <v>14</v>
      </c>
      <c r="AJ306" s="62">
        <v>30172</v>
      </c>
      <c r="AK306" s="62">
        <v>45209.74</v>
      </c>
      <c r="AL306" s="61">
        <v>49.77</v>
      </c>
      <c r="AM306" s="61">
        <v>28.91</v>
      </c>
      <c r="AN306" s="61">
        <v>34.83</v>
      </c>
      <c r="AO306" s="61">
        <v>4.34</v>
      </c>
      <c r="AP306" s="61">
        <v>618.94000000000005</v>
      </c>
      <c r="AQ306" s="61">
        <v>0.98009999999999997</v>
      </c>
      <c r="AR306" s="62">
        <v>1079.74</v>
      </c>
      <c r="AS306" s="62">
        <v>1655.33</v>
      </c>
      <c r="AT306" s="62">
        <v>5095.41</v>
      </c>
      <c r="AU306" s="61">
        <v>907.02</v>
      </c>
      <c r="AV306" s="61">
        <v>236.1</v>
      </c>
      <c r="AW306" s="62">
        <v>8973.61</v>
      </c>
      <c r="AX306" s="62">
        <v>4302.54</v>
      </c>
      <c r="AY306" s="61">
        <v>0.47749999999999998</v>
      </c>
      <c r="AZ306" s="62">
        <v>3998.92</v>
      </c>
      <c r="BA306" s="61">
        <v>0.44379999999999997</v>
      </c>
      <c r="BB306" s="61">
        <v>708.82</v>
      </c>
      <c r="BC306" s="61">
        <v>7.8700000000000006E-2</v>
      </c>
      <c r="BD306" s="62">
        <v>9010.2800000000007</v>
      </c>
      <c r="BE306" s="62">
        <v>3415.37</v>
      </c>
      <c r="BF306" s="61">
        <v>0.90580000000000005</v>
      </c>
      <c r="BG306" s="61">
        <v>0.57589999999999997</v>
      </c>
      <c r="BH306" s="61">
        <v>0.2218</v>
      </c>
      <c r="BI306" s="61">
        <v>0.1482</v>
      </c>
      <c r="BJ306" s="61">
        <v>3.2800000000000003E-2</v>
      </c>
      <c r="BK306" s="61">
        <v>2.1399999999999999E-2</v>
      </c>
    </row>
    <row r="307" spans="1:63" x14ac:dyDescent="0.25">
      <c r="A307" s="61" t="s">
        <v>339</v>
      </c>
      <c r="B307" s="61">
        <v>49452</v>
      </c>
      <c r="C307" s="61">
        <v>39.43</v>
      </c>
      <c r="D307" s="61">
        <v>71.97</v>
      </c>
      <c r="E307" s="62">
        <v>2837.51</v>
      </c>
      <c r="F307" s="62">
        <v>2658.69</v>
      </c>
      <c r="G307" s="61">
        <v>7.4000000000000003E-3</v>
      </c>
      <c r="H307" s="61">
        <v>5.9999999999999995E-4</v>
      </c>
      <c r="I307" s="61">
        <v>0.05</v>
      </c>
      <c r="J307" s="61">
        <v>1.5E-3</v>
      </c>
      <c r="K307" s="61">
        <v>2.6499999999999999E-2</v>
      </c>
      <c r="L307" s="61">
        <v>0.8569</v>
      </c>
      <c r="M307" s="61">
        <v>5.7099999999999998E-2</v>
      </c>
      <c r="N307" s="61">
        <v>0.58809999999999996</v>
      </c>
      <c r="O307" s="61">
        <v>7.6E-3</v>
      </c>
      <c r="P307" s="61">
        <v>0.15279999999999999</v>
      </c>
      <c r="Q307" s="61">
        <v>118.99</v>
      </c>
      <c r="R307" s="62">
        <v>52587.94</v>
      </c>
      <c r="S307" s="61">
        <v>0.2482</v>
      </c>
      <c r="T307" s="61">
        <v>0.17100000000000001</v>
      </c>
      <c r="U307" s="61">
        <v>0.58069999999999999</v>
      </c>
      <c r="V307" s="61">
        <v>18.16</v>
      </c>
      <c r="W307" s="61">
        <v>18.079999999999998</v>
      </c>
      <c r="X307" s="62">
        <v>76000.84</v>
      </c>
      <c r="Y307" s="61">
        <v>153.66</v>
      </c>
      <c r="Z307" s="62">
        <v>97464.05</v>
      </c>
      <c r="AA307" s="61">
        <v>0.72440000000000004</v>
      </c>
      <c r="AB307" s="61">
        <v>0.23480000000000001</v>
      </c>
      <c r="AC307" s="61">
        <v>4.0899999999999999E-2</v>
      </c>
      <c r="AD307" s="61">
        <v>0.27560000000000001</v>
      </c>
      <c r="AE307" s="61">
        <v>97.46</v>
      </c>
      <c r="AF307" s="62">
        <v>2993.97</v>
      </c>
      <c r="AG307" s="61">
        <v>394.18</v>
      </c>
      <c r="AH307" s="62">
        <v>98895.43</v>
      </c>
      <c r="AI307" s="61" t="s">
        <v>14</v>
      </c>
      <c r="AJ307" s="62">
        <v>26402</v>
      </c>
      <c r="AK307" s="62">
        <v>39491.74</v>
      </c>
      <c r="AL307" s="61">
        <v>47.48</v>
      </c>
      <c r="AM307" s="61">
        <v>28.97</v>
      </c>
      <c r="AN307" s="61">
        <v>33.08</v>
      </c>
      <c r="AO307" s="61">
        <v>4.22</v>
      </c>
      <c r="AP307" s="61">
        <v>668.55</v>
      </c>
      <c r="AQ307" s="61">
        <v>1.0081</v>
      </c>
      <c r="AR307" s="62">
        <v>1097.28</v>
      </c>
      <c r="AS307" s="62">
        <v>1732.72</v>
      </c>
      <c r="AT307" s="62">
        <v>5329.37</v>
      </c>
      <c r="AU307" s="61">
        <v>923.07</v>
      </c>
      <c r="AV307" s="61">
        <v>295.11</v>
      </c>
      <c r="AW307" s="62">
        <v>9377.5499999999993</v>
      </c>
      <c r="AX307" s="62">
        <v>5337.55</v>
      </c>
      <c r="AY307" s="61">
        <v>0.54979999999999996</v>
      </c>
      <c r="AZ307" s="62">
        <v>3320.3</v>
      </c>
      <c r="BA307" s="61">
        <v>0.34200000000000003</v>
      </c>
      <c r="BB307" s="62">
        <v>1050.9100000000001</v>
      </c>
      <c r="BC307" s="61">
        <v>0.1082</v>
      </c>
      <c r="BD307" s="62">
        <v>9708.75</v>
      </c>
      <c r="BE307" s="62">
        <v>4086.7</v>
      </c>
      <c r="BF307" s="61">
        <v>1.4809000000000001</v>
      </c>
      <c r="BG307" s="61">
        <v>0.56530000000000002</v>
      </c>
      <c r="BH307" s="61">
        <v>0.2185</v>
      </c>
      <c r="BI307" s="61">
        <v>0.1653</v>
      </c>
      <c r="BJ307" s="61">
        <v>0.03</v>
      </c>
      <c r="BK307" s="61">
        <v>2.1000000000000001E-2</v>
      </c>
    </row>
    <row r="308" spans="1:63" x14ac:dyDescent="0.25">
      <c r="A308" s="61" t="s">
        <v>340</v>
      </c>
      <c r="B308" s="61">
        <v>48272</v>
      </c>
      <c r="C308" s="61">
        <v>119.14</v>
      </c>
      <c r="D308" s="61">
        <v>11.05</v>
      </c>
      <c r="E308" s="62">
        <v>1317.1</v>
      </c>
      <c r="F308" s="62">
        <v>1449.68</v>
      </c>
      <c r="G308" s="61">
        <v>2.0999999999999999E-3</v>
      </c>
      <c r="H308" s="61">
        <v>2.9999999999999997E-4</v>
      </c>
      <c r="I308" s="61">
        <v>4.7000000000000002E-3</v>
      </c>
      <c r="J308" s="61">
        <v>1E-3</v>
      </c>
      <c r="K308" s="61">
        <v>7.1000000000000004E-3</v>
      </c>
      <c r="L308" s="61">
        <v>0.96970000000000001</v>
      </c>
      <c r="M308" s="61">
        <v>1.5100000000000001E-2</v>
      </c>
      <c r="N308" s="61">
        <v>0.41949999999999998</v>
      </c>
      <c r="O308" s="61">
        <v>5.0000000000000001E-4</v>
      </c>
      <c r="P308" s="61">
        <v>0.12909999999999999</v>
      </c>
      <c r="Q308" s="61">
        <v>62.14</v>
      </c>
      <c r="R308" s="62">
        <v>50307.13</v>
      </c>
      <c r="S308" s="61">
        <v>0.21149999999999999</v>
      </c>
      <c r="T308" s="61">
        <v>0.16020000000000001</v>
      </c>
      <c r="U308" s="61">
        <v>0.62829999999999997</v>
      </c>
      <c r="V308" s="61">
        <v>17.55</v>
      </c>
      <c r="W308" s="61">
        <v>10.11</v>
      </c>
      <c r="X308" s="62">
        <v>65175.02</v>
      </c>
      <c r="Y308" s="61">
        <v>124.99</v>
      </c>
      <c r="Z308" s="62">
        <v>121350.37</v>
      </c>
      <c r="AA308" s="61">
        <v>0.85150000000000003</v>
      </c>
      <c r="AB308" s="61">
        <v>8.6400000000000005E-2</v>
      </c>
      <c r="AC308" s="61">
        <v>6.2100000000000002E-2</v>
      </c>
      <c r="AD308" s="61">
        <v>0.14849999999999999</v>
      </c>
      <c r="AE308" s="61">
        <v>121.35</v>
      </c>
      <c r="AF308" s="62">
        <v>3111.06</v>
      </c>
      <c r="AG308" s="61">
        <v>405.61</v>
      </c>
      <c r="AH308" s="62">
        <v>116655.57</v>
      </c>
      <c r="AI308" s="61" t="s">
        <v>14</v>
      </c>
      <c r="AJ308" s="62">
        <v>32203</v>
      </c>
      <c r="AK308" s="62">
        <v>44068.99</v>
      </c>
      <c r="AL308" s="61">
        <v>39.35</v>
      </c>
      <c r="AM308" s="61">
        <v>24.47</v>
      </c>
      <c r="AN308" s="61">
        <v>27.78</v>
      </c>
      <c r="AO308" s="61">
        <v>4.53</v>
      </c>
      <c r="AP308" s="62">
        <v>1019.44</v>
      </c>
      <c r="AQ308" s="61">
        <v>1.0373000000000001</v>
      </c>
      <c r="AR308" s="62">
        <v>1005.03</v>
      </c>
      <c r="AS308" s="62">
        <v>1689.15</v>
      </c>
      <c r="AT308" s="62">
        <v>4380.57</v>
      </c>
      <c r="AU308" s="61">
        <v>773.36</v>
      </c>
      <c r="AV308" s="61">
        <v>198.26</v>
      </c>
      <c r="AW308" s="62">
        <v>8046.37</v>
      </c>
      <c r="AX308" s="62">
        <v>4343.12</v>
      </c>
      <c r="AY308" s="61">
        <v>0.53320000000000001</v>
      </c>
      <c r="AZ308" s="62">
        <v>3206.67</v>
      </c>
      <c r="BA308" s="61">
        <v>0.39369999999999999</v>
      </c>
      <c r="BB308" s="61">
        <v>595.63</v>
      </c>
      <c r="BC308" s="61">
        <v>7.3099999999999998E-2</v>
      </c>
      <c r="BD308" s="62">
        <v>8145.42</v>
      </c>
      <c r="BE308" s="62">
        <v>4212.16</v>
      </c>
      <c r="BF308" s="61">
        <v>1.3322000000000001</v>
      </c>
      <c r="BG308" s="61">
        <v>0.54679999999999995</v>
      </c>
      <c r="BH308" s="61">
        <v>0.2223</v>
      </c>
      <c r="BI308" s="61">
        <v>0.1694</v>
      </c>
      <c r="BJ308" s="61">
        <v>3.8399999999999997E-2</v>
      </c>
      <c r="BK308" s="61">
        <v>2.3099999999999999E-2</v>
      </c>
    </row>
    <row r="309" spans="1:63" x14ac:dyDescent="0.25">
      <c r="A309" s="61" t="s">
        <v>341</v>
      </c>
      <c r="B309" s="61">
        <v>442</v>
      </c>
      <c r="C309" s="61">
        <v>169.71</v>
      </c>
      <c r="D309" s="61">
        <v>8.3699999999999992</v>
      </c>
      <c r="E309" s="62">
        <v>1420.77</v>
      </c>
      <c r="F309" s="62">
        <v>1401.66</v>
      </c>
      <c r="G309" s="61">
        <v>1.4E-3</v>
      </c>
      <c r="H309" s="61">
        <v>1E-4</v>
      </c>
      <c r="I309" s="61">
        <v>1.7899999999999999E-2</v>
      </c>
      <c r="J309" s="61">
        <v>1E-3</v>
      </c>
      <c r="K309" s="61">
        <v>8.3000000000000001E-3</v>
      </c>
      <c r="L309" s="61">
        <v>0.95069999999999999</v>
      </c>
      <c r="M309" s="61">
        <v>2.0500000000000001E-2</v>
      </c>
      <c r="N309" s="61">
        <v>0.55410000000000004</v>
      </c>
      <c r="O309" s="61">
        <v>5.0000000000000001E-4</v>
      </c>
      <c r="P309" s="61">
        <v>0.155</v>
      </c>
      <c r="Q309" s="61">
        <v>67.39</v>
      </c>
      <c r="R309" s="62">
        <v>49237.97</v>
      </c>
      <c r="S309" s="61">
        <v>0.26029999999999998</v>
      </c>
      <c r="T309" s="61">
        <v>0.15029999999999999</v>
      </c>
      <c r="U309" s="61">
        <v>0.58940000000000003</v>
      </c>
      <c r="V309" s="61">
        <v>16.899999999999999</v>
      </c>
      <c r="W309" s="61">
        <v>10.66</v>
      </c>
      <c r="X309" s="62">
        <v>63544.41</v>
      </c>
      <c r="Y309" s="61">
        <v>128.97999999999999</v>
      </c>
      <c r="Z309" s="62">
        <v>193390.34</v>
      </c>
      <c r="AA309" s="61">
        <v>0.52370000000000005</v>
      </c>
      <c r="AB309" s="61">
        <v>0.15210000000000001</v>
      </c>
      <c r="AC309" s="61">
        <v>0.32419999999999999</v>
      </c>
      <c r="AD309" s="61">
        <v>0.4763</v>
      </c>
      <c r="AE309" s="61">
        <v>193.39</v>
      </c>
      <c r="AF309" s="62">
        <v>5103.32</v>
      </c>
      <c r="AG309" s="61">
        <v>362.23</v>
      </c>
      <c r="AH309" s="62">
        <v>200217.13</v>
      </c>
      <c r="AI309" s="61" t="s">
        <v>14</v>
      </c>
      <c r="AJ309" s="62">
        <v>28799.5</v>
      </c>
      <c r="AK309" s="62">
        <v>42914.38</v>
      </c>
      <c r="AL309" s="61">
        <v>34.729999999999997</v>
      </c>
      <c r="AM309" s="61">
        <v>23.77</v>
      </c>
      <c r="AN309" s="61">
        <v>26.63</v>
      </c>
      <c r="AO309" s="61">
        <v>3.81</v>
      </c>
      <c r="AP309" s="61">
        <v>0</v>
      </c>
      <c r="AQ309" s="61">
        <v>0.96540000000000004</v>
      </c>
      <c r="AR309" s="62">
        <v>1461.67</v>
      </c>
      <c r="AS309" s="62">
        <v>2607.9499999999998</v>
      </c>
      <c r="AT309" s="62">
        <v>5540.1</v>
      </c>
      <c r="AU309" s="61">
        <v>923.13</v>
      </c>
      <c r="AV309" s="61">
        <v>340.22</v>
      </c>
      <c r="AW309" s="62">
        <v>10873.08</v>
      </c>
      <c r="AX309" s="62">
        <v>4950.51</v>
      </c>
      <c r="AY309" s="61">
        <v>0.43609999999999999</v>
      </c>
      <c r="AZ309" s="62">
        <v>5198.32</v>
      </c>
      <c r="BA309" s="61">
        <v>0.45800000000000002</v>
      </c>
      <c r="BB309" s="62">
        <v>1201.68</v>
      </c>
      <c r="BC309" s="61">
        <v>0.10589999999999999</v>
      </c>
      <c r="BD309" s="62">
        <v>11350.51</v>
      </c>
      <c r="BE309" s="62">
        <v>3601.68</v>
      </c>
      <c r="BF309" s="61">
        <v>1.1701999999999999</v>
      </c>
      <c r="BG309" s="61">
        <v>0.53049999999999997</v>
      </c>
      <c r="BH309" s="61">
        <v>0.23719999999999999</v>
      </c>
      <c r="BI309" s="61">
        <v>0.16120000000000001</v>
      </c>
      <c r="BJ309" s="61">
        <v>4.2599999999999999E-2</v>
      </c>
      <c r="BK309" s="61">
        <v>2.8500000000000001E-2</v>
      </c>
    </row>
    <row r="310" spans="1:63" x14ac:dyDescent="0.25">
      <c r="A310" s="61" t="s">
        <v>342</v>
      </c>
      <c r="B310" s="61">
        <v>50005</v>
      </c>
      <c r="C310" s="61">
        <v>62.86</v>
      </c>
      <c r="D310" s="61">
        <v>23.65</v>
      </c>
      <c r="E310" s="62">
        <v>1486.66</v>
      </c>
      <c r="F310" s="62">
        <v>1457.81</v>
      </c>
      <c r="G310" s="61">
        <v>4.1000000000000003E-3</v>
      </c>
      <c r="H310" s="61">
        <v>4.0000000000000002E-4</v>
      </c>
      <c r="I310" s="61">
        <v>4.1000000000000003E-3</v>
      </c>
      <c r="J310" s="61">
        <v>1.4E-3</v>
      </c>
      <c r="K310" s="61">
        <v>1.03E-2</v>
      </c>
      <c r="L310" s="61">
        <v>0.96509999999999996</v>
      </c>
      <c r="M310" s="61">
        <v>1.46E-2</v>
      </c>
      <c r="N310" s="61">
        <v>0.20710000000000001</v>
      </c>
      <c r="O310" s="61">
        <v>3.0000000000000001E-3</v>
      </c>
      <c r="P310" s="61">
        <v>0.1066</v>
      </c>
      <c r="Q310" s="61">
        <v>66.87</v>
      </c>
      <c r="R310" s="62">
        <v>54154.98</v>
      </c>
      <c r="S310" s="61">
        <v>0.28860000000000002</v>
      </c>
      <c r="T310" s="61">
        <v>0.18279999999999999</v>
      </c>
      <c r="U310" s="61">
        <v>0.52859999999999996</v>
      </c>
      <c r="V310" s="61">
        <v>19.14</v>
      </c>
      <c r="W310" s="61">
        <v>9.51</v>
      </c>
      <c r="X310" s="62">
        <v>71633.25</v>
      </c>
      <c r="Y310" s="61">
        <v>152.88999999999999</v>
      </c>
      <c r="Z310" s="62">
        <v>131645.49</v>
      </c>
      <c r="AA310" s="61">
        <v>0.88939999999999997</v>
      </c>
      <c r="AB310" s="61">
        <v>7.7200000000000005E-2</v>
      </c>
      <c r="AC310" s="61">
        <v>3.3399999999999999E-2</v>
      </c>
      <c r="AD310" s="61">
        <v>0.1106</v>
      </c>
      <c r="AE310" s="61">
        <v>131.65</v>
      </c>
      <c r="AF310" s="62">
        <v>3677.03</v>
      </c>
      <c r="AG310" s="61">
        <v>518.16999999999996</v>
      </c>
      <c r="AH310" s="62">
        <v>132422.38</v>
      </c>
      <c r="AI310" s="61" t="s">
        <v>14</v>
      </c>
      <c r="AJ310" s="62">
        <v>35887</v>
      </c>
      <c r="AK310" s="62">
        <v>53074.78</v>
      </c>
      <c r="AL310" s="61">
        <v>45.6</v>
      </c>
      <c r="AM310" s="61">
        <v>26.76</v>
      </c>
      <c r="AN310" s="61">
        <v>30.37</v>
      </c>
      <c r="AO310" s="61">
        <v>5.07</v>
      </c>
      <c r="AP310" s="62">
        <v>1325.69</v>
      </c>
      <c r="AQ310" s="61">
        <v>0.99350000000000005</v>
      </c>
      <c r="AR310" s="62">
        <v>1141.3900000000001</v>
      </c>
      <c r="AS310" s="62">
        <v>1843.13</v>
      </c>
      <c r="AT310" s="62">
        <v>5075.8599999999997</v>
      </c>
      <c r="AU310" s="61">
        <v>948.09</v>
      </c>
      <c r="AV310" s="61">
        <v>176.13</v>
      </c>
      <c r="AW310" s="62">
        <v>9184.59</v>
      </c>
      <c r="AX310" s="62">
        <v>4458.97</v>
      </c>
      <c r="AY310" s="61">
        <v>0.49109999999999998</v>
      </c>
      <c r="AZ310" s="62">
        <v>4167.74</v>
      </c>
      <c r="BA310" s="61">
        <v>0.45900000000000002</v>
      </c>
      <c r="BB310" s="61">
        <v>453.38</v>
      </c>
      <c r="BC310" s="61">
        <v>4.99E-2</v>
      </c>
      <c r="BD310" s="62">
        <v>9080.09</v>
      </c>
      <c r="BE310" s="62">
        <v>3569.3</v>
      </c>
      <c r="BF310" s="61">
        <v>0.83579999999999999</v>
      </c>
      <c r="BG310" s="61">
        <v>0.57189999999999996</v>
      </c>
      <c r="BH310" s="61">
        <v>0.2213</v>
      </c>
      <c r="BI310" s="61">
        <v>0.14180000000000001</v>
      </c>
      <c r="BJ310" s="61">
        <v>3.4599999999999999E-2</v>
      </c>
      <c r="BK310" s="61">
        <v>3.04E-2</v>
      </c>
    </row>
    <row r="311" spans="1:63" x14ac:dyDescent="0.25">
      <c r="A311" s="61" t="s">
        <v>343</v>
      </c>
      <c r="B311" s="61">
        <v>44297</v>
      </c>
      <c r="C311" s="61">
        <v>14.14</v>
      </c>
      <c r="D311" s="61">
        <v>400.22</v>
      </c>
      <c r="E311" s="62">
        <v>5660.24</v>
      </c>
      <c r="F311" s="62">
        <v>4570.25</v>
      </c>
      <c r="G311" s="61">
        <v>4.5999999999999999E-3</v>
      </c>
      <c r="H311" s="61">
        <v>4.0000000000000002E-4</v>
      </c>
      <c r="I311" s="61">
        <v>0.34720000000000001</v>
      </c>
      <c r="J311" s="61">
        <v>1.6000000000000001E-3</v>
      </c>
      <c r="K311" s="61">
        <v>7.6200000000000004E-2</v>
      </c>
      <c r="L311" s="61">
        <v>0.47220000000000001</v>
      </c>
      <c r="M311" s="61">
        <v>9.7799999999999998E-2</v>
      </c>
      <c r="N311" s="61">
        <v>0.7732</v>
      </c>
      <c r="O311" s="61">
        <v>2.7799999999999998E-2</v>
      </c>
      <c r="P311" s="61">
        <v>0.1608</v>
      </c>
      <c r="Q311" s="61">
        <v>212.68</v>
      </c>
      <c r="R311" s="62">
        <v>55480.05</v>
      </c>
      <c r="S311" s="61">
        <v>0.22009999999999999</v>
      </c>
      <c r="T311" s="61">
        <v>0.18079999999999999</v>
      </c>
      <c r="U311" s="61">
        <v>0.59909999999999997</v>
      </c>
      <c r="V311" s="61">
        <v>18.27</v>
      </c>
      <c r="W311" s="61">
        <v>34.68</v>
      </c>
      <c r="X311" s="62">
        <v>79259.31</v>
      </c>
      <c r="Y311" s="61">
        <v>161.41</v>
      </c>
      <c r="Z311" s="62">
        <v>77745.16</v>
      </c>
      <c r="AA311" s="61">
        <v>0.68740000000000001</v>
      </c>
      <c r="AB311" s="61">
        <v>0.26900000000000002</v>
      </c>
      <c r="AC311" s="61">
        <v>4.36E-2</v>
      </c>
      <c r="AD311" s="61">
        <v>0.31259999999999999</v>
      </c>
      <c r="AE311" s="61">
        <v>77.75</v>
      </c>
      <c r="AF311" s="62">
        <v>3018.4</v>
      </c>
      <c r="AG311" s="61">
        <v>398.99</v>
      </c>
      <c r="AH311" s="62">
        <v>83447.509999999995</v>
      </c>
      <c r="AI311" s="61" t="s">
        <v>14</v>
      </c>
      <c r="AJ311" s="62">
        <v>22868</v>
      </c>
      <c r="AK311" s="62">
        <v>34081.83</v>
      </c>
      <c r="AL311" s="61">
        <v>58.99</v>
      </c>
      <c r="AM311" s="61">
        <v>35.67</v>
      </c>
      <c r="AN311" s="61">
        <v>42.56</v>
      </c>
      <c r="AO311" s="61">
        <v>4.49</v>
      </c>
      <c r="AP311" s="61">
        <v>5.13</v>
      </c>
      <c r="AQ311" s="61">
        <v>1.2084999999999999</v>
      </c>
      <c r="AR311" s="62">
        <v>1448.37</v>
      </c>
      <c r="AS311" s="62">
        <v>2160.91</v>
      </c>
      <c r="AT311" s="62">
        <v>6303.98</v>
      </c>
      <c r="AU311" s="62">
        <v>1147.32</v>
      </c>
      <c r="AV311" s="61">
        <v>659.62</v>
      </c>
      <c r="AW311" s="62">
        <v>11720.21</v>
      </c>
      <c r="AX311" s="62">
        <v>7198.35</v>
      </c>
      <c r="AY311" s="61">
        <v>0.58140000000000003</v>
      </c>
      <c r="AZ311" s="62">
        <v>3482.29</v>
      </c>
      <c r="BA311" s="61">
        <v>0.28129999999999999</v>
      </c>
      <c r="BB311" s="62">
        <v>1700.09</v>
      </c>
      <c r="BC311" s="61">
        <v>0.13730000000000001</v>
      </c>
      <c r="BD311" s="62">
        <v>12380.73</v>
      </c>
      <c r="BE311" s="62">
        <v>4576.2700000000004</v>
      </c>
      <c r="BF311" s="61">
        <v>2.3614000000000002</v>
      </c>
      <c r="BG311" s="61">
        <v>0.52349999999999997</v>
      </c>
      <c r="BH311" s="61">
        <v>0.1956</v>
      </c>
      <c r="BI311" s="61">
        <v>0.24310000000000001</v>
      </c>
      <c r="BJ311" s="61">
        <v>2.4899999999999999E-2</v>
      </c>
      <c r="BK311" s="61">
        <v>1.2999999999999999E-2</v>
      </c>
    </row>
    <row r="312" spans="1:63" x14ac:dyDescent="0.25">
      <c r="A312" s="61" t="s">
        <v>344</v>
      </c>
      <c r="B312" s="61">
        <v>44305</v>
      </c>
      <c r="C312" s="61">
        <v>15.95</v>
      </c>
      <c r="D312" s="61">
        <v>284.02999999999997</v>
      </c>
      <c r="E312" s="62">
        <v>4531.0200000000004</v>
      </c>
      <c r="F312" s="62">
        <v>3778.7</v>
      </c>
      <c r="G312" s="61">
        <v>6.4999999999999997E-3</v>
      </c>
      <c r="H312" s="61">
        <v>5.0000000000000001E-4</v>
      </c>
      <c r="I312" s="61">
        <v>0.43530000000000002</v>
      </c>
      <c r="J312" s="61">
        <v>1.1999999999999999E-3</v>
      </c>
      <c r="K312" s="61">
        <v>5.6399999999999999E-2</v>
      </c>
      <c r="L312" s="61">
        <v>0.41189999999999999</v>
      </c>
      <c r="M312" s="61">
        <v>8.8200000000000001E-2</v>
      </c>
      <c r="N312" s="61">
        <v>0.72770000000000001</v>
      </c>
      <c r="O312" s="61">
        <v>3.2000000000000001E-2</v>
      </c>
      <c r="P312" s="61">
        <v>0.15759999999999999</v>
      </c>
      <c r="Q312" s="61">
        <v>171.86</v>
      </c>
      <c r="R312" s="62">
        <v>56005.120000000003</v>
      </c>
      <c r="S312" s="61">
        <v>0.2364</v>
      </c>
      <c r="T312" s="61">
        <v>0.1951</v>
      </c>
      <c r="U312" s="61">
        <v>0.56850000000000001</v>
      </c>
      <c r="V312" s="61">
        <v>18.39</v>
      </c>
      <c r="W312" s="61">
        <v>26.83</v>
      </c>
      <c r="X312" s="62">
        <v>81186.740000000005</v>
      </c>
      <c r="Y312" s="61">
        <v>166.09</v>
      </c>
      <c r="Z312" s="62">
        <v>89860.71</v>
      </c>
      <c r="AA312" s="61">
        <v>0.68720000000000003</v>
      </c>
      <c r="AB312" s="61">
        <v>0.27339999999999998</v>
      </c>
      <c r="AC312" s="61">
        <v>3.9399999999999998E-2</v>
      </c>
      <c r="AD312" s="61">
        <v>0.31280000000000002</v>
      </c>
      <c r="AE312" s="61">
        <v>89.86</v>
      </c>
      <c r="AF312" s="62">
        <v>3633.82</v>
      </c>
      <c r="AG312" s="61">
        <v>459.59</v>
      </c>
      <c r="AH312" s="62">
        <v>93779.85</v>
      </c>
      <c r="AI312" s="61" t="s">
        <v>14</v>
      </c>
      <c r="AJ312" s="62">
        <v>24597</v>
      </c>
      <c r="AK312" s="62">
        <v>36423.96</v>
      </c>
      <c r="AL312" s="61">
        <v>60.86</v>
      </c>
      <c r="AM312" s="61">
        <v>36.33</v>
      </c>
      <c r="AN312" s="61">
        <v>42.91</v>
      </c>
      <c r="AO312" s="61">
        <v>4.66</v>
      </c>
      <c r="AP312" s="61">
        <v>0</v>
      </c>
      <c r="AQ312" s="61">
        <v>1.2050000000000001</v>
      </c>
      <c r="AR312" s="62">
        <v>1439.63</v>
      </c>
      <c r="AS312" s="62">
        <v>2212.48</v>
      </c>
      <c r="AT312" s="62">
        <v>6123.1</v>
      </c>
      <c r="AU312" s="62">
        <v>1067.04</v>
      </c>
      <c r="AV312" s="61">
        <v>632.98</v>
      </c>
      <c r="AW312" s="62">
        <v>11475.24</v>
      </c>
      <c r="AX312" s="62">
        <v>6274.74</v>
      </c>
      <c r="AY312" s="61">
        <v>0.52849999999999997</v>
      </c>
      <c r="AZ312" s="62">
        <v>4154.3999999999996</v>
      </c>
      <c r="BA312" s="61">
        <v>0.34989999999999999</v>
      </c>
      <c r="BB312" s="62">
        <v>1442.67</v>
      </c>
      <c r="BC312" s="61">
        <v>0.1215</v>
      </c>
      <c r="BD312" s="62">
        <v>11871.8</v>
      </c>
      <c r="BE312" s="62">
        <v>4083.3</v>
      </c>
      <c r="BF312" s="61">
        <v>1.7798</v>
      </c>
      <c r="BG312" s="61">
        <v>0.5252</v>
      </c>
      <c r="BH312" s="61">
        <v>0.19980000000000001</v>
      </c>
      <c r="BI312" s="61">
        <v>0.2326</v>
      </c>
      <c r="BJ312" s="61">
        <v>2.5000000000000001E-2</v>
      </c>
      <c r="BK312" s="61">
        <v>1.7399999999999999E-2</v>
      </c>
    </row>
    <row r="313" spans="1:63" x14ac:dyDescent="0.25">
      <c r="A313" s="61" t="s">
        <v>345</v>
      </c>
      <c r="B313" s="61">
        <v>45831</v>
      </c>
      <c r="C313" s="61">
        <v>97.9</v>
      </c>
      <c r="D313" s="61">
        <v>11.18</v>
      </c>
      <c r="E313" s="62">
        <v>1094.0899999999999</v>
      </c>
      <c r="F313" s="62">
        <v>1114.1400000000001</v>
      </c>
      <c r="G313" s="61">
        <v>3.2000000000000002E-3</v>
      </c>
      <c r="H313" s="61">
        <v>1E-4</v>
      </c>
      <c r="I313" s="61">
        <v>3.7000000000000002E-3</v>
      </c>
      <c r="J313" s="61">
        <v>8.9999999999999998E-4</v>
      </c>
      <c r="K313" s="61">
        <v>6.6E-3</v>
      </c>
      <c r="L313" s="61">
        <v>0.97340000000000004</v>
      </c>
      <c r="M313" s="61">
        <v>1.21E-2</v>
      </c>
      <c r="N313" s="61">
        <v>0.40350000000000003</v>
      </c>
      <c r="O313" s="61">
        <v>4.0000000000000002E-4</v>
      </c>
      <c r="P313" s="61">
        <v>0.12709999999999999</v>
      </c>
      <c r="Q313" s="61">
        <v>51.49</v>
      </c>
      <c r="R313" s="62">
        <v>49963.360000000001</v>
      </c>
      <c r="S313" s="61">
        <v>0.22750000000000001</v>
      </c>
      <c r="T313" s="61">
        <v>0.16320000000000001</v>
      </c>
      <c r="U313" s="61">
        <v>0.60929999999999995</v>
      </c>
      <c r="V313" s="61">
        <v>17.989999999999998</v>
      </c>
      <c r="W313" s="61">
        <v>8.74</v>
      </c>
      <c r="X313" s="62">
        <v>62706.65</v>
      </c>
      <c r="Y313" s="61">
        <v>121.24</v>
      </c>
      <c r="Z313" s="62">
        <v>111952.21</v>
      </c>
      <c r="AA313" s="61">
        <v>0.89429999999999998</v>
      </c>
      <c r="AB313" s="61">
        <v>5.7500000000000002E-2</v>
      </c>
      <c r="AC313" s="61">
        <v>4.82E-2</v>
      </c>
      <c r="AD313" s="61">
        <v>0.1057</v>
      </c>
      <c r="AE313" s="61">
        <v>111.95</v>
      </c>
      <c r="AF313" s="62">
        <v>2698.15</v>
      </c>
      <c r="AG313" s="61">
        <v>395.27</v>
      </c>
      <c r="AH313" s="62">
        <v>104885.47</v>
      </c>
      <c r="AI313" s="61" t="s">
        <v>14</v>
      </c>
      <c r="AJ313" s="62">
        <v>32142</v>
      </c>
      <c r="AK313" s="62">
        <v>43554.47</v>
      </c>
      <c r="AL313" s="61">
        <v>36.159999999999997</v>
      </c>
      <c r="AM313" s="61">
        <v>23.15</v>
      </c>
      <c r="AN313" s="61">
        <v>25.77</v>
      </c>
      <c r="AO313" s="61">
        <v>4.42</v>
      </c>
      <c r="AP313" s="62">
        <v>1180.4000000000001</v>
      </c>
      <c r="AQ313" s="61">
        <v>1.1254</v>
      </c>
      <c r="AR313" s="62">
        <v>1105.22</v>
      </c>
      <c r="AS313" s="62">
        <v>1933.1</v>
      </c>
      <c r="AT313" s="62">
        <v>5022.53</v>
      </c>
      <c r="AU313" s="61">
        <v>851.48</v>
      </c>
      <c r="AV313" s="61">
        <v>186.92</v>
      </c>
      <c r="AW313" s="62">
        <v>9099.25</v>
      </c>
      <c r="AX313" s="62">
        <v>4975.79</v>
      </c>
      <c r="AY313" s="61">
        <v>0.54279999999999995</v>
      </c>
      <c r="AZ313" s="62">
        <v>3528.9</v>
      </c>
      <c r="BA313" s="61">
        <v>0.38490000000000002</v>
      </c>
      <c r="BB313" s="61">
        <v>662.87</v>
      </c>
      <c r="BC313" s="61">
        <v>7.2300000000000003E-2</v>
      </c>
      <c r="BD313" s="62">
        <v>9167.56</v>
      </c>
      <c r="BE313" s="62">
        <v>4641.05</v>
      </c>
      <c r="BF313" s="61">
        <v>1.5411999999999999</v>
      </c>
      <c r="BG313" s="61">
        <v>0.53900000000000003</v>
      </c>
      <c r="BH313" s="61">
        <v>0.2243</v>
      </c>
      <c r="BI313" s="61">
        <v>0.17829999999999999</v>
      </c>
      <c r="BJ313" s="61">
        <v>3.5200000000000002E-2</v>
      </c>
      <c r="BK313" s="61">
        <v>2.3099999999999999E-2</v>
      </c>
    </row>
    <row r="314" spans="1:63" x14ac:dyDescent="0.25">
      <c r="A314" s="61" t="s">
        <v>346</v>
      </c>
      <c r="B314" s="61">
        <v>50211</v>
      </c>
      <c r="C314" s="61">
        <v>90.05</v>
      </c>
      <c r="D314" s="61">
        <v>11.38</v>
      </c>
      <c r="E314" s="62">
        <v>1024.6199999999999</v>
      </c>
      <c r="F314" s="62">
        <v>1009.95</v>
      </c>
      <c r="G314" s="61">
        <v>2.2000000000000001E-3</v>
      </c>
      <c r="H314" s="61">
        <v>0</v>
      </c>
      <c r="I314" s="61">
        <v>4.7000000000000002E-3</v>
      </c>
      <c r="J314" s="61">
        <v>1.1000000000000001E-3</v>
      </c>
      <c r="K314" s="61">
        <v>8.8999999999999999E-3</v>
      </c>
      <c r="L314" s="61">
        <v>0.96489999999999998</v>
      </c>
      <c r="M314" s="61">
        <v>1.8100000000000002E-2</v>
      </c>
      <c r="N314" s="61">
        <v>0.41010000000000002</v>
      </c>
      <c r="O314" s="61">
        <v>2E-3</v>
      </c>
      <c r="P314" s="61">
        <v>0.12659999999999999</v>
      </c>
      <c r="Q314" s="61">
        <v>48.42</v>
      </c>
      <c r="R314" s="62">
        <v>49336.34</v>
      </c>
      <c r="S314" s="61">
        <v>0.252</v>
      </c>
      <c r="T314" s="61">
        <v>0.1646</v>
      </c>
      <c r="U314" s="61">
        <v>0.58330000000000004</v>
      </c>
      <c r="V314" s="61">
        <v>17.739999999999998</v>
      </c>
      <c r="W314" s="61">
        <v>8.25</v>
      </c>
      <c r="X314" s="62">
        <v>60247.22</v>
      </c>
      <c r="Y314" s="61">
        <v>120.29</v>
      </c>
      <c r="Z314" s="62">
        <v>95917.13</v>
      </c>
      <c r="AA314" s="61">
        <v>0.91639999999999999</v>
      </c>
      <c r="AB314" s="61">
        <v>4.5400000000000003E-2</v>
      </c>
      <c r="AC314" s="61">
        <v>3.8199999999999998E-2</v>
      </c>
      <c r="AD314" s="61">
        <v>8.3599999999999994E-2</v>
      </c>
      <c r="AE314" s="61">
        <v>95.92</v>
      </c>
      <c r="AF314" s="62">
        <v>2347.48</v>
      </c>
      <c r="AG314" s="61">
        <v>352.64</v>
      </c>
      <c r="AH314" s="62">
        <v>90045.45</v>
      </c>
      <c r="AI314" s="61" t="s">
        <v>14</v>
      </c>
      <c r="AJ314" s="62">
        <v>31808</v>
      </c>
      <c r="AK314" s="62">
        <v>42694.99</v>
      </c>
      <c r="AL314" s="61">
        <v>36.32</v>
      </c>
      <c r="AM314" s="61">
        <v>23.97</v>
      </c>
      <c r="AN314" s="61">
        <v>25.62</v>
      </c>
      <c r="AO314" s="61">
        <v>4.6500000000000004</v>
      </c>
      <c r="AP314" s="61">
        <v>982.46</v>
      </c>
      <c r="AQ314" s="61">
        <v>1.079</v>
      </c>
      <c r="AR314" s="62">
        <v>1148.54</v>
      </c>
      <c r="AS314" s="62">
        <v>2062.41</v>
      </c>
      <c r="AT314" s="62">
        <v>5020.5200000000004</v>
      </c>
      <c r="AU314" s="61">
        <v>679.82</v>
      </c>
      <c r="AV314" s="61">
        <v>160.37</v>
      </c>
      <c r="AW314" s="62">
        <v>9071.66</v>
      </c>
      <c r="AX314" s="62">
        <v>5676.51</v>
      </c>
      <c r="AY314" s="61">
        <v>0.60240000000000005</v>
      </c>
      <c r="AZ314" s="62">
        <v>3040.74</v>
      </c>
      <c r="BA314" s="61">
        <v>0.32269999999999999</v>
      </c>
      <c r="BB314" s="61">
        <v>705.44</v>
      </c>
      <c r="BC314" s="61">
        <v>7.4899999999999994E-2</v>
      </c>
      <c r="BD314" s="62">
        <v>9422.69</v>
      </c>
      <c r="BE314" s="62">
        <v>5111.47</v>
      </c>
      <c r="BF314" s="61">
        <v>1.9553</v>
      </c>
      <c r="BG314" s="61">
        <v>0.53690000000000004</v>
      </c>
      <c r="BH314" s="61">
        <v>0.21010000000000001</v>
      </c>
      <c r="BI314" s="61">
        <v>0.19400000000000001</v>
      </c>
      <c r="BJ314" s="61">
        <v>3.73E-2</v>
      </c>
      <c r="BK314" s="61">
        <v>2.1700000000000001E-2</v>
      </c>
    </row>
    <row r="315" spans="1:63" x14ac:dyDescent="0.25">
      <c r="A315" s="61" t="s">
        <v>347</v>
      </c>
      <c r="B315" s="61">
        <v>46805</v>
      </c>
      <c r="C315" s="61">
        <v>74.709999999999994</v>
      </c>
      <c r="D315" s="61">
        <v>18.46</v>
      </c>
      <c r="E315" s="62">
        <v>1378.96</v>
      </c>
      <c r="F315" s="62">
        <v>1335.91</v>
      </c>
      <c r="G315" s="61">
        <v>4.7000000000000002E-3</v>
      </c>
      <c r="H315" s="61">
        <v>4.0000000000000002E-4</v>
      </c>
      <c r="I315" s="61">
        <v>7.1999999999999998E-3</v>
      </c>
      <c r="J315" s="61">
        <v>2.2000000000000001E-3</v>
      </c>
      <c r="K315" s="61">
        <v>2.1499999999999998E-2</v>
      </c>
      <c r="L315" s="61">
        <v>0.94279999999999997</v>
      </c>
      <c r="M315" s="61">
        <v>2.1299999999999999E-2</v>
      </c>
      <c r="N315" s="61">
        <v>0.36720000000000003</v>
      </c>
      <c r="O315" s="61">
        <v>2.8E-3</v>
      </c>
      <c r="P315" s="61">
        <v>0.1303</v>
      </c>
      <c r="Q315" s="61">
        <v>62.78</v>
      </c>
      <c r="R315" s="62">
        <v>51646.52</v>
      </c>
      <c r="S315" s="61">
        <v>0.30449999999999999</v>
      </c>
      <c r="T315" s="61">
        <v>0.16139999999999999</v>
      </c>
      <c r="U315" s="61">
        <v>0.53410000000000002</v>
      </c>
      <c r="V315" s="61">
        <v>18.53</v>
      </c>
      <c r="W315" s="61">
        <v>10.49</v>
      </c>
      <c r="X315" s="62">
        <v>67497.64</v>
      </c>
      <c r="Y315" s="61">
        <v>126.47</v>
      </c>
      <c r="Z315" s="62">
        <v>125404.83</v>
      </c>
      <c r="AA315" s="61">
        <v>0.83609999999999995</v>
      </c>
      <c r="AB315" s="61">
        <v>0.1095</v>
      </c>
      <c r="AC315" s="61">
        <v>5.4399999999999997E-2</v>
      </c>
      <c r="AD315" s="61">
        <v>0.16389999999999999</v>
      </c>
      <c r="AE315" s="61">
        <v>125.4</v>
      </c>
      <c r="AF315" s="62">
        <v>3513.95</v>
      </c>
      <c r="AG315" s="61">
        <v>452.45</v>
      </c>
      <c r="AH315" s="62">
        <v>126339.07</v>
      </c>
      <c r="AI315" s="61" t="s">
        <v>14</v>
      </c>
      <c r="AJ315" s="62">
        <v>32760</v>
      </c>
      <c r="AK315" s="62">
        <v>45765.23</v>
      </c>
      <c r="AL315" s="61">
        <v>44.61</v>
      </c>
      <c r="AM315" s="61">
        <v>26.72</v>
      </c>
      <c r="AN315" s="61">
        <v>30.9</v>
      </c>
      <c r="AO315" s="61">
        <v>4.58</v>
      </c>
      <c r="AP315" s="62">
        <v>1104.6500000000001</v>
      </c>
      <c r="AQ315" s="61">
        <v>1.0647</v>
      </c>
      <c r="AR315" s="62">
        <v>1161.43</v>
      </c>
      <c r="AS315" s="62">
        <v>1774.07</v>
      </c>
      <c r="AT315" s="62">
        <v>5107.68</v>
      </c>
      <c r="AU315" s="61">
        <v>895.03</v>
      </c>
      <c r="AV315" s="61">
        <v>255.41</v>
      </c>
      <c r="AW315" s="62">
        <v>9193.6200000000008</v>
      </c>
      <c r="AX315" s="62">
        <v>4613.21</v>
      </c>
      <c r="AY315" s="61">
        <v>0.49320000000000003</v>
      </c>
      <c r="AZ315" s="62">
        <v>4132.42</v>
      </c>
      <c r="BA315" s="61">
        <v>0.44180000000000003</v>
      </c>
      <c r="BB315" s="61">
        <v>608.66</v>
      </c>
      <c r="BC315" s="61">
        <v>6.5100000000000005E-2</v>
      </c>
      <c r="BD315" s="62">
        <v>9354.2900000000009</v>
      </c>
      <c r="BE315" s="62">
        <v>3674.22</v>
      </c>
      <c r="BF315" s="61">
        <v>1.0349999999999999</v>
      </c>
      <c r="BG315" s="61">
        <v>0.55549999999999999</v>
      </c>
      <c r="BH315" s="61">
        <v>0.21490000000000001</v>
      </c>
      <c r="BI315" s="61">
        <v>0.1736</v>
      </c>
      <c r="BJ315" s="61">
        <v>3.4700000000000002E-2</v>
      </c>
      <c r="BK315" s="61">
        <v>2.1299999999999999E-2</v>
      </c>
    </row>
    <row r="316" spans="1:63" x14ac:dyDescent="0.25">
      <c r="A316" s="61" t="s">
        <v>348</v>
      </c>
      <c r="B316" s="61">
        <v>44313</v>
      </c>
      <c r="C316" s="61">
        <v>31.14</v>
      </c>
      <c r="D316" s="61">
        <v>94.38</v>
      </c>
      <c r="E316" s="62">
        <v>2939.34</v>
      </c>
      <c r="F316" s="62">
        <v>2835.45</v>
      </c>
      <c r="G316" s="61">
        <v>2.29E-2</v>
      </c>
      <c r="H316" s="61">
        <v>2.9999999999999997E-4</v>
      </c>
      <c r="I316" s="61">
        <v>1.8200000000000001E-2</v>
      </c>
      <c r="J316" s="61">
        <v>1E-3</v>
      </c>
      <c r="K316" s="61">
        <v>2.24E-2</v>
      </c>
      <c r="L316" s="61">
        <v>0.91249999999999998</v>
      </c>
      <c r="M316" s="61">
        <v>2.2700000000000001E-2</v>
      </c>
      <c r="N316" s="61">
        <v>0.1042</v>
      </c>
      <c r="O316" s="61">
        <v>9.1000000000000004E-3</v>
      </c>
      <c r="P316" s="61">
        <v>9.6299999999999997E-2</v>
      </c>
      <c r="Q316" s="61">
        <v>129.08000000000001</v>
      </c>
      <c r="R316" s="62">
        <v>63119.66</v>
      </c>
      <c r="S316" s="61">
        <v>0.22459999999999999</v>
      </c>
      <c r="T316" s="61">
        <v>0.2014</v>
      </c>
      <c r="U316" s="61">
        <v>0.57399999999999995</v>
      </c>
      <c r="V316" s="61">
        <v>19.2</v>
      </c>
      <c r="W316" s="61">
        <v>14.56</v>
      </c>
      <c r="X316" s="62">
        <v>85863.59</v>
      </c>
      <c r="Y316" s="61">
        <v>199.29</v>
      </c>
      <c r="Z316" s="62">
        <v>210506.57</v>
      </c>
      <c r="AA316" s="61">
        <v>0.84079999999999999</v>
      </c>
      <c r="AB316" s="61">
        <v>0.13250000000000001</v>
      </c>
      <c r="AC316" s="61">
        <v>2.6700000000000002E-2</v>
      </c>
      <c r="AD316" s="61">
        <v>0.15920000000000001</v>
      </c>
      <c r="AE316" s="61">
        <v>210.51</v>
      </c>
      <c r="AF316" s="62">
        <v>7739.86</v>
      </c>
      <c r="AG316" s="61">
        <v>954.74</v>
      </c>
      <c r="AH316" s="62">
        <v>241868.32</v>
      </c>
      <c r="AI316" s="61" t="s">
        <v>14</v>
      </c>
      <c r="AJ316" s="62">
        <v>49412</v>
      </c>
      <c r="AK316" s="62">
        <v>91457.37</v>
      </c>
      <c r="AL316" s="61">
        <v>70.17</v>
      </c>
      <c r="AM316" s="61">
        <v>36.39</v>
      </c>
      <c r="AN316" s="61">
        <v>41.53</v>
      </c>
      <c r="AO316" s="61">
        <v>4.68</v>
      </c>
      <c r="AP316" s="62">
        <v>1321.69</v>
      </c>
      <c r="AQ316" s="61">
        <v>0.69579999999999997</v>
      </c>
      <c r="AR316" s="62">
        <v>1090.94</v>
      </c>
      <c r="AS316" s="62">
        <v>1890.79</v>
      </c>
      <c r="AT316" s="62">
        <v>5872.85</v>
      </c>
      <c r="AU316" s="62">
        <v>1099.3800000000001</v>
      </c>
      <c r="AV316" s="61">
        <v>288.17</v>
      </c>
      <c r="AW316" s="62">
        <v>10242.14</v>
      </c>
      <c r="AX316" s="62">
        <v>2823.91</v>
      </c>
      <c r="AY316" s="61">
        <v>0.27439999999999998</v>
      </c>
      <c r="AZ316" s="62">
        <v>7096.51</v>
      </c>
      <c r="BA316" s="61">
        <v>0.6895</v>
      </c>
      <c r="BB316" s="61">
        <v>371.3</v>
      </c>
      <c r="BC316" s="61">
        <v>3.61E-2</v>
      </c>
      <c r="BD316" s="62">
        <v>10291.719999999999</v>
      </c>
      <c r="BE316" s="62">
        <v>1159.48</v>
      </c>
      <c r="BF316" s="61">
        <v>0.1149</v>
      </c>
      <c r="BG316" s="61">
        <v>0.61270000000000002</v>
      </c>
      <c r="BH316" s="61">
        <v>0.2132</v>
      </c>
      <c r="BI316" s="61">
        <v>0.1221</v>
      </c>
      <c r="BJ316" s="61">
        <v>2.9399999999999999E-2</v>
      </c>
      <c r="BK316" s="61">
        <v>2.2599999999999999E-2</v>
      </c>
    </row>
    <row r="317" spans="1:63" x14ac:dyDescent="0.25">
      <c r="A317" s="61" t="s">
        <v>349</v>
      </c>
      <c r="B317" s="61">
        <v>44321</v>
      </c>
      <c r="C317" s="61">
        <v>75.33</v>
      </c>
      <c r="D317" s="61">
        <v>36.53</v>
      </c>
      <c r="E317" s="62">
        <v>2752.08</v>
      </c>
      <c r="F317" s="62">
        <v>2632.89</v>
      </c>
      <c r="G317" s="61">
        <v>8.6999999999999994E-3</v>
      </c>
      <c r="H317" s="61">
        <v>5.0000000000000001E-4</v>
      </c>
      <c r="I317" s="61">
        <v>1.2500000000000001E-2</v>
      </c>
      <c r="J317" s="61">
        <v>1.1999999999999999E-3</v>
      </c>
      <c r="K317" s="61">
        <v>1.8200000000000001E-2</v>
      </c>
      <c r="L317" s="61">
        <v>0.93210000000000004</v>
      </c>
      <c r="M317" s="61">
        <v>2.6800000000000001E-2</v>
      </c>
      <c r="N317" s="61">
        <v>0.45079999999999998</v>
      </c>
      <c r="O317" s="61">
        <v>7.6E-3</v>
      </c>
      <c r="P317" s="61">
        <v>0.14410000000000001</v>
      </c>
      <c r="Q317" s="61">
        <v>121.23</v>
      </c>
      <c r="R317" s="62">
        <v>53438.27</v>
      </c>
      <c r="S317" s="61">
        <v>0.2361</v>
      </c>
      <c r="T317" s="61">
        <v>0.17119999999999999</v>
      </c>
      <c r="U317" s="61">
        <v>0.59279999999999999</v>
      </c>
      <c r="V317" s="61">
        <v>18.079999999999998</v>
      </c>
      <c r="W317" s="61">
        <v>18.29</v>
      </c>
      <c r="X317" s="62">
        <v>72605.539999999994</v>
      </c>
      <c r="Y317" s="61">
        <v>145.72999999999999</v>
      </c>
      <c r="Z317" s="62">
        <v>144387.67000000001</v>
      </c>
      <c r="AA317" s="61">
        <v>0.72</v>
      </c>
      <c r="AB317" s="61">
        <v>0.22489999999999999</v>
      </c>
      <c r="AC317" s="61">
        <v>5.5199999999999999E-2</v>
      </c>
      <c r="AD317" s="61">
        <v>0.28000000000000003</v>
      </c>
      <c r="AE317" s="61">
        <v>144.38999999999999</v>
      </c>
      <c r="AF317" s="62">
        <v>4447.88</v>
      </c>
      <c r="AG317" s="61">
        <v>507.44</v>
      </c>
      <c r="AH317" s="62">
        <v>149778.21</v>
      </c>
      <c r="AI317" s="61" t="s">
        <v>14</v>
      </c>
      <c r="AJ317" s="62">
        <v>29579</v>
      </c>
      <c r="AK317" s="62">
        <v>46218.74</v>
      </c>
      <c r="AL317" s="61">
        <v>48.51</v>
      </c>
      <c r="AM317" s="61">
        <v>29.01</v>
      </c>
      <c r="AN317" s="61">
        <v>33.479999999999997</v>
      </c>
      <c r="AO317" s="61">
        <v>4.0599999999999996</v>
      </c>
      <c r="AP317" s="61">
        <v>910.52</v>
      </c>
      <c r="AQ317" s="61">
        <v>1.0052000000000001</v>
      </c>
      <c r="AR317" s="62">
        <v>1109.94</v>
      </c>
      <c r="AS317" s="62">
        <v>1764.68</v>
      </c>
      <c r="AT317" s="62">
        <v>5338.75</v>
      </c>
      <c r="AU317" s="61">
        <v>964.36</v>
      </c>
      <c r="AV317" s="61">
        <v>291.19</v>
      </c>
      <c r="AW317" s="62">
        <v>9468.92</v>
      </c>
      <c r="AX317" s="62">
        <v>4168.13</v>
      </c>
      <c r="AY317" s="61">
        <v>0.43230000000000002</v>
      </c>
      <c r="AZ317" s="62">
        <v>4646.76</v>
      </c>
      <c r="BA317" s="61">
        <v>0.4819</v>
      </c>
      <c r="BB317" s="61">
        <v>827.07</v>
      </c>
      <c r="BC317" s="61">
        <v>8.5800000000000001E-2</v>
      </c>
      <c r="BD317" s="62">
        <v>9641.9599999999991</v>
      </c>
      <c r="BE317" s="62">
        <v>2923.36</v>
      </c>
      <c r="BF317" s="61">
        <v>0.70779999999999998</v>
      </c>
      <c r="BG317" s="61">
        <v>0.57040000000000002</v>
      </c>
      <c r="BH317" s="61">
        <v>0.2177</v>
      </c>
      <c r="BI317" s="61">
        <v>0.15709999999999999</v>
      </c>
      <c r="BJ317" s="61">
        <v>3.1699999999999999E-2</v>
      </c>
      <c r="BK317" s="61">
        <v>2.3099999999999999E-2</v>
      </c>
    </row>
    <row r="318" spans="1:63" x14ac:dyDescent="0.25">
      <c r="A318" s="61" t="s">
        <v>350</v>
      </c>
      <c r="B318" s="61">
        <v>44339</v>
      </c>
      <c r="C318" s="61">
        <v>17.52</v>
      </c>
      <c r="D318" s="61">
        <v>253.29</v>
      </c>
      <c r="E318" s="62">
        <v>4438.66</v>
      </c>
      <c r="F318" s="62">
        <v>3970.57</v>
      </c>
      <c r="G318" s="61">
        <v>6.3E-3</v>
      </c>
      <c r="H318" s="61">
        <v>5.9999999999999995E-4</v>
      </c>
      <c r="I318" s="61">
        <v>0.15890000000000001</v>
      </c>
      <c r="J318" s="61">
        <v>1.6000000000000001E-3</v>
      </c>
      <c r="K318" s="61">
        <v>5.4600000000000003E-2</v>
      </c>
      <c r="L318" s="61">
        <v>0.69710000000000005</v>
      </c>
      <c r="M318" s="61">
        <v>8.1000000000000003E-2</v>
      </c>
      <c r="N318" s="61">
        <v>0.6804</v>
      </c>
      <c r="O318" s="61">
        <v>2.7300000000000001E-2</v>
      </c>
      <c r="P318" s="61">
        <v>0.15690000000000001</v>
      </c>
      <c r="Q318" s="61">
        <v>170.97</v>
      </c>
      <c r="R318" s="62">
        <v>53263.75</v>
      </c>
      <c r="S318" s="61">
        <v>0.24060000000000001</v>
      </c>
      <c r="T318" s="61">
        <v>0.18390000000000001</v>
      </c>
      <c r="U318" s="61">
        <v>0.57550000000000001</v>
      </c>
      <c r="V318" s="61">
        <v>18.7</v>
      </c>
      <c r="W318" s="61">
        <v>26.07</v>
      </c>
      <c r="X318" s="62">
        <v>76825.37</v>
      </c>
      <c r="Y318" s="61">
        <v>167.78</v>
      </c>
      <c r="Z318" s="62">
        <v>85468.57</v>
      </c>
      <c r="AA318" s="61">
        <v>0.70689999999999997</v>
      </c>
      <c r="AB318" s="61">
        <v>0.2545</v>
      </c>
      <c r="AC318" s="61">
        <v>3.8600000000000002E-2</v>
      </c>
      <c r="AD318" s="61">
        <v>0.29310000000000003</v>
      </c>
      <c r="AE318" s="61">
        <v>85.47</v>
      </c>
      <c r="AF318" s="62">
        <v>2834.05</v>
      </c>
      <c r="AG318" s="61">
        <v>406.5</v>
      </c>
      <c r="AH318" s="62">
        <v>89353.63</v>
      </c>
      <c r="AI318" s="61" t="s">
        <v>14</v>
      </c>
      <c r="AJ318" s="62">
        <v>25155</v>
      </c>
      <c r="AK318" s="62">
        <v>36426.589999999997</v>
      </c>
      <c r="AL318" s="61">
        <v>49.83</v>
      </c>
      <c r="AM318" s="61">
        <v>31.2</v>
      </c>
      <c r="AN318" s="61">
        <v>35.43</v>
      </c>
      <c r="AO318" s="61">
        <v>4.3600000000000003</v>
      </c>
      <c r="AP318" s="61">
        <v>675.54</v>
      </c>
      <c r="AQ318" s="61">
        <v>0.99609999999999999</v>
      </c>
      <c r="AR318" s="62">
        <v>1152.98</v>
      </c>
      <c r="AS318" s="62">
        <v>1890.28</v>
      </c>
      <c r="AT318" s="62">
        <v>5639.85</v>
      </c>
      <c r="AU318" s="61">
        <v>989.92</v>
      </c>
      <c r="AV318" s="61">
        <v>449.45</v>
      </c>
      <c r="AW318" s="62">
        <v>10122.48</v>
      </c>
      <c r="AX318" s="62">
        <v>5944.86</v>
      </c>
      <c r="AY318" s="61">
        <v>0.57069999999999999</v>
      </c>
      <c r="AZ318" s="62">
        <v>3154.44</v>
      </c>
      <c r="BA318" s="61">
        <v>0.30280000000000001</v>
      </c>
      <c r="BB318" s="62">
        <v>1318.07</v>
      </c>
      <c r="BC318" s="61">
        <v>0.1265</v>
      </c>
      <c r="BD318" s="62">
        <v>10417.36</v>
      </c>
      <c r="BE318" s="62">
        <v>4362.95</v>
      </c>
      <c r="BF318" s="61">
        <v>1.9211</v>
      </c>
      <c r="BG318" s="61">
        <v>0.56059999999999999</v>
      </c>
      <c r="BH318" s="61">
        <v>0.20949999999999999</v>
      </c>
      <c r="BI318" s="61">
        <v>0.18679999999999999</v>
      </c>
      <c r="BJ318" s="61">
        <v>2.7E-2</v>
      </c>
      <c r="BK318" s="61">
        <v>1.61E-2</v>
      </c>
    </row>
    <row r="319" spans="1:63" x14ac:dyDescent="0.25">
      <c r="A319" s="61" t="s">
        <v>351</v>
      </c>
      <c r="B319" s="61">
        <v>48553</v>
      </c>
      <c r="C319" s="61">
        <v>58.71</v>
      </c>
      <c r="D319" s="61">
        <v>14.71</v>
      </c>
      <c r="E319" s="61">
        <v>863.42</v>
      </c>
      <c r="F319" s="61">
        <v>868.62</v>
      </c>
      <c r="G319" s="61">
        <v>2.3999999999999998E-3</v>
      </c>
      <c r="H319" s="61">
        <v>8.0000000000000004E-4</v>
      </c>
      <c r="I319" s="61">
        <v>2.5000000000000001E-3</v>
      </c>
      <c r="J319" s="61">
        <v>8.0000000000000004E-4</v>
      </c>
      <c r="K319" s="61">
        <v>7.1000000000000004E-3</v>
      </c>
      <c r="L319" s="61">
        <v>0.97640000000000005</v>
      </c>
      <c r="M319" s="61">
        <v>9.9000000000000008E-3</v>
      </c>
      <c r="N319" s="61">
        <v>0.1709</v>
      </c>
      <c r="O319" s="61">
        <v>8.9999999999999998E-4</v>
      </c>
      <c r="P319" s="61">
        <v>0.1031</v>
      </c>
      <c r="Q319" s="61">
        <v>43.76</v>
      </c>
      <c r="R319" s="62">
        <v>52258.02</v>
      </c>
      <c r="S319" s="61">
        <v>0.2266</v>
      </c>
      <c r="T319" s="61">
        <v>0.1605</v>
      </c>
      <c r="U319" s="61">
        <v>0.6129</v>
      </c>
      <c r="V319" s="61">
        <v>17.66</v>
      </c>
      <c r="W319" s="61">
        <v>6.52</v>
      </c>
      <c r="X319" s="62">
        <v>64781.33</v>
      </c>
      <c r="Y319" s="61">
        <v>129.74</v>
      </c>
      <c r="Z319" s="62">
        <v>117840.81</v>
      </c>
      <c r="AA319" s="61">
        <v>0.89910000000000001</v>
      </c>
      <c r="AB319" s="61">
        <v>6.4799999999999996E-2</v>
      </c>
      <c r="AC319" s="61">
        <v>3.61E-2</v>
      </c>
      <c r="AD319" s="61">
        <v>0.1009</v>
      </c>
      <c r="AE319" s="61">
        <v>117.84</v>
      </c>
      <c r="AF319" s="62">
        <v>3172.55</v>
      </c>
      <c r="AG319" s="61">
        <v>464.07</v>
      </c>
      <c r="AH319" s="62">
        <v>106404.54</v>
      </c>
      <c r="AI319" s="61" t="s">
        <v>14</v>
      </c>
      <c r="AJ319" s="62">
        <v>35495</v>
      </c>
      <c r="AK319" s="62">
        <v>52062.34</v>
      </c>
      <c r="AL319" s="61">
        <v>37.770000000000003</v>
      </c>
      <c r="AM319" s="61">
        <v>24.82</v>
      </c>
      <c r="AN319" s="61">
        <v>28.02</v>
      </c>
      <c r="AO319" s="61">
        <v>5.0599999999999996</v>
      </c>
      <c r="AP319" s="62">
        <v>1169.81</v>
      </c>
      <c r="AQ319" s="61">
        <v>1.0310999999999999</v>
      </c>
      <c r="AR319" s="62">
        <v>1116.98</v>
      </c>
      <c r="AS319" s="62">
        <v>1723.54</v>
      </c>
      <c r="AT319" s="62">
        <v>5303.99</v>
      </c>
      <c r="AU319" s="61">
        <v>873.33</v>
      </c>
      <c r="AV319" s="61">
        <v>166.65</v>
      </c>
      <c r="AW319" s="62">
        <v>9184.5</v>
      </c>
      <c r="AX319" s="62">
        <v>4844.74</v>
      </c>
      <c r="AY319" s="61">
        <v>0.51910000000000001</v>
      </c>
      <c r="AZ319" s="62">
        <v>4062.31</v>
      </c>
      <c r="BA319" s="61">
        <v>0.43530000000000002</v>
      </c>
      <c r="BB319" s="61">
        <v>426.12</v>
      </c>
      <c r="BC319" s="61">
        <v>4.5699999999999998E-2</v>
      </c>
      <c r="BD319" s="62">
        <v>9333.16</v>
      </c>
      <c r="BE319" s="62">
        <v>4379.04</v>
      </c>
      <c r="BF319" s="61">
        <v>1.1153</v>
      </c>
      <c r="BG319" s="61">
        <v>0.57289999999999996</v>
      </c>
      <c r="BH319" s="61">
        <v>0.21560000000000001</v>
      </c>
      <c r="BI319" s="61">
        <v>0.1454</v>
      </c>
      <c r="BJ319" s="61">
        <v>3.6400000000000002E-2</v>
      </c>
      <c r="BK319" s="61">
        <v>2.9700000000000001E-2</v>
      </c>
    </row>
    <row r="320" spans="1:63" x14ac:dyDescent="0.25">
      <c r="A320" s="61" t="s">
        <v>352</v>
      </c>
      <c r="B320" s="61">
        <v>49882</v>
      </c>
      <c r="C320" s="61">
        <v>96.19</v>
      </c>
      <c r="D320" s="61">
        <v>25.04</v>
      </c>
      <c r="E320" s="62">
        <v>2408.62</v>
      </c>
      <c r="F320" s="62">
        <v>2363.16</v>
      </c>
      <c r="G320" s="61">
        <v>6.1000000000000004E-3</v>
      </c>
      <c r="H320" s="61">
        <v>5.9999999999999995E-4</v>
      </c>
      <c r="I320" s="61">
        <v>1.18E-2</v>
      </c>
      <c r="J320" s="61">
        <v>1.1999999999999999E-3</v>
      </c>
      <c r="K320" s="61">
        <v>2.3099999999999999E-2</v>
      </c>
      <c r="L320" s="61">
        <v>0.93020000000000003</v>
      </c>
      <c r="M320" s="61">
        <v>2.69E-2</v>
      </c>
      <c r="N320" s="61">
        <v>0.4163</v>
      </c>
      <c r="O320" s="61">
        <v>6.4999999999999997E-3</v>
      </c>
      <c r="P320" s="61">
        <v>0.14530000000000001</v>
      </c>
      <c r="Q320" s="61">
        <v>106.9</v>
      </c>
      <c r="R320" s="62">
        <v>53221.68</v>
      </c>
      <c r="S320" s="61">
        <v>0.2172</v>
      </c>
      <c r="T320" s="61">
        <v>0.18</v>
      </c>
      <c r="U320" s="61">
        <v>0.60289999999999999</v>
      </c>
      <c r="V320" s="61">
        <v>18.34</v>
      </c>
      <c r="W320" s="61">
        <v>17.14</v>
      </c>
      <c r="X320" s="62">
        <v>69250.720000000001</v>
      </c>
      <c r="Y320" s="61">
        <v>136.97999999999999</v>
      </c>
      <c r="Z320" s="62">
        <v>132710.18</v>
      </c>
      <c r="AA320" s="61">
        <v>0.78210000000000002</v>
      </c>
      <c r="AB320" s="61">
        <v>0.17979999999999999</v>
      </c>
      <c r="AC320" s="61">
        <v>3.8100000000000002E-2</v>
      </c>
      <c r="AD320" s="61">
        <v>0.21790000000000001</v>
      </c>
      <c r="AE320" s="61">
        <v>132.71</v>
      </c>
      <c r="AF320" s="62">
        <v>4041.39</v>
      </c>
      <c r="AG320" s="61">
        <v>500.32</v>
      </c>
      <c r="AH320" s="62">
        <v>136093.09</v>
      </c>
      <c r="AI320" s="61" t="s">
        <v>14</v>
      </c>
      <c r="AJ320" s="62">
        <v>30172</v>
      </c>
      <c r="AK320" s="62">
        <v>45465.35</v>
      </c>
      <c r="AL320" s="61">
        <v>47.92</v>
      </c>
      <c r="AM320" s="61">
        <v>28.4</v>
      </c>
      <c r="AN320" s="61">
        <v>33.409999999999997</v>
      </c>
      <c r="AO320" s="61">
        <v>4.04</v>
      </c>
      <c r="AP320" s="61">
        <v>765.26</v>
      </c>
      <c r="AQ320" s="61">
        <v>1.0490999999999999</v>
      </c>
      <c r="AR320" s="62">
        <v>1098.02</v>
      </c>
      <c r="AS320" s="62">
        <v>1686.26</v>
      </c>
      <c r="AT320" s="62">
        <v>5226.5200000000004</v>
      </c>
      <c r="AU320" s="61">
        <v>916.39</v>
      </c>
      <c r="AV320" s="61">
        <v>259.64999999999998</v>
      </c>
      <c r="AW320" s="62">
        <v>9186.84</v>
      </c>
      <c r="AX320" s="62">
        <v>4323.71</v>
      </c>
      <c r="AY320" s="61">
        <v>0.46789999999999998</v>
      </c>
      <c r="AZ320" s="62">
        <v>4166.2</v>
      </c>
      <c r="BA320" s="61">
        <v>0.45079999999999998</v>
      </c>
      <c r="BB320" s="61">
        <v>750.9</v>
      </c>
      <c r="BC320" s="61">
        <v>8.1299999999999997E-2</v>
      </c>
      <c r="BD320" s="62">
        <v>9240.7999999999993</v>
      </c>
      <c r="BE320" s="62">
        <v>3236.42</v>
      </c>
      <c r="BF320" s="61">
        <v>0.85340000000000005</v>
      </c>
      <c r="BG320" s="61">
        <v>0.57479999999999998</v>
      </c>
      <c r="BH320" s="61">
        <v>0.22559999999999999</v>
      </c>
      <c r="BI320" s="61">
        <v>0.14230000000000001</v>
      </c>
      <c r="BJ320" s="61">
        <v>3.44E-2</v>
      </c>
      <c r="BK320" s="61">
        <v>2.3E-2</v>
      </c>
    </row>
    <row r="321" spans="1:63" x14ac:dyDescent="0.25">
      <c r="A321" s="61" t="s">
        <v>353</v>
      </c>
      <c r="B321" s="61">
        <v>44347</v>
      </c>
      <c r="C321" s="61">
        <v>69</v>
      </c>
      <c r="D321" s="61">
        <v>27</v>
      </c>
      <c r="E321" s="62">
        <v>1863.25</v>
      </c>
      <c r="F321" s="62">
        <v>1784.8</v>
      </c>
      <c r="G321" s="61">
        <v>3.3999999999999998E-3</v>
      </c>
      <c r="H321" s="61">
        <v>5.9999999999999995E-4</v>
      </c>
      <c r="I321" s="61">
        <v>3.0300000000000001E-2</v>
      </c>
      <c r="J321" s="61">
        <v>1.6999999999999999E-3</v>
      </c>
      <c r="K321" s="61">
        <v>3.1099999999999999E-2</v>
      </c>
      <c r="L321" s="61">
        <v>0.8871</v>
      </c>
      <c r="M321" s="61">
        <v>4.58E-2</v>
      </c>
      <c r="N321" s="61">
        <v>0.56269999999999998</v>
      </c>
      <c r="O321" s="61">
        <v>6.8999999999999999E-3</v>
      </c>
      <c r="P321" s="61">
        <v>0.15329999999999999</v>
      </c>
      <c r="Q321" s="61">
        <v>83.59</v>
      </c>
      <c r="R321" s="62">
        <v>50683.66</v>
      </c>
      <c r="S321" s="61">
        <v>0.248</v>
      </c>
      <c r="T321" s="61">
        <v>0.1384</v>
      </c>
      <c r="U321" s="61">
        <v>0.61360000000000003</v>
      </c>
      <c r="V321" s="61">
        <v>17.649999999999999</v>
      </c>
      <c r="W321" s="61">
        <v>11.82</v>
      </c>
      <c r="X321" s="62">
        <v>68398.62</v>
      </c>
      <c r="Y321" s="61">
        <v>153.32</v>
      </c>
      <c r="Z321" s="62">
        <v>92416.61</v>
      </c>
      <c r="AA321" s="61">
        <v>0.78539999999999999</v>
      </c>
      <c r="AB321" s="61">
        <v>0.1615</v>
      </c>
      <c r="AC321" s="61">
        <v>5.3100000000000001E-2</v>
      </c>
      <c r="AD321" s="61">
        <v>0.21460000000000001</v>
      </c>
      <c r="AE321" s="61">
        <v>92.42</v>
      </c>
      <c r="AF321" s="62">
        <v>2539.69</v>
      </c>
      <c r="AG321" s="61">
        <v>377.57</v>
      </c>
      <c r="AH321" s="62">
        <v>91997.6</v>
      </c>
      <c r="AI321" s="61" t="s">
        <v>14</v>
      </c>
      <c r="AJ321" s="62">
        <v>25858</v>
      </c>
      <c r="AK321" s="62">
        <v>39084.53</v>
      </c>
      <c r="AL321" s="61">
        <v>40.520000000000003</v>
      </c>
      <c r="AM321" s="61">
        <v>25.68</v>
      </c>
      <c r="AN321" s="61">
        <v>29.91</v>
      </c>
      <c r="AO321" s="61">
        <v>4.3600000000000003</v>
      </c>
      <c r="AP321" s="61">
        <v>725.56</v>
      </c>
      <c r="AQ321" s="61">
        <v>0.92220000000000002</v>
      </c>
      <c r="AR321" s="62">
        <v>1186.33</v>
      </c>
      <c r="AS321" s="62">
        <v>1872.39</v>
      </c>
      <c r="AT321" s="62">
        <v>5322.56</v>
      </c>
      <c r="AU321" s="61">
        <v>902.69</v>
      </c>
      <c r="AV321" s="61">
        <v>287.37</v>
      </c>
      <c r="AW321" s="62">
        <v>9571.34</v>
      </c>
      <c r="AX321" s="62">
        <v>5843.04</v>
      </c>
      <c r="AY321" s="61">
        <v>0.59060000000000001</v>
      </c>
      <c r="AZ321" s="62">
        <v>2980.89</v>
      </c>
      <c r="BA321" s="61">
        <v>0.30130000000000001</v>
      </c>
      <c r="BB321" s="62">
        <v>1069.8699999999999</v>
      </c>
      <c r="BC321" s="61">
        <v>0.1081</v>
      </c>
      <c r="BD321" s="62">
        <v>9893.7999999999993</v>
      </c>
      <c r="BE321" s="62">
        <v>4864.03</v>
      </c>
      <c r="BF321" s="61">
        <v>1.8726</v>
      </c>
      <c r="BG321" s="61">
        <v>0.54390000000000005</v>
      </c>
      <c r="BH321" s="61">
        <v>0.22320000000000001</v>
      </c>
      <c r="BI321" s="61">
        <v>0.16950000000000001</v>
      </c>
      <c r="BJ321" s="61">
        <v>3.9E-2</v>
      </c>
      <c r="BK321" s="61">
        <v>2.4400000000000002E-2</v>
      </c>
    </row>
    <row r="322" spans="1:63" x14ac:dyDescent="0.25">
      <c r="A322" s="61" t="s">
        <v>354</v>
      </c>
      <c r="B322" s="61">
        <v>45476</v>
      </c>
      <c r="C322" s="61">
        <v>55.24</v>
      </c>
      <c r="D322" s="61">
        <v>81.96</v>
      </c>
      <c r="E322" s="62">
        <v>4527.5</v>
      </c>
      <c r="F322" s="62">
        <v>4320.8599999999997</v>
      </c>
      <c r="G322" s="61">
        <v>1.6899999999999998E-2</v>
      </c>
      <c r="H322" s="61">
        <v>4.0000000000000002E-4</v>
      </c>
      <c r="I322" s="61">
        <v>1.8499999999999999E-2</v>
      </c>
      <c r="J322" s="61">
        <v>1.1000000000000001E-3</v>
      </c>
      <c r="K322" s="61">
        <v>2.0400000000000001E-2</v>
      </c>
      <c r="L322" s="61">
        <v>0.91590000000000005</v>
      </c>
      <c r="M322" s="61">
        <v>2.6800000000000001E-2</v>
      </c>
      <c r="N322" s="61">
        <v>0.21279999999999999</v>
      </c>
      <c r="O322" s="61">
        <v>1.06E-2</v>
      </c>
      <c r="P322" s="61">
        <v>0.1118</v>
      </c>
      <c r="Q322" s="61">
        <v>186.16</v>
      </c>
      <c r="R322" s="62">
        <v>59800.87</v>
      </c>
      <c r="S322" s="61">
        <v>0.218</v>
      </c>
      <c r="T322" s="61">
        <v>0.20619999999999999</v>
      </c>
      <c r="U322" s="61">
        <v>0.57569999999999999</v>
      </c>
      <c r="V322" s="61">
        <v>19.77</v>
      </c>
      <c r="W322" s="61">
        <v>22.98</v>
      </c>
      <c r="X322" s="62">
        <v>79323.520000000004</v>
      </c>
      <c r="Y322" s="61">
        <v>193.48</v>
      </c>
      <c r="Z322" s="62">
        <v>165506.89000000001</v>
      </c>
      <c r="AA322" s="61">
        <v>0.78800000000000003</v>
      </c>
      <c r="AB322" s="61">
        <v>0.18329999999999999</v>
      </c>
      <c r="AC322" s="61">
        <v>2.87E-2</v>
      </c>
      <c r="AD322" s="61">
        <v>0.21199999999999999</v>
      </c>
      <c r="AE322" s="61">
        <v>165.51</v>
      </c>
      <c r="AF322" s="62">
        <v>5847.75</v>
      </c>
      <c r="AG322" s="61">
        <v>707.44</v>
      </c>
      <c r="AH322" s="62">
        <v>185572.43</v>
      </c>
      <c r="AI322" s="61" t="s">
        <v>14</v>
      </c>
      <c r="AJ322" s="62">
        <v>39994</v>
      </c>
      <c r="AK322" s="62">
        <v>61919.58</v>
      </c>
      <c r="AL322" s="61">
        <v>59.24</v>
      </c>
      <c r="AM322" s="61">
        <v>33.83</v>
      </c>
      <c r="AN322" s="61">
        <v>35.71</v>
      </c>
      <c r="AO322" s="61">
        <v>4.25</v>
      </c>
      <c r="AP322" s="62">
        <v>1184.33</v>
      </c>
      <c r="AQ322" s="61">
        <v>0.79339999999999999</v>
      </c>
      <c r="AR322" s="62">
        <v>1057.55</v>
      </c>
      <c r="AS322" s="62">
        <v>1801.01</v>
      </c>
      <c r="AT322" s="62">
        <v>5348.76</v>
      </c>
      <c r="AU322" s="61">
        <v>959.4</v>
      </c>
      <c r="AV322" s="61">
        <v>261.47000000000003</v>
      </c>
      <c r="AW322" s="62">
        <v>9428.2000000000007</v>
      </c>
      <c r="AX322" s="62">
        <v>3446.65</v>
      </c>
      <c r="AY322" s="61">
        <v>0.36780000000000002</v>
      </c>
      <c r="AZ322" s="62">
        <v>5494.64</v>
      </c>
      <c r="BA322" s="61">
        <v>0.58640000000000003</v>
      </c>
      <c r="BB322" s="61">
        <v>428.54</v>
      </c>
      <c r="BC322" s="61">
        <v>4.5699999999999998E-2</v>
      </c>
      <c r="BD322" s="62">
        <v>9369.83</v>
      </c>
      <c r="BE322" s="62">
        <v>1986.25</v>
      </c>
      <c r="BF322" s="61">
        <v>0.32929999999999998</v>
      </c>
      <c r="BG322" s="61">
        <v>0.60019999999999996</v>
      </c>
      <c r="BH322" s="61">
        <v>0.22159999999999999</v>
      </c>
      <c r="BI322" s="61">
        <v>0.12740000000000001</v>
      </c>
      <c r="BJ322" s="61">
        <v>3.0800000000000001E-2</v>
      </c>
      <c r="BK322" s="61">
        <v>0.02</v>
      </c>
    </row>
    <row r="323" spans="1:63" x14ac:dyDescent="0.25">
      <c r="A323" s="61" t="s">
        <v>355</v>
      </c>
      <c r="B323" s="61">
        <v>50450</v>
      </c>
      <c r="C323" s="61">
        <v>35.049999999999997</v>
      </c>
      <c r="D323" s="61">
        <v>240.71</v>
      </c>
      <c r="E323" s="62">
        <v>8436.42</v>
      </c>
      <c r="F323" s="62">
        <v>8088.93</v>
      </c>
      <c r="G323" s="61">
        <v>6.7000000000000004E-2</v>
      </c>
      <c r="H323" s="61">
        <v>4.0000000000000002E-4</v>
      </c>
      <c r="I323" s="61">
        <v>5.3100000000000001E-2</v>
      </c>
      <c r="J323" s="61">
        <v>1.1999999999999999E-3</v>
      </c>
      <c r="K323" s="61">
        <v>3.2300000000000002E-2</v>
      </c>
      <c r="L323" s="61">
        <v>0.80500000000000005</v>
      </c>
      <c r="M323" s="61">
        <v>4.1000000000000002E-2</v>
      </c>
      <c r="N323" s="61">
        <v>0.14249999999999999</v>
      </c>
      <c r="O323" s="61">
        <v>3.4599999999999999E-2</v>
      </c>
      <c r="P323" s="61">
        <v>0.10249999999999999</v>
      </c>
      <c r="Q323" s="61">
        <v>363.96</v>
      </c>
      <c r="R323" s="62">
        <v>66450.03</v>
      </c>
      <c r="S323" s="61">
        <v>0.22509999999999999</v>
      </c>
      <c r="T323" s="61">
        <v>0.21379999999999999</v>
      </c>
      <c r="U323" s="61">
        <v>0.56110000000000004</v>
      </c>
      <c r="V323" s="61">
        <v>18.87</v>
      </c>
      <c r="W323" s="61">
        <v>37.85</v>
      </c>
      <c r="X323" s="62">
        <v>88989.71</v>
      </c>
      <c r="Y323" s="61">
        <v>220.58</v>
      </c>
      <c r="Z323" s="62">
        <v>173790.4</v>
      </c>
      <c r="AA323" s="61">
        <v>0.79369999999999996</v>
      </c>
      <c r="AB323" s="61">
        <v>0.18429999999999999</v>
      </c>
      <c r="AC323" s="61">
        <v>2.1999999999999999E-2</v>
      </c>
      <c r="AD323" s="61">
        <v>0.20630000000000001</v>
      </c>
      <c r="AE323" s="61">
        <v>173.79</v>
      </c>
      <c r="AF323" s="62">
        <v>7373.02</v>
      </c>
      <c r="AG323" s="61">
        <v>859.36</v>
      </c>
      <c r="AH323" s="62">
        <v>210840.6</v>
      </c>
      <c r="AI323" s="61" t="s">
        <v>14</v>
      </c>
      <c r="AJ323" s="62">
        <v>50033</v>
      </c>
      <c r="AK323" s="62">
        <v>86928.22</v>
      </c>
      <c r="AL323" s="61">
        <v>71.16</v>
      </c>
      <c r="AM323" s="61">
        <v>40</v>
      </c>
      <c r="AN323" s="61">
        <v>43.75</v>
      </c>
      <c r="AO323" s="61">
        <v>4.8600000000000003</v>
      </c>
      <c r="AP323" s="62">
        <v>1244.44</v>
      </c>
      <c r="AQ323" s="61">
        <v>0.63829999999999998</v>
      </c>
      <c r="AR323" s="62">
        <v>1024.5999999999999</v>
      </c>
      <c r="AS323" s="62">
        <v>1795.11</v>
      </c>
      <c r="AT323" s="62">
        <v>6237.5</v>
      </c>
      <c r="AU323" s="62">
        <v>1172.95</v>
      </c>
      <c r="AV323" s="61">
        <v>409.81</v>
      </c>
      <c r="AW323" s="62">
        <v>10639.97</v>
      </c>
      <c r="AX323" s="62">
        <v>3099.94</v>
      </c>
      <c r="AY323" s="61">
        <v>0.2974</v>
      </c>
      <c r="AZ323" s="62">
        <v>6973.76</v>
      </c>
      <c r="BA323" s="61">
        <v>0.66900000000000004</v>
      </c>
      <c r="BB323" s="61">
        <v>350.08</v>
      </c>
      <c r="BC323" s="61">
        <v>3.3599999999999998E-2</v>
      </c>
      <c r="BD323" s="62">
        <v>10423.790000000001</v>
      </c>
      <c r="BE323" s="62">
        <v>1492.99</v>
      </c>
      <c r="BF323" s="61">
        <v>0.18</v>
      </c>
      <c r="BG323" s="61">
        <v>0.62590000000000001</v>
      </c>
      <c r="BH323" s="61">
        <v>0.22919999999999999</v>
      </c>
      <c r="BI323" s="61">
        <v>9.5200000000000007E-2</v>
      </c>
      <c r="BJ323" s="61">
        <v>2.7799999999999998E-2</v>
      </c>
      <c r="BK323" s="61">
        <v>2.1899999999999999E-2</v>
      </c>
    </row>
    <row r="324" spans="1:63" x14ac:dyDescent="0.25">
      <c r="A324" s="61" t="s">
        <v>356</v>
      </c>
      <c r="B324" s="61">
        <v>44354</v>
      </c>
      <c r="C324" s="61">
        <v>30.24</v>
      </c>
      <c r="D324" s="61">
        <v>129.22999999999999</v>
      </c>
      <c r="E324" s="62">
        <v>3907.58</v>
      </c>
      <c r="F324" s="62">
        <v>3530.49</v>
      </c>
      <c r="G324" s="61">
        <v>8.6E-3</v>
      </c>
      <c r="H324" s="61">
        <v>5.0000000000000001E-4</v>
      </c>
      <c r="I324" s="61">
        <v>0.1152</v>
      </c>
      <c r="J324" s="61">
        <v>1.8E-3</v>
      </c>
      <c r="K324" s="61">
        <v>4.3200000000000002E-2</v>
      </c>
      <c r="L324" s="61">
        <v>0.75060000000000004</v>
      </c>
      <c r="M324" s="61">
        <v>0.08</v>
      </c>
      <c r="N324" s="61">
        <v>0.62649999999999995</v>
      </c>
      <c r="O324" s="61">
        <v>1.3599999999999999E-2</v>
      </c>
      <c r="P324" s="61">
        <v>0.1474</v>
      </c>
      <c r="Q324" s="61">
        <v>157.99</v>
      </c>
      <c r="R324" s="62">
        <v>54211.08</v>
      </c>
      <c r="S324" s="61">
        <v>0.23319999999999999</v>
      </c>
      <c r="T324" s="61">
        <v>0.18310000000000001</v>
      </c>
      <c r="U324" s="61">
        <v>0.5837</v>
      </c>
      <c r="V324" s="61">
        <v>18.3</v>
      </c>
      <c r="W324" s="61">
        <v>23.84</v>
      </c>
      <c r="X324" s="62">
        <v>77641.710000000006</v>
      </c>
      <c r="Y324" s="61">
        <v>160.77000000000001</v>
      </c>
      <c r="Z324" s="62">
        <v>99513.07</v>
      </c>
      <c r="AA324" s="61">
        <v>0.70069999999999999</v>
      </c>
      <c r="AB324" s="61">
        <v>0.2636</v>
      </c>
      <c r="AC324" s="61">
        <v>3.5700000000000003E-2</v>
      </c>
      <c r="AD324" s="61">
        <v>0.29930000000000001</v>
      </c>
      <c r="AE324" s="61">
        <v>99.51</v>
      </c>
      <c r="AF324" s="62">
        <v>3297.45</v>
      </c>
      <c r="AG324" s="61">
        <v>426.91</v>
      </c>
      <c r="AH324" s="62">
        <v>102827.48</v>
      </c>
      <c r="AI324" s="61" t="s">
        <v>14</v>
      </c>
      <c r="AJ324" s="62">
        <v>26500</v>
      </c>
      <c r="AK324" s="62">
        <v>38435.129999999997</v>
      </c>
      <c r="AL324" s="61">
        <v>50.87</v>
      </c>
      <c r="AM324" s="61">
        <v>30.62</v>
      </c>
      <c r="AN324" s="61">
        <v>34.68</v>
      </c>
      <c r="AO324" s="61">
        <v>4.4800000000000004</v>
      </c>
      <c r="AP324" s="61">
        <v>877.29</v>
      </c>
      <c r="AQ324" s="61">
        <v>1.0109999999999999</v>
      </c>
      <c r="AR324" s="62">
        <v>1151.8800000000001</v>
      </c>
      <c r="AS324" s="62">
        <v>1836.05</v>
      </c>
      <c r="AT324" s="62">
        <v>5653.45</v>
      </c>
      <c r="AU324" s="61">
        <v>952.74</v>
      </c>
      <c r="AV324" s="61">
        <v>382.31</v>
      </c>
      <c r="AW324" s="62">
        <v>9976.44</v>
      </c>
      <c r="AX324" s="62">
        <v>5388.61</v>
      </c>
      <c r="AY324" s="61">
        <v>0.52590000000000003</v>
      </c>
      <c r="AZ324" s="62">
        <v>3711.98</v>
      </c>
      <c r="BA324" s="61">
        <v>0.36230000000000001</v>
      </c>
      <c r="BB324" s="62">
        <v>1145.92</v>
      </c>
      <c r="BC324" s="61">
        <v>0.1118</v>
      </c>
      <c r="BD324" s="62">
        <v>10246.5</v>
      </c>
      <c r="BE324" s="62">
        <v>3714.73</v>
      </c>
      <c r="BF324" s="61">
        <v>1.4123000000000001</v>
      </c>
      <c r="BG324" s="61">
        <v>0.56140000000000001</v>
      </c>
      <c r="BH324" s="61">
        <v>0.2185</v>
      </c>
      <c r="BI324" s="61">
        <v>0.1741</v>
      </c>
      <c r="BJ324" s="61">
        <v>2.6200000000000001E-2</v>
      </c>
      <c r="BK324" s="61">
        <v>1.9800000000000002E-2</v>
      </c>
    </row>
    <row r="325" spans="1:63" x14ac:dyDescent="0.25">
      <c r="A325" s="61" t="s">
        <v>357</v>
      </c>
      <c r="B325" s="61">
        <v>50153</v>
      </c>
      <c r="C325" s="61">
        <v>50.24</v>
      </c>
      <c r="D325" s="61">
        <v>19.829999999999998</v>
      </c>
      <c r="E325" s="61">
        <v>996.02</v>
      </c>
      <c r="F325" s="61">
        <v>997.8</v>
      </c>
      <c r="G325" s="61">
        <v>4.0000000000000001E-3</v>
      </c>
      <c r="H325" s="61">
        <v>1E-4</v>
      </c>
      <c r="I325" s="61">
        <v>4.7000000000000002E-3</v>
      </c>
      <c r="J325" s="61">
        <v>6.9999999999999999E-4</v>
      </c>
      <c r="K325" s="61">
        <v>0.01</v>
      </c>
      <c r="L325" s="61">
        <v>0.96440000000000003</v>
      </c>
      <c r="M325" s="61">
        <v>1.61E-2</v>
      </c>
      <c r="N325" s="61">
        <v>0.34389999999999998</v>
      </c>
      <c r="O325" s="61">
        <v>1.6999999999999999E-3</v>
      </c>
      <c r="P325" s="61">
        <v>0.1263</v>
      </c>
      <c r="Q325" s="61">
        <v>48.52</v>
      </c>
      <c r="R325" s="62">
        <v>53286.64</v>
      </c>
      <c r="S325" s="61">
        <v>0.2056</v>
      </c>
      <c r="T325" s="61">
        <v>0.18229999999999999</v>
      </c>
      <c r="U325" s="61">
        <v>0.61209999999999998</v>
      </c>
      <c r="V325" s="61">
        <v>17.940000000000001</v>
      </c>
      <c r="W325" s="61">
        <v>8.1</v>
      </c>
      <c r="X325" s="62">
        <v>63140.07</v>
      </c>
      <c r="Y325" s="61">
        <v>118.64</v>
      </c>
      <c r="Z325" s="62">
        <v>134263.43</v>
      </c>
      <c r="AA325" s="61">
        <v>0.79210000000000003</v>
      </c>
      <c r="AB325" s="61">
        <v>0.1459</v>
      </c>
      <c r="AC325" s="61">
        <v>6.2E-2</v>
      </c>
      <c r="AD325" s="61">
        <v>0.2079</v>
      </c>
      <c r="AE325" s="61">
        <v>134.26</v>
      </c>
      <c r="AF325" s="62">
        <v>3883.08</v>
      </c>
      <c r="AG325" s="61">
        <v>489.21</v>
      </c>
      <c r="AH325" s="62">
        <v>133236.99</v>
      </c>
      <c r="AI325" s="61" t="s">
        <v>14</v>
      </c>
      <c r="AJ325" s="62">
        <v>32387</v>
      </c>
      <c r="AK325" s="62">
        <v>46317.47</v>
      </c>
      <c r="AL325" s="61">
        <v>45.33</v>
      </c>
      <c r="AM325" s="61">
        <v>27.78</v>
      </c>
      <c r="AN325" s="61">
        <v>30.89</v>
      </c>
      <c r="AO325" s="61">
        <v>4.79</v>
      </c>
      <c r="AP325" s="62">
        <v>1209.4100000000001</v>
      </c>
      <c r="AQ325" s="61">
        <v>1.0022</v>
      </c>
      <c r="AR325" s="62">
        <v>1216.25</v>
      </c>
      <c r="AS325" s="62">
        <v>1800.53</v>
      </c>
      <c r="AT325" s="62">
        <v>5230.25</v>
      </c>
      <c r="AU325" s="61">
        <v>886.46</v>
      </c>
      <c r="AV325" s="61">
        <v>220.69</v>
      </c>
      <c r="AW325" s="62">
        <v>9354.19</v>
      </c>
      <c r="AX325" s="62">
        <v>4249.62</v>
      </c>
      <c r="AY325" s="61">
        <v>0.45469999999999999</v>
      </c>
      <c r="AZ325" s="62">
        <v>4421.0600000000004</v>
      </c>
      <c r="BA325" s="61">
        <v>0.47310000000000002</v>
      </c>
      <c r="BB325" s="61">
        <v>674.95</v>
      </c>
      <c r="BC325" s="61">
        <v>7.22E-2</v>
      </c>
      <c r="BD325" s="62">
        <v>9345.6299999999992</v>
      </c>
      <c r="BE325" s="62">
        <v>3444.11</v>
      </c>
      <c r="BF325" s="61">
        <v>0.88460000000000005</v>
      </c>
      <c r="BG325" s="61">
        <v>0.56479999999999997</v>
      </c>
      <c r="BH325" s="61">
        <v>0.21540000000000001</v>
      </c>
      <c r="BI325" s="61">
        <v>0.16270000000000001</v>
      </c>
      <c r="BJ325" s="61">
        <v>3.3700000000000001E-2</v>
      </c>
      <c r="BK325" s="61">
        <v>2.35E-2</v>
      </c>
    </row>
    <row r="326" spans="1:63" x14ac:dyDescent="0.25">
      <c r="A326" s="61" t="s">
        <v>358</v>
      </c>
      <c r="B326" s="61">
        <v>44362</v>
      </c>
      <c r="C326" s="61">
        <v>39.19</v>
      </c>
      <c r="D326" s="61">
        <v>81.040000000000006</v>
      </c>
      <c r="E326" s="62">
        <v>3176.01</v>
      </c>
      <c r="F326" s="62">
        <v>3076</v>
      </c>
      <c r="G326" s="61">
        <v>2.1600000000000001E-2</v>
      </c>
      <c r="H326" s="61">
        <v>5.9999999999999995E-4</v>
      </c>
      <c r="I326" s="61">
        <v>6.6699999999999995E-2</v>
      </c>
      <c r="J326" s="61">
        <v>1.4E-3</v>
      </c>
      <c r="K326" s="61">
        <v>2.9499999999999998E-2</v>
      </c>
      <c r="L326" s="61">
        <v>0.82630000000000003</v>
      </c>
      <c r="M326" s="61">
        <v>5.3800000000000001E-2</v>
      </c>
      <c r="N326" s="61">
        <v>0.36249999999999999</v>
      </c>
      <c r="O326" s="61">
        <v>1.61E-2</v>
      </c>
      <c r="P326" s="61">
        <v>0.124</v>
      </c>
      <c r="Q326" s="61">
        <v>143.04</v>
      </c>
      <c r="R326" s="62">
        <v>59369.45</v>
      </c>
      <c r="S326" s="61">
        <v>0.25230000000000002</v>
      </c>
      <c r="T326" s="61">
        <v>0.17599999999999999</v>
      </c>
      <c r="U326" s="61">
        <v>0.57179999999999997</v>
      </c>
      <c r="V326" s="61">
        <v>18.05</v>
      </c>
      <c r="W326" s="61">
        <v>20.059999999999999</v>
      </c>
      <c r="X326" s="62">
        <v>78936.31</v>
      </c>
      <c r="Y326" s="61">
        <v>154.53</v>
      </c>
      <c r="Z326" s="62">
        <v>170842.67</v>
      </c>
      <c r="AA326" s="61">
        <v>0.67369999999999997</v>
      </c>
      <c r="AB326" s="61">
        <v>0.29530000000000001</v>
      </c>
      <c r="AC326" s="61">
        <v>3.1E-2</v>
      </c>
      <c r="AD326" s="61">
        <v>0.32629999999999998</v>
      </c>
      <c r="AE326" s="61">
        <v>170.84</v>
      </c>
      <c r="AF326" s="62">
        <v>6390.13</v>
      </c>
      <c r="AG326" s="61">
        <v>687.5</v>
      </c>
      <c r="AH326" s="62">
        <v>189042.96</v>
      </c>
      <c r="AI326" s="61" t="s">
        <v>14</v>
      </c>
      <c r="AJ326" s="62">
        <v>33803</v>
      </c>
      <c r="AK326" s="62">
        <v>51869.01</v>
      </c>
      <c r="AL326" s="61">
        <v>59.33</v>
      </c>
      <c r="AM326" s="61">
        <v>35.18</v>
      </c>
      <c r="AN326" s="61">
        <v>38.5</v>
      </c>
      <c r="AO326" s="61">
        <v>4.79</v>
      </c>
      <c r="AP326" s="62">
        <v>1534.22</v>
      </c>
      <c r="AQ326" s="61">
        <v>0.99519999999999997</v>
      </c>
      <c r="AR326" s="62">
        <v>1133.93</v>
      </c>
      <c r="AS326" s="62">
        <v>1865.23</v>
      </c>
      <c r="AT326" s="62">
        <v>6106.01</v>
      </c>
      <c r="AU326" s="62">
        <v>1061.8499999999999</v>
      </c>
      <c r="AV326" s="61">
        <v>232.53</v>
      </c>
      <c r="AW326" s="62">
        <v>10399.56</v>
      </c>
      <c r="AX326" s="62">
        <v>3333.42</v>
      </c>
      <c r="AY326" s="61">
        <v>0.32340000000000002</v>
      </c>
      <c r="AZ326" s="62">
        <v>6345.7</v>
      </c>
      <c r="BA326" s="61">
        <v>0.61560000000000004</v>
      </c>
      <c r="BB326" s="61">
        <v>628.26</v>
      </c>
      <c r="BC326" s="61">
        <v>6.0999999999999999E-2</v>
      </c>
      <c r="BD326" s="62">
        <v>10307.379999999999</v>
      </c>
      <c r="BE326" s="62">
        <v>1645.86</v>
      </c>
      <c r="BF326" s="61">
        <v>0.31369999999999998</v>
      </c>
      <c r="BG326" s="61">
        <v>0.59930000000000005</v>
      </c>
      <c r="BH326" s="61">
        <v>0.22239999999999999</v>
      </c>
      <c r="BI326" s="61">
        <v>0.1285</v>
      </c>
      <c r="BJ326" s="61">
        <v>2.8000000000000001E-2</v>
      </c>
      <c r="BK326" s="61">
        <v>2.18E-2</v>
      </c>
    </row>
    <row r="327" spans="1:63" x14ac:dyDescent="0.25">
      <c r="A327" s="61" t="s">
        <v>359</v>
      </c>
      <c r="B327" s="61">
        <v>44370</v>
      </c>
      <c r="C327" s="61">
        <v>25.9</v>
      </c>
      <c r="D327" s="61">
        <v>178.17</v>
      </c>
      <c r="E327" s="62">
        <v>4615.46</v>
      </c>
      <c r="F327" s="62">
        <v>4468.3500000000004</v>
      </c>
      <c r="G327" s="61">
        <v>4.9500000000000002E-2</v>
      </c>
      <c r="H327" s="61">
        <v>5.0000000000000001E-4</v>
      </c>
      <c r="I327" s="61">
        <v>8.5300000000000001E-2</v>
      </c>
      <c r="J327" s="61">
        <v>1.4E-3</v>
      </c>
      <c r="K327" s="61">
        <v>2.7300000000000001E-2</v>
      </c>
      <c r="L327" s="61">
        <v>0.79339999999999999</v>
      </c>
      <c r="M327" s="61">
        <v>4.2700000000000002E-2</v>
      </c>
      <c r="N327" s="61">
        <v>0.23230000000000001</v>
      </c>
      <c r="O327" s="61">
        <v>2.4799999999999999E-2</v>
      </c>
      <c r="P327" s="61">
        <v>0.12039999999999999</v>
      </c>
      <c r="Q327" s="61">
        <v>204.1</v>
      </c>
      <c r="R327" s="62">
        <v>65461.919999999998</v>
      </c>
      <c r="S327" s="61">
        <v>0.26919999999999999</v>
      </c>
      <c r="T327" s="61">
        <v>0.17799999999999999</v>
      </c>
      <c r="U327" s="61">
        <v>0.55289999999999995</v>
      </c>
      <c r="V327" s="61">
        <v>18.649999999999999</v>
      </c>
      <c r="W327" s="61">
        <v>25.43</v>
      </c>
      <c r="X327" s="62">
        <v>89257.5</v>
      </c>
      <c r="Y327" s="61">
        <v>179.19</v>
      </c>
      <c r="Z327" s="62">
        <v>211605.95</v>
      </c>
      <c r="AA327" s="61">
        <v>0.69869999999999999</v>
      </c>
      <c r="AB327" s="61">
        <v>0.2797</v>
      </c>
      <c r="AC327" s="61">
        <v>2.1700000000000001E-2</v>
      </c>
      <c r="AD327" s="61">
        <v>0.30130000000000001</v>
      </c>
      <c r="AE327" s="61">
        <v>211.61</v>
      </c>
      <c r="AF327" s="62">
        <v>8225.0400000000009</v>
      </c>
      <c r="AG327" s="61">
        <v>877.14</v>
      </c>
      <c r="AH327" s="62">
        <v>235619.71</v>
      </c>
      <c r="AI327" s="61" t="s">
        <v>14</v>
      </c>
      <c r="AJ327" s="62">
        <v>42323</v>
      </c>
      <c r="AK327" s="62">
        <v>71578.67</v>
      </c>
      <c r="AL327" s="61">
        <v>64.37</v>
      </c>
      <c r="AM327" s="61">
        <v>37.31</v>
      </c>
      <c r="AN327" s="61">
        <v>40.56</v>
      </c>
      <c r="AO327" s="61">
        <v>5.0199999999999996</v>
      </c>
      <c r="AP327" s="61">
        <v>0</v>
      </c>
      <c r="AQ327" s="61">
        <v>0.77400000000000002</v>
      </c>
      <c r="AR327" s="62">
        <v>1199.99</v>
      </c>
      <c r="AS327" s="62">
        <v>1993.81</v>
      </c>
      <c r="AT327" s="62">
        <v>6377.35</v>
      </c>
      <c r="AU327" s="62">
        <v>1185.6500000000001</v>
      </c>
      <c r="AV327" s="61">
        <v>310.81</v>
      </c>
      <c r="AW327" s="62">
        <v>11067.6</v>
      </c>
      <c r="AX327" s="62">
        <v>3045.67</v>
      </c>
      <c r="AY327" s="61">
        <v>0.27150000000000002</v>
      </c>
      <c r="AZ327" s="62">
        <v>7674.58</v>
      </c>
      <c r="BA327" s="61">
        <v>0.68420000000000003</v>
      </c>
      <c r="BB327" s="61">
        <v>496.59</v>
      </c>
      <c r="BC327" s="61">
        <v>4.4299999999999999E-2</v>
      </c>
      <c r="BD327" s="62">
        <v>11216.84</v>
      </c>
      <c r="BE327" s="61">
        <v>998.19</v>
      </c>
      <c r="BF327" s="61">
        <v>0.122</v>
      </c>
      <c r="BG327" s="61">
        <v>0.6109</v>
      </c>
      <c r="BH327" s="61">
        <v>0.22450000000000001</v>
      </c>
      <c r="BI327" s="61">
        <v>0.1114</v>
      </c>
      <c r="BJ327" s="61">
        <v>2.8400000000000002E-2</v>
      </c>
      <c r="BK327" s="61">
        <v>2.4899999999999999E-2</v>
      </c>
    </row>
    <row r="328" spans="1:63" x14ac:dyDescent="0.25">
      <c r="A328" s="61" t="s">
        <v>360</v>
      </c>
      <c r="B328" s="61">
        <v>48850</v>
      </c>
      <c r="C328" s="61">
        <v>84.33</v>
      </c>
      <c r="D328" s="61">
        <v>23.64</v>
      </c>
      <c r="E328" s="62">
        <v>1993.73</v>
      </c>
      <c r="F328" s="62">
        <v>1975.41</v>
      </c>
      <c r="G328" s="61">
        <v>3.7000000000000002E-3</v>
      </c>
      <c r="H328" s="61">
        <v>4.0000000000000002E-4</v>
      </c>
      <c r="I328" s="61">
        <v>9.1000000000000004E-3</v>
      </c>
      <c r="J328" s="61">
        <v>1.1000000000000001E-3</v>
      </c>
      <c r="K328" s="61">
        <v>1.3899999999999999E-2</v>
      </c>
      <c r="L328" s="61">
        <v>0.94699999999999995</v>
      </c>
      <c r="M328" s="61">
        <v>2.47E-2</v>
      </c>
      <c r="N328" s="61">
        <v>0.52070000000000005</v>
      </c>
      <c r="O328" s="61">
        <v>1.4E-3</v>
      </c>
      <c r="P328" s="61">
        <v>0.155</v>
      </c>
      <c r="Q328" s="61">
        <v>90.25</v>
      </c>
      <c r="R328" s="62">
        <v>51120.98</v>
      </c>
      <c r="S328" s="61">
        <v>0.2432</v>
      </c>
      <c r="T328" s="61">
        <v>0.15690000000000001</v>
      </c>
      <c r="U328" s="61">
        <v>0.6</v>
      </c>
      <c r="V328" s="61">
        <v>17.78</v>
      </c>
      <c r="W328" s="61">
        <v>13.54</v>
      </c>
      <c r="X328" s="62">
        <v>68615.3</v>
      </c>
      <c r="Y328" s="61">
        <v>142.58000000000001</v>
      </c>
      <c r="Z328" s="62">
        <v>99106.3</v>
      </c>
      <c r="AA328" s="61">
        <v>0.80889999999999995</v>
      </c>
      <c r="AB328" s="61">
        <v>0.14710000000000001</v>
      </c>
      <c r="AC328" s="61">
        <v>4.3999999999999997E-2</v>
      </c>
      <c r="AD328" s="61">
        <v>0.19109999999999999</v>
      </c>
      <c r="AE328" s="61">
        <v>99.11</v>
      </c>
      <c r="AF328" s="62">
        <v>2697.2</v>
      </c>
      <c r="AG328" s="61">
        <v>384.03</v>
      </c>
      <c r="AH328" s="62">
        <v>96298.52</v>
      </c>
      <c r="AI328" s="61" t="s">
        <v>14</v>
      </c>
      <c r="AJ328" s="62">
        <v>28274</v>
      </c>
      <c r="AK328" s="62">
        <v>39365.14</v>
      </c>
      <c r="AL328" s="61">
        <v>38.6</v>
      </c>
      <c r="AM328" s="61">
        <v>25.3</v>
      </c>
      <c r="AN328" s="61">
        <v>29.55</v>
      </c>
      <c r="AO328" s="61">
        <v>4.05</v>
      </c>
      <c r="AP328" s="61">
        <v>939.79</v>
      </c>
      <c r="AQ328" s="61">
        <v>1.0524</v>
      </c>
      <c r="AR328" s="62">
        <v>1067.21</v>
      </c>
      <c r="AS328" s="62">
        <v>1848.31</v>
      </c>
      <c r="AT328" s="62">
        <v>5214.3599999999997</v>
      </c>
      <c r="AU328" s="61">
        <v>943.8</v>
      </c>
      <c r="AV328" s="61">
        <v>302.25</v>
      </c>
      <c r="AW328" s="62">
        <v>9375.94</v>
      </c>
      <c r="AX328" s="62">
        <v>5347.56</v>
      </c>
      <c r="AY328" s="61">
        <v>0.56299999999999994</v>
      </c>
      <c r="AZ328" s="62">
        <v>3200.24</v>
      </c>
      <c r="BA328" s="61">
        <v>0.33689999999999998</v>
      </c>
      <c r="BB328" s="61">
        <v>950.97</v>
      </c>
      <c r="BC328" s="61">
        <v>0.10009999999999999</v>
      </c>
      <c r="BD328" s="62">
        <v>9498.77</v>
      </c>
      <c r="BE328" s="62">
        <v>4697.76</v>
      </c>
      <c r="BF328" s="61">
        <v>1.8380000000000001</v>
      </c>
      <c r="BG328" s="61">
        <v>0.54120000000000001</v>
      </c>
      <c r="BH328" s="61">
        <v>0.23430000000000001</v>
      </c>
      <c r="BI328" s="61">
        <v>0.16900000000000001</v>
      </c>
      <c r="BJ328" s="61">
        <v>3.27E-2</v>
      </c>
      <c r="BK328" s="61">
        <v>2.29E-2</v>
      </c>
    </row>
    <row r="329" spans="1:63" x14ac:dyDescent="0.25">
      <c r="A329" s="61" t="s">
        <v>361</v>
      </c>
      <c r="B329" s="61">
        <v>47456</v>
      </c>
      <c r="C329" s="61">
        <v>83.33</v>
      </c>
      <c r="D329" s="61">
        <v>9.26</v>
      </c>
      <c r="E329" s="61">
        <v>771.43</v>
      </c>
      <c r="F329" s="61">
        <v>779.19</v>
      </c>
      <c r="G329" s="61">
        <v>5.0000000000000001E-3</v>
      </c>
      <c r="H329" s="61">
        <v>1E-4</v>
      </c>
      <c r="I329" s="61">
        <v>6.4000000000000003E-3</v>
      </c>
      <c r="J329" s="61">
        <v>1E-3</v>
      </c>
      <c r="K329" s="61">
        <v>4.6300000000000001E-2</v>
      </c>
      <c r="L329" s="61">
        <v>0.91579999999999995</v>
      </c>
      <c r="M329" s="61">
        <v>2.53E-2</v>
      </c>
      <c r="N329" s="61">
        <v>0.37630000000000002</v>
      </c>
      <c r="O329" s="61">
        <v>2.7000000000000001E-3</v>
      </c>
      <c r="P329" s="61">
        <v>0.13789999999999999</v>
      </c>
      <c r="Q329" s="61">
        <v>40.19</v>
      </c>
      <c r="R329" s="62">
        <v>49780.22</v>
      </c>
      <c r="S329" s="61">
        <v>0.3639</v>
      </c>
      <c r="T329" s="61">
        <v>0.1454</v>
      </c>
      <c r="U329" s="61">
        <v>0.49070000000000003</v>
      </c>
      <c r="V329" s="61">
        <v>16.739999999999998</v>
      </c>
      <c r="W329" s="61">
        <v>7.61</v>
      </c>
      <c r="X329" s="62">
        <v>63283.59</v>
      </c>
      <c r="Y329" s="61">
        <v>98.17</v>
      </c>
      <c r="Z329" s="62">
        <v>109059.11</v>
      </c>
      <c r="AA329" s="61">
        <v>0.89370000000000005</v>
      </c>
      <c r="AB329" s="61">
        <v>6.4199999999999993E-2</v>
      </c>
      <c r="AC329" s="61">
        <v>4.2099999999999999E-2</v>
      </c>
      <c r="AD329" s="61">
        <v>0.10630000000000001</v>
      </c>
      <c r="AE329" s="61">
        <v>109.06</v>
      </c>
      <c r="AF329" s="62">
        <v>2579.13</v>
      </c>
      <c r="AG329" s="61">
        <v>383.79</v>
      </c>
      <c r="AH329" s="62">
        <v>93613.94</v>
      </c>
      <c r="AI329" s="61" t="s">
        <v>14</v>
      </c>
      <c r="AJ329" s="62">
        <v>31858</v>
      </c>
      <c r="AK329" s="62">
        <v>43159.16</v>
      </c>
      <c r="AL329" s="61">
        <v>40.26</v>
      </c>
      <c r="AM329" s="61">
        <v>22.81</v>
      </c>
      <c r="AN329" s="61">
        <v>27.64</v>
      </c>
      <c r="AO329" s="61">
        <v>4.38</v>
      </c>
      <c r="AP329" s="62">
        <v>1271.52</v>
      </c>
      <c r="AQ329" s="61">
        <v>1.2669999999999999</v>
      </c>
      <c r="AR329" s="62">
        <v>1260.3399999999999</v>
      </c>
      <c r="AS329" s="62">
        <v>1854.75</v>
      </c>
      <c r="AT329" s="62">
        <v>5451.78</v>
      </c>
      <c r="AU329" s="61">
        <v>876.22</v>
      </c>
      <c r="AV329" s="61">
        <v>130.07</v>
      </c>
      <c r="AW329" s="62">
        <v>9573.16</v>
      </c>
      <c r="AX329" s="62">
        <v>5374.33</v>
      </c>
      <c r="AY329" s="61">
        <v>0.54149999999999998</v>
      </c>
      <c r="AZ329" s="62">
        <v>3949.92</v>
      </c>
      <c r="BA329" s="61">
        <v>0.39800000000000002</v>
      </c>
      <c r="BB329" s="61">
        <v>601.29999999999995</v>
      </c>
      <c r="BC329" s="61">
        <v>6.0600000000000001E-2</v>
      </c>
      <c r="BD329" s="62">
        <v>9925.56</v>
      </c>
      <c r="BE329" s="62">
        <v>4723.6400000000003</v>
      </c>
      <c r="BF329" s="61">
        <v>1.6251</v>
      </c>
      <c r="BG329" s="61">
        <v>0.55559999999999998</v>
      </c>
      <c r="BH329" s="61">
        <v>0.20680000000000001</v>
      </c>
      <c r="BI329" s="61">
        <v>0.1701</v>
      </c>
      <c r="BJ329" s="61">
        <v>3.44E-2</v>
      </c>
      <c r="BK329" s="61">
        <v>3.3099999999999997E-2</v>
      </c>
    </row>
    <row r="330" spans="1:63" x14ac:dyDescent="0.25">
      <c r="A330" s="61" t="s">
        <v>362</v>
      </c>
      <c r="B330" s="61">
        <v>50229</v>
      </c>
      <c r="C330" s="61">
        <v>70.95</v>
      </c>
      <c r="D330" s="61">
        <v>15.43</v>
      </c>
      <c r="E330" s="62">
        <v>1094.71</v>
      </c>
      <c r="F330" s="62">
        <v>1107.3699999999999</v>
      </c>
      <c r="G330" s="61">
        <v>3.3999999999999998E-3</v>
      </c>
      <c r="H330" s="61">
        <v>5.0000000000000001E-4</v>
      </c>
      <c r="I330" s="61">
        <v>6.3E-3</v>
      </c>
      <c r="J330" s="61">
        <v>1.6000000000000001E-3</v>
      </c>
      <c r="K330" s="61">
        <v>1.0999999999999999E-2</v>
      </c>
      <c r="L330" s="61">
        <v>0.95630000000000004</v>
      </c>
      <c r="M330" s="61">
        <v>2.1000000000000001E-2</v>
      </c>
      <c r="N330" s="61">
        <v>0.34410000000000002</v>
      </c>
      <c r="O330" s="61">
        <v>4.0000000000000002E-4</v>
      </c>
      <c r="P330" s="61">
        <v>0.11749999999999999</v>
      </c>
      <c r="Q330" s="61">
        <v>51.28</v>
      </c>
      <c r="R330" s="62">
        <v>50346.71</v>
      </c>
      <c r="S330" s="61">
        <v>0.32269999999999999</v>
      </c>
      <c r="T330" s="61">
        <v>0.1492</v>
      </c>
      <c r="U330" s="61">
        <v>0.52810000000000001</v>
      </c>
      <c r="V330" s="61">
        <v>18.25</v>
      </c>
      <c r="W330" s="61">
        <v>7.7</v>
      </c>
      <c r="X330" s="62">
        <v>66727.600000000006</v>
      </c>
      <c r="Y330" s="61">
        <v>137.49</v>
      </c>
      <c r="Z330" s="62">
        <v>101490.8</v>
      </c>
      <c r="AA330" s="61">
        <v>0.91979999999999995</v>
      </c>
      <c r="AB330" s="61">
        <v>4.5999999999999999E-2</v>
      </c>
      <c r="AC330" s="61">
        <v>3.4299999999999997E-2</v>
      </c>
      <c r="AD330" s="61">
        <v>8.0199999999999994E-2</v>
      </c>
      <c r="AE330" s="61">
        <v>101.49</v>
      </c>
      <c r="AF330" s="62">
        <v>2472.04</v>
      </c>
      <c r="AG330" s="61">
        <v>384.57</v>
      </c>
      <c r="AH330" s="62">
        <v>98641.67</v>
      </c>
      <c r="AI330" s="61" t="s">
        <v>14</v>
      </c>
      <c r="AJ330" s="62">
        <v>33755</v>
      </c>
      <c r="AK330" s="62">
        <v>45401.9</v>
      </c>
      <c r="AL330" s="61">
        <v>36.51</v>
      </c>
      <c r="AM330" s="61">
        <v>24.11</v>
      </c>
      <c r="AN330" s="61">
        <v>26.95</v>
      </c>
      <c r="AO330" s="61">
        <v>4.49</v>
      </c>
      <c r="AP330" s="62">
        <v>1125.8800000000001</v>
      </c>
      <c r="AQ330" s="61">
        <v>1.0356000000000001</v>
      </c>
      <c r="AR330" s="62">
        <v>1081.18</v>
      </c>
      <c r="AS330" s="62">
        <v>1856.59</v>
      </c>
      <c r="AT330" s="62">
        <v>4757.97</v>
      </c>
      <c r="AU330" s="61">
        <v>765.72</v>
      </c>
      <c r="AV330" s="61">
        <v>194.55</v>
      </c>
      <c r="AW330" s="62">
        <v>8656.01</v>
      </c>
      <c r="AX330" s="62">
        <v>5158.75</v>
      </c>
      <c r="AY330" s="61">
        <v>0.56430000000000002</v>
      </c>
      <c r="AZ330" s="62">
        <v>3328.95</v>
      </c>
      <c r="BA330" s="61">
        <v>0.36420000000000002</v>
      </c>
      <c r="BB330" s="61">
        <v>653.54999999999995</v>
      </c>
      <c r="BC330" s="61">
        <v>7.1499999999999994E-2</v>
      </c>
      <c r="BD330" s="62">
        <v>9141.25</v>
      </c>
      <c r="BE330" s="62">
        <v>4718.9799999999996</v>
      </c>
      <c r="BF330" s="61">
        <v>1.6151</v>
      </c>
      <c r="BG330" s="61">
        <v>0.53269999999999995</v>
      </c>
      <c r="BH330" s="61">
        <v>0.2041</v>
      </c>
      <c r="BI330" s="61">
        <v>0.20230000000000001</v>
      </c>
      <c r="BJ330" s="61">
        <v>3.7400000000000003E-2</v>
      </c>
      <c r="BK330" s="61">
        <v>2.35E-2</v>
      </c>
    </row>
    <row r="331" spans="1:63" x14ac:dyDescent="0.25">
      <c r="A331" s="61" t="s">
        <v>363</v>
      </c>
      <c r="B331" s="61">
        <v>45484</v>
      </c>
      <c r="C331" s="61">
        <v>86.33</v>
      </c>
      <c r="D331" s="61">
        <v>12.56</v>
      </c>
      <c r="E331" s="62">
        <v>1084.53</v>
      </c>
      <c r="F331" s="62">
        <v>1067.8</v>
      </c>
      <c r="G331" s="61">
        <v>3.2000000000000002E-3</v>
      </c>
      <c r="H331" s="61">
        <v>4.0000000000000002E-4</v>
      </c>
      <c r="I331" s="61">
        <v>4.4999999999999997E-3</v>
      </c>
      <c r="J331" s="61">
        <v>8.0000000000000004E-4</v>
      </c>
      <c r="K331" s="61">
        <v>1.0200000000000001E-2</v>
      </c>
      <c r="L331" s="61">
        <v>0.96409999999999996</v>
      </c>
      <c r="M331" s="61">
        <v>1.6799999999999999E-2</v>
      </c>
      <c r="N331" s="61">
        <v>0.36870000000000003</v>
      </c>
      <c r="O331" s="61">
        <v>2.0000000000000001E-4</v>
      </c>
      <c r="P331" s="61">
        <v>0.12570000000000001</v>
      </c>
      <c r="Q331" s="61">
        <v>49.9</v>
      </c>
      <c r="R331" s="62">
        <v>50160.49</v>
      </c>
      <c r="S331" s="61">
        <v>0.2843</v>
      </c>
      <c r="T331" s="61">
        <v>0.15609999999999999</v>
      </c>
      <c r="U331" s="61">
        <v>0.55959999999999999</v>
      </c>
      <c r="V331" s="61">
        <v>17.98</v>
      </c>
      <c r="W331" s="61">
        <v>8.89</v>
      </c>
      <c r="X331" s="62">
        <v>59556.94</v>
      </c>
      <c r="Y331" s="61">
        <v>118.29</v>
      </c>
      <c r="Z331" s="62">
        <v>107087.37</v>
      </c>
      <c r="AA331" s="61">
        <v>0.90139999999999998</v>
      </c>
      <c r="AB331" s="61">
        <v>5.4399999999999997E-2</v>
      </c>
      <c r="AC331" s="61">
        <v>4.4200000000000003E-2</v>
      </c>
      <c r="AD331" s="61">
        <v>9.8599999999999993E-2</v>
      </c>
      <c r="AE331" s="61">
        <v>107.09</v>
      </c>
      <c r="AF331" s="62">
        <v>2605.5700000000002</v>
      </c>
      <c r="AG331" s="61">
        <v>386.16</v>
      </c>
      <c r="AH331" s="62">
        <v>103246.17</v>
      </c>
      <c r="AI331" s="61" t="s">
        <v>14</v>
      </c>
      <c r="AJ331" s="62">
        <v>32415</v>
      </c>
      <c r="AK331" s="62">
        <v>44151.74</v>
      </c>
      <c r="AL331" s="61">
        <v>35.97</v>
      </c>
      <c r="AM331" s="61">
        <v>23.58</v>
      </c>
      <c r="AN331" s="61">
        <v>26.12</v>
      </c>
      <c r="AO331" s="61">
        <v>4.45</v>
      </c>
      <c r="AP331" s="62">
        <v>1193.44</v>
      </c>
      <c r="AQ331" s="61">
        <v>1.1028</v>
      </c>
      <c r="AR331" s="62">
        <v>1085.78</v>
      </c>
      <c r="AS331" s="62">
        <v>1950.39</v>
      </c>
      <c r="AT331" s="62">
        <v>5073.01</v>
      </c>
      <c r="AU331" s="61">
        <v>810.95</v>
      </c>
      <c r="AV331" s="61">
        <v>196.93</v>
      </c>
      <c r="AW331" s="62">
        <v>9117.06</v>
      </c>
      <c r="AX331" s="62">
        <v>5197.41</v>
      </c>
      <c r="AY331" s="61">
        <v>0.55789999999999995</v>
      </c>
      <c r="AZ331" s="62">
        <v>3486.6</v>
      </c>
      <c r="BA331" s="61">
        <v>0.37430000000000002</v>
      </c>
      <c r="BB331" s="61">
        <v>631.41999999999996</v>
      </c>
      <c r="BC331" s="61">
        <v>6.7799999999999999E-2</v>
      </c>
      <c r="BD331" s="62">
        <v>9315.44</v>
      </c>
      <c r="BE331" s="62">
        <v>4569.3599999999997</v>
      </c>
      <c r="BF331" s="61">
        <v>1.5643</v>
      </c>
      <c r="BG331" s="61">
        <v>0.54269999999999996</v>
      </c>
      <c r="BH331" s="61">
        <v>0.21129999999999999</v>
      </c>
      <c r="BI331" s="61">
        <v>0.18559999999999999</v>
      </c>
      <c r="BJ331" s="61">
        <v>3.4000000000000002E-2</v>
      </c>
      <c r="BK331" s="61">
        <v>2.64E-2</v>
      </c>
    </row>
    <row r="332" spans="1:63" x14ac:dyDescent="0.25">
      <c r="A332" s="61" t="s">
        <v>364</v>
      </c>
      <c r="B332" s="61">
        <v>44388</v>
      </c>
      <c r="C332" s="61">
        <v>40.619999999999997</v>
      </c>
      <c r="D332" s="61">
        <v>137.62</v>
      </c>
      <c r="E332" s="62">
        <v>5590.09</v>
      </c>
      <c r="F332" s="62">
        <v>5349.92</v>
      </c>
      <c r="G332" s="61">
        <v>2.93E-2</v>
      </c>
      <c r="H332" s="61">
        <v>4.0000000000000002E-4</v>
      </c>
      <c r="I332" s="61">
        <v>2.8000000000000001E-2</v>
      </c>
      <c r="J332" s="61">
        <v>1.1000000000000001E-3</v>
      </c>
      <c r="K332" s="61">
        <v>2.2700000000000001E-2</v>
      </c>
      <c r="L332" s="61">
        <v>0.88970000000000005</v>
      </c>
      <c r="M332" s="61">
        <v>2.8799999999999999E-2</v>
      </c>
      <c r="N332" s="61">
        <v>0.1883</v>
      </c>
      <c r="O332" s="61">
        <v>1.29E-2</v>
      </c>
      <c r="P332" s="61">
        <v>0.1099</v>
      </c>
      <c r="Q332" s="61">
        <v>232.7</v>
      </c>
      <c r="R332" s="62">
        <v>61991.07</v>
      </c>
      <c r="S332" s="61">
        <v>0.23169999999999999</v>
      </c>
      <c r="T332" s="61">
        <v>0.2117</v>
      </c>
      <c r="U332" s="61">
        <v>0.55669999999999997</v>
      </c>
      <c r="V332" s="61">
        <v>19.73</v>
      </c>
      <c r="W332" s="61">
        <v>25.88</v>
      </c>
      <c r="X332" s="62">
        <v>86163.01</v>
      </c>
      <c r="Y332" s="61">
        <v>212.58</v>
      </c>
      <c r="Z332" s="62">
        <v>173360.26</v>
      </c>
      <c r="AA332" s="61">
        <v>0.78390000000000004</v>
      </c>
      <c r="AB332" s="61">
        <v>0.1946</v>
      </c>
      <c r="AC332" s="61">
        <v>2.1499999999999998E-2</v>
      </c>
      <c r="AD332" s="61">
        <v>0.21609999999999999</v>
      </c>
      <c r="AE332" s="61">
        <v>173.36</v>
      </c>
      <c r="AF332" s="62">
        <v>6508.47</v>
      </c>
      <c r="AG332" s="61">
        <v>791.22</v>
      </c>
      <c r="AH332" s="62">
        <v>195925.41</v>
      </c>
      <c r="AI332" s="61" t="s">
        <v>14</v>
      </c>
      <c r="AJ332" s="62">
        <v>41415</v>
      </c>
      <c r="AK332" s="62">
        <v>67526.37</v>
      </c>
      <c r="AL332" s="61">
        <v>64.790000000000006</v>
      </c>
      <c r="AM332" s="61">
        <v>36.68</v>
      </c>
      <c r="AN332" s="61">
        <v>38.5</v>
      </c>
      <c r="AO332" s="61">
        <v>4.4000000000000004</v>
      </c>
      <c r="AP332" s="62">
        <v>1096.5</v>
      </c>
      <c r="AQ332" s="61">
        <v>0.73699999999999999</v>
      </c>
      <c r="AR332" s="62">
        <v>1030.27</v>
      </c>
      <c r="AS332" s="62">
        <v>1851.27</v>
      </c>
      <c r="AT332" s="62">
        <v>5535.27</v>
      </c>
      <c r="AU332" s="62">
        <v>1016.13</v>
      </c>
      <c r="AV332" s="61">
        <v>284.72000000000003</v>
      </c>
      <c r="AW332" s="62">
        <v>9717.65</v>
      </c>
      <c r="AX332" s="62">
        <v>3273.58</v>
      </c>
      <c r="AY332" s="61">
        <v>0.33760000000000001</v>
      </c>
      <c r="AZ332" s="62">
        <v>6000.5</v>
      </c>
      <c r="BA332" s="61">
        <v>0.61890000000000001</v>
      </c>
      <c r="BB332" s="61">
        <v>421.84</v>
      </c>
      <c r="BC332" s="61">
        <v>4.3499999999999997E-2</v>
      </c>
      <c r="BD332" s="62">
        <v>9695.92</v>
      </c>
      <c r="BE332" s="62">
        <v>1720.63</v>
      </c>
      <c r="BF332" s="61">
        <v>0.24660000000000001</v>
      </c>
      <c r="BG332" s="61">
        <v>0.60819999999999996</v>
      </c>
      <c r="BH332" s="61">
        <v>0.2303</v>
      </c>
      <c r="BI332" s="61">
        <v>0.111</v>
      </c>
      <c r="BJ332" s="61">
        <v>3.09E-2</v>
      </c>
      <c r="BK332" s="61">
        <v>1.9599999999999999E-2</v>
      </c>
    </row>
    <row r="333" spans="1:63" x14ac:dyDescent="0.25">
      <c r="A333" s="61" t="s">
        <v>365</v>
      </c>
      <c r="B333" s="61">
        <v>48520</v>
      </c>
      <c r="C333" s="61">
        <v>120.9</v>
      </c>
      <c r="D333" s="61">
        <v>15.12</v>
      </c>
      <c r="E333" s="62">
        <v>1828.03</v>
      </c>
      <c r="F333" s="62">
        <v>1798.46</v>
      </c>
      <c r="G333" s="61">
        <v>2.5999999999999999E-3</v>
      </c>
      <c r="H333" s="61">
        <v>2.0000000000000001E-4</v>
      </c>
      <c r="I333" s="61">
        <v>8.0999999999999996E-3</v>
      </c>
      <c r="J333" s="61">
        <v>1E-3</v>
      </c>
      <c r="K333" s="61">
        <v>7.7999999999999996E-3</v>
      </c>
      <c r="L333" s="61">
        <v>0.96179999999999999</v>
      </c>
      <c r="M333" s="61">
        <v>1.8499999999999999E-2</v>
      </c>
      <c r="N333" s="61">
        <v>0.58299999999999996</v>
      </c>
      <c r="O333" s="61">
        <v>5.0000000000000001E-4</v>
      </c>
      <c r="P333" s="61">
        <v>0.15609999999999999</v>
      </c>
      <c r="Q333" s="61">
        <v>84.95</v>
      </c>
      <c r="R333" s="62">
        <v>49152.93</v>
      </c>
      <c r="S333" s="61">
        <v>0.2407</v>
      </c>
      <c r="T333" s="61">
        <v>0.16439999999999999</v>
      </c>
      <c r="U333" s="61">
        <v>0.59499999999999997</v>
      </c>
      <c r="V333" s="61">
        <v>17.440000000000001</v>
      </c>
      <c r="W333" s="61">
        <v>12.86</v>
      </c>
      <c r="X333" s="62">
        <v>66318.679999999993</v>
      </c>
      <c r="Y333" s="61">
        <v>137.24</v>
      </c>
      <c r="Z333" s="62">
        <v>86551.32</v>
      </c>
      <c r="AA333" s="61">
        <v>0.77049999999999996</v>
      </c>
      <c r="AB333" s="61">
        <v>0.15260000000000001</v>
      </c>
      <c r="AC333" s="61">
        <v>7.6899999999999996E-2</v>
      </c>
      <c r="AD333" s="61">
        <v>0.22950000000000001</v>
      </c>
      <c r="AE333" s="61">
        <v>86.55</v>
      </c>
      <c r="AF333" s="62">
        <v>2172.41</v>
      </c>
      <c r="AG333" s="61">
        <v>304.02999999999997</v>
      </c>
      <c r="AH333" s="62">
        <v>81010.89</v>
      </c>
      <c r="AI333" s="61" t="s">
        <v>14</v>
      </c>
      <c r="AJ333" s="62">
        <v>26516</v>
      </c>
      <c r="AK333" s="62">
        <v>37131.760000000002</v>
      </c>
      <c r="AL333" s="61">
        <v>35.630000000000003</v>
      </c>
      <c r="AM333" s="61">
        <v>24.01</v>
      </c>
      <c r="AN333" s="61">
        <v>26.68</v>
      </c>
      <c r="AO333" s="61">
        <v>4.04</v>
      </c>
      <c r="AP333" s="61">
        <v>932.01</v>
      </c>
      <c r="AQ333" s="61">
        <v>0.95250000000000001</v>
      </c>
      <c r="AR333" s="62">
        <v>1091.29</v>
      </c>
      <c r="AS333" s="62">
        <v>2020.33</v>
      </c>
      <c r="AT333" s="62">
        <v>5289.5</v>
      </c>
      <c r="AU333" s="61">
        <v>887.56</v>
      </c>
      <c r="AV333" s="61">
        <v>245.13</v>
      </c>
      <c r="AW333" s="62">
        <v>9533.82</v>
      </c>
      <c r="AX333" s="62">
        <v>6190.95</v>
      </c>
      <c r="AY333" s="61">
        <v>0.63149999999999995</v>
      </c>
      <c r="AZ333" s="62">
        <v>2520.06</v>
      </c>
      <c r="BA333" s="61">
        <v>0.2571</v>
      </c>
      <c r="BB333" s="62">
        <v>1092.31</v>
      </c>
      <c r="BC333" s="61">
        <v>0.1114</v>
      </c>
      <c r="BD333" s="62">
        <v>9803.32</v>
      </c>
      <c r="BE333" s="62">
        <v>5600.32</v>
      </c>
      <c r="BF333" s="61">
        <v>2.6187999999999998</v>
      </c>
      <c r="BG333" s="61">
        <v>0.53810000000000002</v>
      </c>
      <c r="BH333" s="61">
        <v>0.24540000000000001</v>
      </c>
      <c r="BI333" s="61">
        <v>0.15720000000000001</v>
      </c>
      <c r="BJ333" s="61">
        <v>3.6400000000000002E-2</v>
      </c>
      <c r="BK333" s="61">
        <v>2.29E-2</v>
      </c>
    </row>
    <row r="334" spans="1:63" x14ac:dyDescent="0.25">
      <c r="A334" s="61" t="s">
        <v>366</v>
      </c>
      <c r="B334" s="61">
        <v>45492</v>
      </c>
      <c r="C334" s="61">
        <v>27.33</v>
      </c>
      <c r="D334" s="61">
        <v>250.02</v>
      </c>
      <c r="E334" s="62">
        <v>6833.94</v>
      </c>
      <c r="F334" s="62">
        <v>6508.91</v>
      </c>
      <c r="G334" s="61">
        <v>2.35E-2</v>
      </c>
      <c r="H334" s="61">
        <v>4.0000000000000002E-4</v>
      </c>
      <c r="I334" s="61">
        <v>4.2099999999999999E-2</v>
      </c>
      <c r="J334" s="61">
        <v>1.1000000000000001E-3</v>
      </c>
      <c r="K334" s="61">
        <v>2.6599999999999999E-2</v>
      </c>
      <c r="L334" s="61">
        <v>0.87270000000000003</v>
      </c>
      <c r="M334" s="61">
        <v>3.3700000000000001E-2</v>
      </c>
      <c r="N334" s="61">
        <v>0.2954</v>
      </c>
      <c r="O334" s="61">
        <v>1.8800000000000001E-2</v>
      </c>
      <c r="P334" s="61">
        <v>0.1246</v>
      </c>
      <c r="Q334" s="61">
        <v>312.22000000000003</v>
      </c>
      <c r="R334" s="62">
        <v>61987.45</v>
      </c>
      <c r="S334" s="61">
        <v>0.2339</v>
      </c>
      <c r="T334" s="61">
        <v>0.18329999999999999</v>
      </c>
      <c r="U334" s="61">
        <v>0.58279999999999998</v>
      </c>
      <c r="V334" s="61">
        <v>19.079999999999998</v>
      </c>
      <c r="W334" s="61">
        <v>33.92</v>
      </c>
      <c r="X334" s="62">
        <v>86013.87</v>
      </c>
      <c r="Y334" s="61">
        <v>198.43</v>
      </c>
      <c r="Z334" s="62">
        <v>173778.2</v>
      </c>
      <c r="AA334" s="61">
        <v>0.73299999999999998</v>
      </c>
      <c r="AB334" s="61">
        <v>0.24299999999999999</v>
      </c>
      <c r="AC334" s="61">
        <v>2.4E-2</v>
      </c>
      <c r="AD334" s="61">
        <v>0.26700000000000002</v>
      </c>
      <c r="AE334" s="61">
        <v>173.78</v>
      </c>
      <c r="AF334" s="62">
        <v>7078.24</v>
      </c>
      <c r="AG334" s="61">
        <v>819.27</v>
      </c>
      <c r="AH334" s="62">
        <v>194374.35</v>
      </c>
      <c r="AI334" s="61" t="s">
        <v>14</v>
      </c>
      <c r="AJ334" s="62">
        <v>37022</v>
      </c>
      <c r="AK334" s="62">
        <v>55121.75</v>
      </c>
      <c r="AL334" s="61">
        <v>67.55</v>
      </c>
      <c r="AM334" s="61">
        <v>39.46</v>
      </c>
      <c r="AN334" s="61">
        <v>42.38</v>
      </c>
      <c r="AO334" s="61">
        <v>4.7300000000000004</v>
      </c>
      <c r="AP334" s="61">
        <v>0</v>
      </c>
      <c r="AQ334" s="61">
        <v>0.89629999999999999</v>
      </c>
      <c r="AR334" s="62">
        <v>1119.4000000000001</v>
      </c>
      <c r="AS334" s="62">
        <v>1881.35</v>
      </c>
      <c r="AT334" s="62">
        <v>5841.83</v>
      </c>
      <c r="AU334" s="62">
        <v>1101.7</v>
      </c>
      <c r="AV334" s="61">
        <v>348.64</v>
      </c>
      <c r="AW334" s="62">
        <v>10292.92</v>
      </c>
      <c r="AX334" s="62">
        <v>3400.73</v>
      </c>
      <c r="AY334" s="61">
        <v>0.32390000000000002</v>
      </c>
      <c r="AZ334" s="62">
        <v>6581.99</v>
      </c>
      <c r="BA334" s="61">
        <v>0.627</v>
      </c>
      <c r="BB334" s="61">
        <v>515.48</v>
      </c>
      <c r="BC334" s="61">
        <v>4.9099999999999998E-2</v>
      </c>
      <c r="BD334" s="62">
        <v>10498.2</v>
      </c>
      <c r="BE334" s="62">
        <v>1633.86</v>
      </c>
      <c r="BF334" s="61">
        <v>0.27539999999999998</v>
      </c>
      <c r="BG334" s="61">
        <v>0.59850000000000003</v>
      </c>
      <c r="BH334" s="61">
        <v>0.23719999999999999</v>
      </c>
      <c r="BI334" s="61">
        <v>0.1198</v>
      </c>
      <c r="BJ334" s="61">
        <v>2.6499999999999999E-2</v>
      </c>
      <c r="BK334" s="61">
        <v>1.7999999999999999E-2</v>
      </c>
    </row>
    <row r="335" spans="1:63" x14ac:dyDescent="0.25">
      <c r="A335" s="61" t="s">
        <v>367</v>
      </c>
      <c r="B335" s="61">
        <v>48629</v>
      </c>
      <c r="C335" s="61">
        <v>70.430000000000007</v>
      </c>
      <c r="D335" s="61">
        <v>18.03</v>
      </c>
      <c r="E335" s="62">
        <v>1269.82</v>
      </c>
      <c r="F335" s="62">
        <v>1244.6099999999999</v>
      </c>
      <c r="G335" s="61">
        <v>3.3999999999999998E-3</v>
      </c>
      <c r="H335" s="61">
        <v>8.0000000000000004E-4</v>
      </c>
      <c r="I335" s="61">
        <v>4.0000000000000001E-3</v>
      </c>
      <c r="J335" s="61">
        <v>8.0000000000000004E-4</v>
      </c>
      <c r="K335" s="61">
        <v>8.6999999999999994E-3</v>
      </c>
      <c r="L335" s="61">
        <v>0.96950000000000003</v>
      </c>
      <c r="M335" s="61">
        <v>1.29E-2</v>
      </c>
      <c r="N335" s="61">
        <v>0.24690000000000001</v>
      </c>
      <c r="O335" s="61">
        <v>1E-3</v>
      </c>
      <c r="P335" s="61">
        <v>0.1108</v>
      </c>
      <c r="Q335" s="61">
        <v>58.12</v>
      </c>
      <c r="R335" s="62">
        <v>52246.78</v>
      </c>
      <c r="S335" s="61">
        <v>0.27</v>
      </c>
      <c r="T335" s="61">
        <v>0.18559999999999999</v>
      </c>
      <c r="U335" s="61">
        <v>0.5444</v>
      </c>
      <c r="V335" s="61">
        <v>18.579999999999998</v>
      </c>
      <c r="W335" s="61">
        <v>8.15</v>
      </c>
      <c r="X335" s="62">
        <v>69995.899999999994</v>
      </c>
      <c r="Y335" s="61">
        <v>151.97</v>
      </c>
      <c r="Z335" s="62">
        <v>119752.77</v>
      </c>
      <c r="AA335" s="61">
        <v>0.89239999999999997</v>
      </c>
      <c r="AB335" s="61">
        <v>6.3299999999999995E-2</v>
      </c>
      <c r="AC335" s="61">
        <v>4.4400000000000002E-2</v>
      </c>
      <c r="AD335" s="61">
        <v>0.1076</v>
      </c>
      <c r="AE335" s="61">
        <v>119.75</v>
      </c>
      <c r="AF335" s="62">
        <v>3175.54</v>
      </c>
      <c r="AG335" s="61">
        <v>450.14</v>
      </c>
      <c r="AH335" s="62">
        <v>117236.41</v>
      </c>
      <c r="AI335" s="61" t="s">
        <v>14</v>
      </c>
      <c r="AJ335" s="62">
        <v>35037</v>
      </c>
      <c r="AK335" s="62">
        <v>50111.71</v>
      </c>
      <c r="AL335" s="61">
        <v>40.79</v>
      </c>
      <c r="AM335" s="61">
        <v>25.28</v>
      </c>
      <c r="AN335" s="61">
        <v>28.45</v>
      </c>
      <c r="AO335" s="61">
        <v>4.9800000000000004</v>
      </c>
      <c r="AP335" s="62">
        <v>1267.8900000000001</v>
      </c>
      <c r="AQ335" s="61">
        <v>1.0197000000000001</v>
      </c>
      <c r="AR335" s="62">
        <v>1046.3699999999999</v>
      </c>
      <c r="AS335" s="62">
        <v>1836.63</v>
      </c>
      <c r="AT335" s="62">
        <v>5011.5200000000004</v>
      </c>
      <c r="AU335" s="61">
        <v>898.42</v>
      </c>
      <c r="AV335" s="61">
        <v>204.78</v>
      </c>
      <c r="AW335" s="62">
        <v>8997.7199999999993</v>
      </c>
      <c r="AX335" s="62">
        <v>4715.42</v>
      </c>
      <c r="AY335" s="61">
        <v>0.51900000000000002</v>
      </c>
      <c r="AZ335" s="62">
        <v>3867.61</v>
      </c>
      <c r="BA335" s="61">
        <v>0.42570000000000002</v>
      </c>
      <c r="BB335" s="61">
        <v>501.7</v>
      </c>
      <c r="BC335" s="61">
        <v>5.5199999999999999E-2</v>
      </c>
      <c r="BD335" s="62">
        <v>9084.73</v>
      </c>
      <c r="BE335" s="62">
        <v>3931.01</v>
      </c>
      <c r="BF335" s="61">
        <v>1.0456000000000001</v>
      </c>
      <c r="BG335" s="61">
        <v>0.56120000000000003</v>
      </c>
      <c r="BH335" s="61">
        <v>0.21690000000000001</v>
      </c>
      <c r="BI335" s="61">
        <v>0.15359999999999999</v>
      </c>
      <c r="BJ335" s="61">
        <v>3.5099999999999999E-2</v>
      </c>
      <c r="BK335" s="61">
        <v>3.32E-2</v>
      </c>
    </row>
    <row r="336" spans="1:63" x14ac:dyDescent="0.25">
      <c r="A336" s="61" t="s">
        <v>368</v>
      </c>
      <c r="B336" s="61">
        <v>46920</v>
      </c>
      <c r="C336" s="61">
        <v>171</v>
      </c>
      <c r="D336" s="61">
        <v>12.85</v>
      </c>
      <c r="E336" s="62">
        <v>2196.5500000000002</v>
      </c>
      <c r="F336" s="62">
        <v>2124.63</v>
      </c>
      <c r="G336" s="61">
        <v>5.7000000000000002E-3</v>
      </c>
      <c r="H336" s="61">
        <v>5.0000000000000001E-4</v>
      </c>
      <c r="I336" s="61">
        <v>1.7299999999999999E-2</v>
      </c>
      <c r="J336" s="61">
        <v>1.1000000000000001E-3</v>
      </c>
      <c r="K336" s="61">
        <v>2.06E-2</v>
      </c>
      <c r="L336" s="61">
        <v>0.92559999999999998</v>
      </c>
      <c r="M336" s="61">
        <v>2.92E-2</v>
      </c>
      <c r="N336" s="61">
        <v>0.45040000000000002</v>
      </c>
      <c r="O336" s="61">
        <v>5.7000000000000002E-3</v>
      </c>
      <c r="P336" s="61">
        <v>0.1421</v>
      </c>
      <c r="Q336" s="61">
        <v>97.67</v>
      </c>
      <c r="R336" s="62">
        <v>51454.44</v>
      </c>
      <c r="S336" s="61">
        <v>0.2084</v>
      </c>
      <c r="T336" s="61">
        <v>0.1842</v>
      </c>
      <c r="U336" s="61">
        <v>0.60729999999999995</v>
      </c>
      <c r="V336" s="61">
        <v>18.3</v>
      </c>
      <c r="W336" s="61">
        <v>14.87</v>
      </c>
      <c r="X336" s="62">
        <v>70648.38</v>
      </c>
      <c r="Y336" s="61">
        <v>143.02000000000001</v>
      </c>
      <c r="Z336" s="62">
        <v>148816.41</v>
      </c>
      <c r="AA336" s="61">
        <v>0.66339999999999999</v>
      </c>
      <c r="AB336" s="61">
        <v>0.19650000000000001</v>
      </c>
      <c r="AC336" s="61">
        <v>0.1401</v>
      </c>
      <c r="AD336" s="61">
        <v>0.33660000000000001</v>
      </c>
      <c r="AE336" s="61">
        <v>148.82</v>
      </c>
      <c r="AF336" s="62">
        <v>4028.5</v>
      </c>
      <c r="AG336" s="61">
        <v>412.44</v>
      </c>
      <c r="AH336" s="62">
        <v>143026.41</v>
      </c>
      <c r="AI336" s="61" t="s">
        <v>14</v>
      </c>
      <c r="AJ336" s="62">
        <v>29811</v>
      </c>
      <c r="AK336" s="62">
        <v>44484.44</v>
      </c>
      <c r="AL336" s="61">
        <v>37.340000000000003</v>
      </c>
      <c r="AM336" s="61">
        <v>25.55</v>
      </c>
      <c r="AN336" s="61">
        <v>27.45</v>
      </c>
      <c r="AO336" s="61">
        <v>4.04</v>
      </c>
      <c r="AP336" s="62">
        <v>1057.52</v>
      </c>
      <c r="AQ336" s="61">
        <v>0.94850000000000001</v>
      </c>
      <c r="AR336" s="62">
        <v>1158.03</v>
      </c>
      <c r="AS336" s="62">
        <v>1845.46</v>
      </c>
      <c r="AT336" s="62">
        <v>5075.5</v>
      </c>
      <c r="AU336" s="61">
        <v>841.19</v>
      </c>
      <c r="AV336" s="61">
        <v>279.76</v>
      </c>
      <c r="AW336" s="62">
        <v>9199.94</v>
      </c>
      <c r="AX336" s="62">
        <v>4376.3</v>
      </c>
      <c r="AY336" s="61">
        <v>0.45700000000000002</v>
      </c>
      <c r="AZ336" s="62">
        <v>4350.04</v>
      </c>
      <c r="BA336" s="61">
        <v>0.45429999999999998</v>
      </c>
      <c r="BB336" s="61">
        <v>849.79</v>
      </c>
      <c r="BC336" s="61">
        <v>8.8700000000000001E-2</v>
      </c>
      <c r="BD336" s="62">
        <v>9576.1200000000008</v>
      </c>
      <c r="BE336" s="62">
        <v>3187.66</v>
      </c>
      <c r="BF336" s="61">
        <v>0.91400000000000003</v>
      </c>
      <c r="BG336" s="61">
        <v>0.56159999999999999</v>
      </c>
      <c r="BH336" s="61">
        <v>0.21709999999999999</v>
      </c>
      <c r="BI336" s="61">
        <v>0.16439999999999999</v>
      </c>
      <c r="BJ336" s="61">
        <v>3.7100000000000001E-2</v>
      </c>
      <c r="BK336" s="61">
        <v>1.9800000000000002E-2</v>
      </c>
    </row>
    <row r="337" spans="1:63" x14ac:dyDescent="0.25">
      <c r="A337" s="61" t="s">
        <v>369</v>
      </c>
      <c r="B337" s="61">
        <v>44396</v>
      </c>
      <c r="C337" s="61">
        <v>35.86</v>
      </c>
      <c r="D337" s="61">
        <v>127.28</v>
      </c>
      <c r="E337" s="62">
        <v>4563.87</v>
      </c>
      <c r="F337" s="62">
        <v>4448.28</v>
      </c>
      <c r="G337" s="61">
        <v>2.0899999999999998E-2</v>
      </c>
      <c r="H337" s="61">
        <v>6.9999999999999999E-4</v>
      </c>
      <c r="I337" s="61">
        <v>6.6299999999999998E-2</v>
      </c>
      <c r="J337" s="61">
        <v>1.5E-3</v>
      </c>
      <c r="K337" s="61">
        <v>3.5200000000000002E-2</v>
      </c>
      <c r="L337" s="61">
        <v>0.82420000000000004</v>
      </c>
      <c r="M337" s="61">
        <v>5.1299999999999998E-2</v>
      </c>
      <c r="N337" s="61">
        <v>0.38719999999999999</v>
      </c>
      <c r="O337" s="61">
        <v>1.4200000000000001E-2</v>
      </c>
      <c r="P337" s="61">
        <v>0.13239999999999999</v>
      </c>
      <c r="Q337" s="61">
        <v>202.47</v>
      </c>
      <c r="R337" s="62">
        <v>59649.67</v>
      </c>
      <c r="S337" s="61">
        <v>0.25419999999999998</v>
      </c>
      <c r="T337" s="61">
        <v>0.18909999999999999</v>
      </c>
      <c r="U337" s="61">
        <v>0.55669999999999997</v>
      </c>
      <c r="V337" s="61">
        <v>18.239999999999998</v>
      </c>
      <c r="W337" s="61">
        <v>25.85</v>
      </c>
      <c r="X337" s="62">
        <v>82018.14</v>
      </c>
      <c r="Y337" s="61">
        <v>173.78</v>
      </c>
      <c r="Z337" s="62">
        <v>165996.99</v>
      </c>
      <c r="AA337" s="61">
        <v>0.69630000000000003</v>
      </c>
      <c r="AB337" s="61">
        <v>0.2752</v>
      </c>
      <c r="AC337" s="61">
        <v>2.86E-2</v>
      </c>
      <c r="AD337" s="61">
        <v>0.30370000000000003</v>
      </c>
      <c r="AE337" s="61">
        <v>166</v>
      </c>
      <c r="AF337" s="62">
        <v>6414.04</v>
      </c>
      <c r="AG337" s="61">
        <v>721.56</v>
      </c>
      <c r="AH337" s="62">
        <v>180827.19</v>
      </c>
      <c r="AI337" s="61" t="s">
        <v>14</v>
      </c>
      <c r="AJ337" s="62">
        <v>32429</v>
      </c>
      <c r="AK337" s="62">
        <v>49700.1</v>
      </c>
      <c r="AL337" s="61">
        <v>63.73</v>
      </c>
      <c r="AM337" s="61">
        <v>36.659999999999997</v>
      </c>
      <c r="AN337" s="61">
        <v>41.44</v>
      </c>
      <c r="AO337" s="61">
        <v>4.8600000000000003</v>
      </c>
      <c r="AP337" s="62">
        <v>1492.54</v>
      </c>
      <c r="AQ337" s="61">
        <v>1.0209999999999999</v>
      </c>
      <c r="AR337" s="62">
        <v>1093.74</v>
      </c>
      <c r="AS337" s="62">
        <v>1889.24</v>
      </c>
      <c r="AT337" s="62">
        <v>6022.06</v>
      </c>
      <c r="AU337" s="62">
        <v>1083.8</v>
      </c>
      <c r="AV337" s="61">
        <v>260.73</v>
      </c>
      <c r="AW337" s="62">
        <v>10349.57</v>
      </c>
      <c r="AX337" s="62">
        <v>3561.39</v>
      </c>
      <c r="AY337" s="61">
        <v>0.34370000000000001</v>
      </c>
      <c r="AZ337" s="62">
        <v>6127.25</v>
      </c>
      <c r="BA337" s="61">
        <v>0.59140000000000004</v>
      </c>
      <c r="BB337" s="61">
        <v>672.34</v>
      </c>
      <c r="BC337" s="61">
        <v>6.4899999999999999E-2</v>
      </c>
      <c r="BD337" s="62">
        <v>10360.98</v>
      </c>
      <c r="BE337" s="62">
        <v>1791.92</v>
      </c>
      <c r="BF337" s="61">
        <v>0.35749999999999998</v>
      </c>
      <c r="BG337" s="61">
        <v>0.59699999999999998</v>
      </c>
      <c r="BH337" s="61">
        <v>0.2331</v>
      </c>
      <c r="BI337" s="61">
        <v>0.1231</v>
      </c>
      <c r="BJ337" s="61">
        <v>2.8400000000000002E-2</v>
      </c>
      <c r="BK337" s="61">
        <v>1.84E-2</v>
      </c>
    </row>
    <row r="338" spans="1:63" x14ac:dyDescent="0.25">
      <c r="A338" s="61" t="s">
        <v>370</v>
      </c>
      <c r="B338" s="61">
        <v>44404</v>
      </c>
      <c r="C338" s="61">
        <v>16.38</v>
      </c>
      <c r="D338" s="61">
        <v>396.32</v>
      </c>
      <c r="E338" s="62">
        <v>6492.1</v>
      </c>
      <c r="F338" s="62">
        <v>5335.98</v>
      </c>
      <c r="G338" s="61">
        <v>4.7000000000000002E-3</v>
      </c>
      <c r="H338" s="61">
        <v>5.0000000000000001E-4</v>
      </c>
      <c r="I338" s="61">
        <v>0.29949999999999999</v>
      </c>
      <c r="J338" s="61">
        <v>1.6999999999999999E-3</v>
      </c>
      <c r="K338" s="61">
        <v>6.5000000000000002E-2</v>
      </c>
      <c r="L338" s="61">
        <v>0.53859999999999997</v>
      </c>
      <c r="M338" s="61">
        <v>0.09</v>
      </c>
      <c r="N338" s="61">
        <v>0.73409999999999997</v>
      </c>
      <c r="O338" s="61">
        <v>2.0799999999999999E-2</v>
      </c>
      <c r="P338" s="61">
        <v>0.15690000000000001</v>
      </c>
      <c r="Q338" s="61">
        <v>244.38</v>
      </c>
      <c r="R338" s="62">
        <v>55697.07</v>
      </c>
      <c r="S338" s="61">
        <v>0.20680000000000001</v>
      </c>
      <c r="T338" s="61">
        <v>0.18279999999999999</v>
      </c>
      <c r="U338" s="61">
        <v>0.61040000000000005</v>
      </c>
      <c r="V338" s="61">
        <v>18.239999999999998</v>
      </c>
      <c r="W338" s="61">
        <v>37.74</v>
      </c>
      <c r="X338" s="62">
        <v>79763.37</v>
      </c>
      <c r="Y338" s="61">
        <v>170.43</v>
      </c>
      <c r="Z338" s="62">
        <v>84346.87</v>
      </c>
      <c r="AA338" s="61">
        <v>0.68700000000000006</v>
      </c>
      <c r="AB338" s="61">
        <v>0.27560000000000001</v>
      </c>
      <c r="AC338" s="61">
        <v>3.7400000000000003E-2</v>
      </c>
      <c r="AD338" s="61">
        <v>0.313</v>
      </c>
      <c r="AE338" s="61">
        <v>84.35</v>
      </c>
      <c r="AF338" s="62">
        <v>3240.37</v>
      </c>
      <c r="AG338" s="61">
        <v>428.4</v>
      </c>
      <c r="AH338" s="62">
        <v>91421.759999999995</v>
      </c>
      <c r="AI338" s="61" t="s">
        <v>14</v>
      </c>
      <c r="AJ338" s="62">
        <v>24597</v>
      </c>
      <c r="AK338" s="62">
        <v>34883.57</v>
      </c>
      <c r="AL338" s="61">
        <v>56.34</v>
      </c>
      <c r="AM338" s="61">
        <v>35.799999999999997</v>
      </c>
      <c r="AN338" s="61">
        <v>42.04</v>
      </c>
      <c r="AO338" s="61">
        <v>4.37</v>
      </c>
      <c r="AP338" s="61">
        <v>675.54</v>
      </c>
      <c r="AQ338" s="61">
        <v>1.2</v>
      </c>
      <c r="AR338" s="62">
        <v>1329.91</v>
      </c>
      <c r="AS338" s="62">
        <v>2091.8200000000002</v>
      </c>
      <c r="AT338" s="62">
        <v>6208.11</v>
      </c>
      <c r="AU338" s="62">
        <v>1103.3900000000001</v>
      </c>
      <c r="AV338" s="61">
        <v>602.66999999999996</v>
      </c>
      <c r="AW338" s="62">
        <v>11335.9</v>
      </c>
      <c r="AX338" s="62">
        <v>6614.3</v>
      </c>
      <c r="AY338" s="61">
        <v>0.55630000000000002</v>
      </c>
      <c r="AZ338" s="62">
        <v>3747.4</v>
      </c>
      <c r="BA338" s="61">
        <v>0.31519999999999998</v>
      </c>
      <c r="BB338" s="62">
        <v>1528.42</v>
      </c>
      <c r="BC338" s="61">
        <v>0.1285</v>
      </c>
      <c r="BD338" s="62">
        <v>11890.13</v>
      </c>
      <c r="BE338" s="62">
        <v>4156.87</v>
      </c>
      <c r="BF338" s="61">
        <v>1.998</v>
      </c>
      <c r="BG338" s="61">
        <v>0.54339999999999999</v>
      </c>
      <c r="BH338" s="61">
        <v>0.19939999999999999</v>
      </c>
      <c r="BI338" s="61">
        <v>0.21640000000000001</v>
      </c>
      <c r="BJ338" s="61">
        <v>2.58E-2</v>
      </c>
      <c r="BK338" s="61">
        <v>1.4999999999999999E-2</v>
      </c>
    </row>
    <row r="339" spans="1:63" x14ac:dyDescent="0.25">
      <c r="A339" s="61" t="s">
        <v>371</v>
      </c>
      <c r="B339" s="61">
        <v>48173</v>
      </c>
      <c r="C339" s="61">
        <v>66.099999999999994</v>
      </c>
      <c r="D339" s="61">
        <v>43.1</v>
      </c>
      <c r="E339" s="62">
        <v>2848.77</v>
      </c>
      <c r="F339" s="62">
        <v>2859.65</v>
      </c>
      <c r="G339" s="61">
        <v>6.8999999999999999E-3</v>
      </c>
      <c r="H339" s="61">
        <v>5.9999999999999995E-4</v>
      </c>
      <c r="I339" s="61">
        <v>2.0400000000000001E-2</v>
      </c>
      <c r="J339" s="61">
        <v>1.4E-3</v>
      </c>
      <c r="K339" s="61">
        <v>2.9700000000000001E-2</v>
      </c>
      <c r="L339" s="61">
        <v>0.90900000000000003</v>
      </c>
      <c r="M339" s="61">
        <v>3.2000000000000001E-2</v>
      </c>
      <c r="N339" s="61">
        <v>0.40029999999999999</v>
      </c>
      <c r="O339" s="61">
        <v>9.4999999999999998E-3</v>
      </c>
      <c r="P339" s="61">
        <v>0.1331</v>
      </c>
      <c r="Q339" s="61">
        <v>124.16</v>
      </c>
      <c r="R339" s="62">
        <v>53933.45</v>
      </c>
      <c r="S339" s="61">
        <v>0.24030000000000001</v>
      </c>
      <c r="T339" s="61">
        <v>0.1956</v>
      </c>
      <c r="U339" s="61">
        <v>0.56410000000000005</v>
      </c>
      <c r="V339" s="61">
        <v>19.32</v>
      </c>
      <c r="W339" s="61">
        <v>18.96</v>
      </c>
      <c r="X339" s="62">
        <v>72295.899999999994</v>
      </c>
      <c r="Y339" s="61">
        <v>146.77000000000001</v>
      </c>
      <c r="Z339" s="62">
        <v>128360.35</v>
      </c>
      <c r="AA339" s="61">
        <v>0.79549999999999998</v>
      </c>
      <c r="AB339" s="61">
        <v>0.17299999999999999</v>
      </c>
      <c r="AC339" s="61">
        <v>3.15E-2</v>
      </c>
      <c r="AD339" s="61">
        <v>0.20449999999999999</v>
      </c>
      <c r="AE339" s="61">
        <v>128.36000000000001</v>
      </c>
      <c r="AF339" s="62">
        <v>4031.43</v>
      </c>
      <c r="AG339" s="61">
        <v>510.79</v>
      </c>
      <c r="AH339" s="62">
        <v>130856.99</v>
      </c>
      <c r="AI339" s="61" t="s">
        <v>14</v>
      </c>
      <c r="AJ339" s="62">
        <v>30799</v>
      </c>
      <c r="AK339" s="62">
        <v>46810.64</v>
      </c>
      <c r="AL339" s="61">
        <v>50.21</v>
      </c>
      <c r="AM339" s="61">
        <v>29.87</v>
      </c>
      <c r="AN339" s="61">
        <v>35.15</v>
      </c>
      <c r="AO339" s="61">
        <v>4.4800000000000004</v>
      </c>
      <c r="AP339" s="61">
        <v>712.52</v>
      </c>
      <c r="AQ339" s="61">
        <v>0.94569999999999999</v>
      </c>
      <c r="AR339" s="62">
        <v>1076.8699999999999</v>
      </c>
      <c r="AS339" s="62">
        <v>1668.16</v>
      </c>
      <c r="AT339" s="62">
        <v>5034.88</v>
      </c>
      <c r="AU339" s="61">
        <v>929.09</v>
      </c>
      <c r="AV339" s="61">
        <v>202.9</v>
      </c>
      <c r="AW339" s="62">
        <v>8911.92</v>
      </c>
      <c r="AX339" s="62">
        <v>4059.69</v>
      </c>
      <c r="AY339" s="61">
        <v>0.4572</v>
      </c>
      <c r="AZ339" s="62">
        <v>4139.5200000000004</v>
      </c>
      <c r="BA339" s="61">
        <v>0.4662</v>
      </c>
      <c r="BB339" s="61">
        <v>680.49</v>
      </c>
      <c r="BC339" s="61">
        <v>7.6600000000000001E-2</v>
      </c>
      <c r="BD339" s="62">
        <v>8879.7000000000007</v>
      </c>
      <c r="BE339" s="62">
        <v>3252.9</v>
      </c>
      <c r="BF339" s="61">
        <v>0.81859999999999999</v>
      </c>
      <c r="BG339" s="61">
        <v>0.5847</v>
      </c>
      <c r="BH339" s="61">
        <v>0.22209999999999999</v>
      </c>
      <c r="BI339" s="61">
        <v>0.14030000000000001</v>
      </c>
      <c r="BJ339" s="61">
        <v>3.3599999999999998E-2</v>
      </c>
      <c r="BK339" s="61">
        <v>1.9300000000000001E-2</v>
      </c>
    </row>
    <row r="340" spans="1:63" x14ac:dyDescent="0.25">
      <c r="A340" s="61" t="s">
        <v>372</v>
      </c>
      <c r="B340" s="61">
        <v>45500</v>
      </c>
      <c r="C340" s="61">
        <v>44.9</v>
      </c>
      <c r="D340" s="61">
        <v>115.12</v>
      </c>
      <c r="E340" s="62">
        <v>5169.5</v>
      </c>
      <c r="F340" s="62">
        <v>4931.03</v>
      </c>
      <c r="G340" s="61">
        <v>1.8700000000000001E-2</v>
      </c>
      <c r="H340" s="61">
        <v>4.0000000000000002E-4</v>
      </c>
      <c r="I340" s="61">
        <v>2.06E-2</v>
      </c>
      <c r="J340" s="61">
        <v>1.1000000000000001E-3</v>
      </c>
      <c r="K340" s="61">
        <v>2.3300000000000001E-2</v>
      </c>
      <c r="L340" s="61">
        <v>0.90749999999999997</v>
      </c>
      <c r="M340" s="61">
        <v>2.8299999999999999E-2</v>
      </c>
      <c r="N340" s="61">
        <v>0.2001</v>
      </c>
      <c r="O340" s="61">
        <v>1.03E-2</v>
      </c>
      <c r="P340" s="61">
        <v>0.1116</v>
      </c>
      <c r="Q340" s="61">
        <v>213.46</v>
      </c>
      <c r="R340" s="62">
        <v>61201.64</v>
      </c>
      <c r="S340" s="61">
        <v>0.21929999999999999</v>
      </c>
      <c r="T340" s="61">
        <v>0.20269999999999999</v>
      </c>
      <c r="U340" s="61">
        <v>0.57799999999999996</v>
      </c>
      <c r="V340" s="61">
        <v>19.690000000000001</v>
      </c>
      <c r="W340" s="61">
        <v>25.15</v>
      </c>
      <c r="X340" s="62">
        <v>82410.75</v>
      </c>
      <c r="Y340" s="61">
        <v>201.87</v>
      </c>
      <c r="Z340" s="62">
        <v>161651.63</v>
      </c>
      <c r="AA340" s="61">
        <v>0.81269999999999998</v>
      </c>
      <c r="AB340" s="61">
        <v>0.16589999999999999</v>
      </c>
      <c r="AC340" s="61">
        <v>2.1399999999999999E-2</v>
      </c>
      <c r="AD340" s="61">
        <v>0.18729999999999999</v>
      </c>
      <c r="AE340" s="61">
        <v>161.65</v>
      </c>
      <c r="AF340" s="62">
        <v>5990.27</v>
      </c>
      <c r="AG340" s="61">
        <v>733.13</v>
      </c>
      <c r="AH340" s="62">
        <v>184795.17</v>
      </c>
      <c r="AI340" s="61" t="s">
        <v>14</v>
      </c>
      <c r="AJ340" s="62">
        <v>42174</v>
      </c>
      <c r="AK340" s="62">
        <v>66784.679999999993</v>
      </c>
      <c r="AL340" s="61">
        <v>61.66</v>
      </c>
      <c r="AM340" s="61">
        <v>35.85</v>
      </c>
      <c r="AN340" s="61">
        <v>37.74</v>
      </c>
      <c r="AO340" s="61">
        <v>4.46</v>
      </c>
      <c r="AP340" s="62">
        <v>1246.8800000000001</v>
      </c>
      <c r="AQ340" s="61">
        <v>0.76270000000000004</v>
      </c>
      <c r="AR340" s="62">
        <v>1036.31</v>
      </c>
      <c r="AS340" s="62">
        <v>1764.63</v>
      </c>
      <c r="AT340" s="62">
        <v>5372.14</v>
      </c>
      <c r="AU340" s="61">
        <v>979.37</v>
      </c>
      <c r="AV340" s="61">
        <v>293.17</v>
      </c>
      <c r="AW340" s="62">
        <v>9445.6200000000008</v>
      </c>
      <c r="AX340" s="62">
        <v>3412.05</v>
      </c>
      <c r="AY340" s="61">
        <v>0.36</v>
      </c>
      <c r="AZ340" s="62">
        <v>5643.75</v>
      </c>
      <c r="BA340" s="61">
        <v>0.59540000000000004</v>
      </c>
      <c r="BB340" s="61">
        <v>422.64</v>
      </c>
      <c r="BC340" s="61">
        <v>4.4600000000000001E-2</v>
      </c>
      <c r="BD340" s="62">
        <v>9478.44</v>
      </c>
      <c r="BE340" s="62">
        <v>1962.91</v>
      </c>
      <c r="BF340" s="61">
        <v>0.29199999999999998</v>
      </c>
      <c r="BG340" s="61">
        <v>0.60599999999999998</v>
      </c>
      <c r="BH340" s="61">
        <v>0.22509999999999999</v>
      </c>
      <c r="BI340" s="61">
        <v>0.11799999999999999</v>
      </c>
      <c r="BJ340" s="61">
        <v>3.2800000000000003E-2</v>
      </c>
      <c r="BK340" s="61">
        <v>1.8100000000000002E-2</v>
      </c>
    </row>
    <row r="341" spans="1:63" x14ac:dyDescent="0.25">
      <c r="A341" s="61" t="s">
        <v>373</v>
      </c>
      <c r="B341" s="61">
        <v>50633</v>
      </c>
      <c r="C341" s="61">
        <v>72.67</v>
      </c>
      <c r="D341" s="61">
        <v>10.39</v>
      </c>
      <c r="E341" s="61">
        <v>755.28</v>
      </c>
      <c r="F341" s="61">
        <v>752.26</v>
      </c>
      <c r="G341" s="61">
        <v>4.0000000000000001E-3</v>
      </c>
      <c r="H341" s="61">
        <v>5.9999999999999995E-4</v>
      </c>
      <c r="I341" s="61">
        <v>5.4999999999999997E-3</v>
      </c>
      <c r="J341" s="61">
        <v>1.8E-3</v>
      </c>
      <c r="K341" s="61">
        <v>3.2399999999999998E-2</v>
      </c>
      <c r="L341" s="61">
        <v>0.93259999999999998</v>
      </c>
      <c r="M341" s="61">
        <v>2.3199999999999998E-2</v>
      </c>
      <c r="N341" s="61">
        <v>0.42809999999999998</v>
      </c>
      <c r="O341" s="61">
        <v>3.8E-3</v>
      </c>
      <c r="P341" s="61">
        <v>0.14410000000000001</v>
      </c>
      <c r="Q341" s="61">
        <v>38.83</v>
      </c>
      <c r="R341" s="62">
        <v>47061.98</v>
      </c>
      <c r="S341" s="61">
        <v>0.31190000000000001</v>
      </c>
      <c r="T341" s="61">
        <v>0.16750000000000001</v>
      </c>
      <c r="U341" s="61">
        <v>0.52059999999999995</v>
      </c>
      <c r="V341" s="61">
        <v>16.25</v>
      </c>
      <c r="W341" s="61">
        <v>7.04</v>
      </c>
      <c r="X341" s="62">
        <v>58774.86</v>
      </c>
      <c r="Y341" s="61">
        <v>103.49</v>
      </c>
      <c r="Z341" s="62">
        <v>112817.55</v>
      </c>
      <c r="AA341" s="61">
        <v>0.84050000000000002</v>
      </c>
      <c r="AB341" s="61">
        <v>0.1014</v>
      </c>
      <c r="AC341" s="61">
        <v>5.8099999999999999E-2</v>
      </c>
      <c r="AD341" s="61">
        <v>0.1595</v>
      </c>
      <c r="AE341" s="61">
        <v>112.82</v>
      </c>
      <c r="AF341" s="62">
        <v>2864.11</v>
      </c>
      <c r="AG341" s="61">
        <v>413.86</v>
      </c>
      <c r="AH341" s="62">
        <v>101838.74</v>
      </c>
      <c r="AI341" s="61" t="s">
        <v>14</v>
      </c>
      <c r="AJ341" s="62">
        <v>30861</v>
      </c>
      <c r="AK341" s="62">
        <v>41816.97</v>
      </c>
      <c r="AL341" s="61">
        <v>43.31</v>
      </c>
      <c r="AM341" s="61">
        <v>24.23</v>
      </c>
      <c r="AN341" s="61">
        <v>28.62</v>
      </c>
      <c r="AO341" s="61">
        <v>4.0999999999999996</v>
      </c>
      <c r="AP341" s="62">
        <v>1240.26</v>
      </c>
      <c r="AQ341" s="61">
        <v>1.2446999999999999</v>
      </c>
      <c r="AR341" s="62">
        <v>1177.22</v>
      </c>
      <c r="AS341" s="62">
        <v>1852.36</v>
      </c>
      <c r="AT341" s="62">
        <v>5230.21</v>
      </c>
      <c r="AU341" s="61">
        <v>957.83</v>
      </c>
      <c r="AV341" s="61">
        <v>216.15</v>
      </c>
      <c r="AW341" s="62">
        <v>9433.7800000000007</v>
      </c>
      <c r="AX341" s="62">
        <v>5136.41</v>
      </c>
      <c r="AY341" s="61">
        <v>0.5121</v>
      </c>
      <c r="AZ341" s="62">
        <v>4205.3</v>
      </c>
      <c r="BA341" s="61">
        <v>0.41930000000000001</v>
      </c>
      <c r="BB341" s="61">
        <v>688.31</v>
      </c>
      <c r="BC341" s="61">
        <v>6.8599999999999994E-2</v>
      </c>
      <c r="BD341" s="62">
        <v>10030.030000000001</v>
      </c>
      <c r="BE341" s="62">
        <v>4284.2700000000004</v>
      </c>
      <c r="BF341" s="61">
        <v>1.4625999999999999</v>
      </c>
      <c r="BG341" s="61">
        <v>0.53129999999999999</v>
      </c>
      <c r="BH341" s="61">
        <v>0.2051</v>
      </c>
      <c r="BI341" s="61">
        <v>0.19570000000000001</v>
      </c>
      <c r="BJ341" s="61">
        <v>3.5700000000000003E-2</v>
      </c>
      <c r="BK341" s="61">
        <v>3.2099999999999997E-2</v>
      </c>
    </row>
    <row r="342" spans="1:63" x14ac:dyDescent="0.25">
      <c r="A342" s="61" t="s">
        <v>374</v>
      </c>
      <c r="B342" s="61">
        <v>49361</v>
      </c>
      <c r="C342" s="61">
        <v>59.86</v>
      </c>
      <c r="D342" s="61">
        <v>11.48</v>
      </c>
      <c r="E342" s="61">
        <v>687.36</v>
      </c>
      <c r="F342" s="61">
        <v>688.93</v>
      </c>
      <c r="G342" s="61">
        <v>2.5000000000000001E-3</v>
      </c>
      <c r="H342" s="61">
        <v>8.9999999999999998E-4</v>
      </c>
      <c r="I342" s="61">
        <v>2.5000000000000001E-3</v>
      </c>
      <c r="J342" s="61">
        <v>5.0000000000000001E-4</v>
      </c>
      <c r="K342" s="61">
        <v>7.7000000000000002E-3</v>
      </c>
      <c r="L342" s="61">
        <v>0.97599999999999998</v>
      </c>
      <c r="M342" s="61">
        <v>0.01</v>
      </c>
      <c r="N342" s="61">
        <v>0.20119999999999999</v>
      </c>
      <c r="O342" s="61">
        <v>8.9999999999999998E-4</v>
      </c>
      <c r="P342" s="61">
        <v>0.1087</v>
      </c>
      <c r="Q342" s="61">
        <v>36.119999999999997</v>
      </c>
      <c r="R342" s="62">
        <v>50111.17</v>
      </c>
      <c r="S342" s="61">
        <v>0.23269999999999999</v>
      </c>
      <c r="T342" s="61">
        <v>0.16969999999999999</v>
      </c>
      <c r="U342" s="61">
        <v>0.59760000000000002</v>
      </c>
      <c r="V342" s="61">
        <v>16.62</v>
      </c>
      <c r="W342" s="61">
        <v>5.84</v>
      </c>
      <c r="X342" s="62">
        <v>61237.89</v>
      </c>
      <c r="Y342" s="61">
        <v>115.5</v>
      </c>
      <c r="Z342" s="62">
        <v>116313.47</v>
      </c>
      <c r="AA342" s="61">
        <v>0.90600000000000003</v>
      </c>
      <c r="AB342" s="61">
        <v>5.9799999999999999E-2</v>
      </c>
      <c r="AC342" s="61">
        <v>3.4200000000000001E-2</v>
      </c>
      <c r="AD342" s="61">
        <v>9.4E-2</v>
      </c>
      <c r="AE342" s="61">
        <v>116.31</v>
      </c>
      <c r="AF342" s="62">
        <v>2725.84</v>
      </c>
      <c r="AG342" s="61">
        <v>408.21</v>
      </c>
      <c r="AH342" s="62">
        <v>104000.42</v>
      </c>
      <c r="AI342" s="61" t="s">
        <v>14</v>
      </c>
      <c r="AJ342" s="62">
        <v>35495</v>
      </c>
      <c r="AK342" s="62">
        <v>51219.34</v>
      </c>
      <c r="AL342" s="61">
        <v>35.69</v>
      </c>
      <c r="AM342" s="61">
        <v>22.77</v>
      </c>
      <c r="AN342" s="61">
        <v>25.87</v>
      </c>
      <c r="AO342" s="61">
        <v>4.96</v>
      </c>
      <c r="AP342" s="62">
        <v>1395.69</v>
      </c>
      <c r="AQ342" s="61">
        <v>1.0896999999999999</v>
      </c>
      <c r="AR342" s="62">
        <v>1173.67</v>
      </c>
      <c r="AS342" s="62">
        <v>1768.63</v>
      </c>
      <c r="AT342" s="62">
        <v>5422.3</v>
      </c>
      <c r="AU342" s="61">
        <v>862.28</v>
      </c>
      <c r="AV342" s="61">
        <v>167.67</v>
      </c>
      <c r="AW342" s="62">
        <v>9394.56</v>
      </c>
      <c r="AX342" s="62">
        <v>4910.88</v>
      </c>
      <c r="AY342" s="61">
        <v>0.51529999999999998</v>
      </c>
      <c r="AZ342" s="62">
        <v>4204.6099999999997</v>
      </c>
      <c r="BA342" s="61">
        <v>0.44119999999999998</v>
      </c>
      <c r="BB342" s="61">
        <v>414.28</v>
      </c>
      <c r="BC342" s="61">
        <v>4.3499999999999997E-2</v>
      </c>
      <c r="BD342" s="62">
        <v>9529.76</v>
      </c>
      <c r="BE342" s="62">
        <v>4554.04</v>
      </c>
      <c r="BF342" s="61">
        <v>1.1992</v>
      </c>
      <c r="BG342" s="61">
        <v>0.55840000000000001</v>
      </c>
      <c r="BH342" s="61">
        <v>0.2205</v>
      </c>
      <c r="BI342" s="61">
        <v>0.15620000000000001</v>
      </c>
      <c r="BJ342" s="61">
        <v>3.61E-2</v>
      </c>
      <c r="BK342" s="61">
        <v>2.8799999999999999E-2</v>
      </c>
    </row>
    <row r="343" spans="1:63" x14ac:dyDescent="0.25">
      <c r="A343" s="61" t="s">
        <v>375</v>
      </c>
      <c r="B343" s="61">
        <v>45518</v>
      </c>
      <c r="C343" s="61">
        <v>84.67</v>
      </c>
      <c r="D343" s="61">
        <v>19.11</v>
      </c>
      <c r="E343" s="62">
        <v>1617.88</v>
      </c>
      <c r="F343" s="62">
        <v>1618.55</v>
      </c>
      <c r="G343" s="61">
        <v>2.0999999999999999E-3</v>
      </c>
      <c r="H343" s="61">
        <v>1E-4</v>
      </c>
      <c r="I343" s="61">
        <v>5.8999999999999999E-3</v>
      </c>
      <c r="J343" s="61">
        <v>1.1000000000000001E-3</v>
      </c>
      <c r="K343" s="61">
        <v>6.8999999999999999E-3</v>
      </c>
      <c r="L343" s="61">
        <v>0.96930000000000005</v>
      </c>
      <c r="M343" s="61">
        <v>1.46E-2</v>
      </c>
      <c r="N343" s="61">
        <v>0.42499999999999999</v>
      </c>
      <c r="O343" s="61">
        <v>5.0000000000000001E-4</v>
      </c>
      <c r="P343" s="61">
        <v>0.13320000000000001</v>
      </c>
      <c r="Q343" s="61">
        <v>73.48</v>
      </c>
      <c r="R343" s="62">
        <v>50955.18</v>
      </c>
      <c r="S343" s="61">
        <v>0.22439999999999999</v>
      </c>
      <c r="T343" s="61">
        <v>0.18029999999999999</v>
      </c>
      <c r="U343" s="61">
        <v>0.59519999999999995</v>
      </c>
      <c r="V343" s="61">
        <v>18.829999999999998</v>
      </c>
      <c r="W343" s="61">
        <v>11.97</v>
      </c>
      <c r="X343" s="62">
        <v>65091.95</v>
      </c>
      <c r="Y343" s="61">
        <v>130.47999999999999</v>
      </c>
      <c r="Z343" s="62">
        <v>106287.27</v>
      </c>
      <c r="AA343" s="61">
        <v>0.87690000000000001</v>
      </c>
      <c r="AB343" s="61">
        <v>7.5300000000000006E-2</v>
      </c>
      <c r="AC343" s="61">
        <v>4.7699999999999999E-2</v>
      </c>
      <c r="AD343" s="61">
        <v>0.1231</v>
      </c>
      <c r="AE343" s="61">
        <v>106.29</v>
      </c>
      <c r="AF343" s="62">
        <v>2681.17</v>
      </c>
      <c r="AG343" s="61">
        <v>372.04</v>
      </c>
      <c r="AH343" s="62">
        <v>104692.38</v>
      </c>
      <c r="AI343" s="61" t="s">
        <v>14</v>
      </c>
      <c r="AJ343" s="62">
        <v>31872</v>
      </c>
      <c r="AK343" s="62">
        <v>43997.68</v>
      </c>
      <c r="AL343" s="61">
        <v>36.770000000000003</v>
      </c>
      <c r="AM343" s="61">
        <v>24.3</v>
      </c>
      <c r="AN343" s="61">
        <v>26.04</v>
      </c>
      <c r="AO343" s="61">
        <v>4.29</v>
      </c>
      <c r="AP343" s="61">
        <v>743.53</v>
      </c>
      <c r="AQ343" s="61">
        <v>0.95169999999999999</v>
      </c>
      <c r="AR343" s="62">
        <v>1065.57</v>
      </c>
      <c r="AS343" s="62">
        <v>1873.8</v>
      </c>
      <c r="AT343" s="62">
        <v>4856.97</v>
      </c>
      <c r="AU343" s="61">
        <v>712.5</v>
      </c>
      <c r="AV343" s="61">
        <v>231.53</v>
      </c>
      <c r="AW343" s="62">
        <v>8740.3700000000008</v>
      </c>
      <c r="AX343" s="62">
        <v>5201.78</v>
      </c>
      <c r="AY343" s="61">
        <v>0.58420000000000005</v>
      </c>
      <c r="AZ343" s="62">
        <v>2993.84</v>
      </c>
      <c r="BA343" s="61">
        <v>0.3362</v>
      </c>
      <c r="BB343" s="61">
        <v>708.93</v>
      </c>
      <c r="BC343" s="61">
        <v>7.9600000000000004E-2</v>
      </c>
      <c r="BD343" s="62">
        <v>8904.5499999999993</v>
      </c>
      <c r="BE343" s="62">
        <v>4817.83</v>
      </c>
      <c r="BF343" s="61">
        <v>1.6108</v>
      </c>
      <c r="BG343" s="61">
        <v>0.55489999999999995</v>
      </c>
      <c r="BH343" s="61">
        <v>0.22509999999999999</v>
      </c>
      <c r="BI343" s="61">
        <v>0.16300000000000001</v>
      </c>
      <c r="BJ343" s="61">
        <v>3.8899999999999997E-2</v>
      </c>
      <c r="BK343" s="61">
        <v>1.8100000000000002E-2</v>
      </c>
    </row>
    <row r="344" spans="1:63" x14ac:dyDescent="0.25">
      <c r="A344" s="61" t="s">
        <v>376</v>
      </c>
      <c r="B344" s="61">
        <v>49890</v>
      </c>
      <c r="C344" s="61">
        <v>107</v>
      </c>
      <c r="D344" s="61">
        <v>16.55</v>
      </c>
      <c r="E344" s="62">
        <v>1770.5</v>
      </c>
      <c r="F344" s="62">
        <v>1929.07</v>
      </c>
      <c r="G344" s="61">
        <v>2.0999999999999999E-3</v>
      </c>
      <c r="H344" s="61">
        <v>2.0000000000000001E-4</v>
      </c>
      <c r="I344" s="61">
        <v>4.3E-3</v>
      </c>
      <c r="J344" s="61">
        <v>1E-3</v>
      </c>
      <c r="K344" s="61">
        <v>7.4999999999999997E-3</v>
      </c>
      <c r="L344" s="61">
        <v>0.96950000000000003</v>
      </c>
      <c r="M344" s="61">
        <v>1.54E-2</v>
      </c>
      <c r="N344" s="61">
        <v>0.49390000000000001</v>
      </c>
      <c r="O344" s="61">
        <v>5.3E-3</v>
      </c>
      <c r="P344" s="61">
        <v>0.14779999999999999</v>
      </c>
      <c r="Q344" s="61">
        <v>81.599999999999994</v>
      </c>
      <c r="R344" s="62">
        <v>50553.89</v>
      </c>
      <c r="S344" s="61">
        <v>0.215</v>
      </c>
      <c r="T344" s="61">
        <v>0.16869999999999999</v>
      </c>
      <c r="U344" s="61">
        <v>0.61619999999999997</v>
      </c>
      <c r="V344" s="61">
        <v>17.97</v>
      </c>
      <c r="W344" s="61">
        <v>13.16</v>
      </c>
      <c r="X344" s="62">
        <v>64366.38</v>
      </c>
      <c r="Y344" s="61">
        <v>129.57</v>
      </c>
      <c r="Z344" s="62">
        <v>100891.19</v>
      </c>
      <c r="AA344" s="61">
        <v>0.78879999999999995</v>
      </c>
      <c r="AB344" s="61">
        <v>0.14119999999999999</v>
      </c>
      <c r="AC344" s="61">
        <v>7.0000000000000007E-2</v>
      </c>
      <c r="AD344" s="61">
        <v>0.2112</v>
      </c>
      <c r="AE344" s="61">
        <v>100.89</v>
      </c>
      <c r="AF344" s="62">
        <v>2693.02</v>
      </c>
      <c r="AG344" s="61">
        <v>354.23</v>
      </c>
      <c r="AH344" s="62">
        <v>95346.2</v>
      </c>
      <c r="AI344" s="61" t="s">
        <v>14</v>
      </c>
      <c r="AJ344" s="62">
        <v>28698</v>
      </c>
      <c r="AK344" s="62">
        <v>40122.6</v>
      </c>
      <c r="AL344" s="61">
        <v>38.729999999999997</v>
      </c>
      <c r="AM344" s="61">
        <v>25.05</v>
      </c>
      <c r="AN344" s="61">
        <v>28.02</v>
      </c>
      <c r="AO344" s="61">
        <v>4.37</v>
      </c>
      <c r="AP344" s="62">
        <v>1191.06</v>
      </c>
      <c r="AQ344" s="61">
        <v>0.89270000000000005</v>
      </c>
      <c r="AR344" s="61">
        <v>986.93</v>
      </c>
      <c r="AS344" s="62">
        <v>1777.23</v>
      </c>
      <c r="AT344" s="62">
        <v>4649.66</v>
      </c>
      <c r="AU344" s="61">
        <v>809.22</v>
      </c>
      <c r="AV344" s="61">
        <v>198.83</v>
      </c>
      <c r="AW344" s="62">
        <v>8421.86</v>
      </c>
      <c r="AX344" s="62">
        <v>5024.01</v>
      </c>
      <c r="AY344" s="61">
        <v>0.58330000000000004</v>
      </c>
      <c r="AZ344" s="62">
        <v>2755.84</v>
      </c>
      <c r="BA344" s="61">
        <v>0.31990000000000002</v>
      </c>
      <c r="BB344" s="61">
        <v>833.8</v>
      </c>
      <c r="BC344" s="61">
        <v>9.6799999999999997E-2</v>
      </c>
      <c r="BD344" s="62">
        <v>8613.64</v>
      </c>
      <c r="BE344" s="62">
        <v>4957.82</v>
      </c>
      <c r="BF344" s="61">
        <v>1.8409</v>
      </c>
      <c r="BG344" s="61">
        <v>0.54239999999999999</v>
      </c>
      <c r="BH344" s="61">
        <v>0.24060000000000001</v>
      </c>
      <c r="BI344" s="61">
        <v>0.15920000000000001</v>
      </c>
      <c r="BJ344" s="61">
        <v>3.5000000000000003E-2</v>
      </c>
      <c r="BK344" s="61">
        <v>2.29E-2</v>
      </c>
    </row>
    <row r="345" spans="1:63" x14ac:dyDescent="0.25">
      <c r="A345" s="61" t="s">
        <v>377</v>
      </c>
      <c r="B345" s="61">
        <v>49627</v>
      </c>
      <c r="C345" s="61">
        <v>87.95</v>
      </c>
      <c r="D345" s="61">
        <v>14.7</v>
      </c>
      <c r="E345" s="62">
        <v>1293</v>
      </c>
      <c r="F345" s="62">
        <v>1299.81</v>
      </c>
      <c r="G345" s="61">
        <v>2E-3</v>
      </c>
      <c r="H345" s="61">
        <v>0</v>
      </c>
      <c r="I345" s="61">
        <v>5.4000000000000003E-3</v>
      </c>
      <c r="J345" s="61">
        <v>1.1999999999999999E-3</v>
      </c>
      <c r="K345" s="61">
        <v>8.8000000000000005E-3</v>
      </c>
      <c r="L345" s="61">
        <v>0.96519999999999995</v>
      </c>
      <c r="M345" s="61">
        <v>1.7399999999999999E-2</v>
      </c>
      <c r="N345" s="61">
        <v>0.42949999999999999</v>
      </c>
      <c r="O345" s="61">
        <v>5.9999999999999995E-4</v>
      </c>
      <c r="P345" s="61">
        <v>0.13239999999999999</v>
      </c>
      <c r="Q345" s="61">
        <v>59.71</v>
      </c>
      <c r="R345" s="62">
        <v>50476.03</v>
      </c>
      <c r="S345" s="61">
        <v>0.25590000000000002</v>
      </c>
      <c r="T345" s="61">
        <v>0.17449999999999999</v>
      </c>
      <c r="U345" s="61">
        <v>0.56950000000000001</v>
      </c>
      <c r="V345" s="61">
        <v>18.32</v>
      </c>
      <c r="W345" s="61">
        <v>9.9700000000000006</v>
      </c>
      <c r="X345" s="62">
        <v>61627.37</v>
      </c>
      <c r="Y345" s="61">
        <v>125.09</v>
      </c>
      <c r="Z345" s="62">
        <v>96420.38</v>
      </c>
      <c r="AA345" s="61">
        <v>0.90369999999999995</v>
      </c>
      <c r="AB345" s="61">
        <v>5.33E-2</v>
      </c>
      <c r="AC345" s="61">
        <v>4.2999999999999997E-2</v>
      </c>
      <c r="AD345" s="61">
        <v>9.6299999999999997E-2</v>
      </c>
      <c r="AE345" s="61">
        <v>96.42</v>
      </c>
      <c r="AF345" s="62">
        <v>2379.36</v>
      </c>
      <c r="AG345" s="61">
        <v>345.78</v>
      </c>
      <c r="AH345" s="62">
        <v>92982.36</v>
      </c>
      <c r="AI345" s="61" t="s">
        <v>14</v>
      </c>
      <c r="AJ345" s="62">
        <v>31541</v>
      </c>
      <c r="AK345" s="62">
        <v>43290.93</v>
      </c>
      <c r="AL345" s="61">
        <v>34.86</v>
      </c>
      <c r="AM345" s="61">
        <v>23.97</v>
      </c>
      <c r="AN345" s="61">
        <v>25.38</v>
      </c>
      <c r="AO345" s="61">
        <v>4.33</v>
      </c>
      <c r="AP345" s="61">
        <v>747</v>
      </c>
      <c r="AQ345" s="61">
        <v>1.0425</v>
      </c>
      <c r="AR345" s="62">
        <v>1069</v>
      </c>
      <c r="AS345" s="62">
        <v>1965.54</v>
      </c>
      <c r="AT345" s="62">
        <v>4964.9799999999996</v>
      </c>
      <c r="AU345" s="61">
        <v>737.17</v>
      </c>
      <c r="AV345" s="61">
        <v>190.57</v>
      </c>
      <c r="AW345" s="62">
        <v>8927.25</v>
      </c>
      <c r="AX345" s="62">
        <v>5521.47</v>
      </c>
      <c r="AY345" s="61">
        <v>0.60229999999999995</v>
      </c>
      <c r="AZ345" s="62">
        <v>2935.76</v>
      </c>
      <c r="BA345" s="61">
        <v>0.32019999999999998</v>
      </c>
      <c r="BB345" s="61">
        <v>710.29</v>
      </c>
      <c r="BC345" s="61">
        <v>7.7499999999999999E-2</v>
      </c>
      <c r="BD345" s="62">
        <v>9167.52</v>
      </c>
      <c r="BE345" s="62">
        <v>5210.01</v>
      </c>
      <c r="BF345" s="61">
        <v>1.9394</v>
      </c>
      <c r="BG345" s="61">
        <v>0.55189999999999995</v>
      </c>
      <c r="BH345" s="61">
        <v>0.2172</v>
      </c>
      <c r="BI345" s="61">
        <v>0.16980000000000001</v>
      </c>
      <c r="BJ345" s="61">
        <v>3.9399999999999998E-2</v>
      </c>
      <c r="BK345" s="61">
        <v>2.1700000000000001E-2</v>
      </c>
    </row>
    <row r="346" spans="1:63" x14ac:dyDescent="0.25">
      <c r="A346" s="61" t="s">
        <v>378</v>
      </c>
      <c r="B346" s="61">
        <v>45948</v>
      </c>
      <c r="C346" s="61">
        <v>51.81</v>
      </c>
      <c r="D346" s="61">
        <v>19.7</v>
      </c>
      <c r="E346" s="62">
        <v>1020.49</v>
      </c>
      <c r="F346" s="62">
        <v>1037.24</v>
      </c>
      <c r="G346" s="61">
        <v>7.0000000000000001E-3</v>
      </c>
      <c r="H346" s="61">
        <v>2.9999999999999997E-4</v>
      </c>
      <c r="I346" s="61">
        <v>6.0000000000000001E-3</v>
      </c>
      <c r="J346" s="61">
        <v>8.9999999999999998E-4</v>
      </c>
      <c r="K346" s="61">
        <v>1.3899999999999999E-2</v>
      </c>
      <c r="L346" s="61">
        <v>0.95479999999999998</v>
      </c>
      <c r="M346" s="61">
        <v>1.7000000000000001E-2</v>
      </c>
      <c r="N346" s="61">
        <v>0.21820000000000001</v>
      </c>
      <c r="O346" s="61">
        <v>4.0000000000000001E-3</v>
      </c>
      <c r="P346" s="61">
        <v>0.1074</v>
      </c>
      <c r="Q346" s="61">
        <v>54.34</v>
      </c>
      <c r="R346" s="62">
        <v>53347.66</v>
      </c>
      <c r="S346" s="61">
        <v>0.24560000000000001</v>
      </c>
      <c r="T346" s="61">
        <v>0.1812</v>
      </c>
      <c r="U346" s="61">
        <v>0.57310000000000005</v>
      </c>
      <c r="V346" s="61">
        <v>18.14</v>
      </c>
      <c r="W346" s="61">
        <v>8.36</v>
      </c>
      <c r="X346" s="62">
        <v>64030.25</v>
      </c>
      <c r="Y346" s="61">
        <v>119.25</v>
      </c>
      <c r="Z346" s="62">
        <v>159490.31</v>
      </c>
      <c r="AA346" s="61">
        <v>0.83150000000000002</v>
      </c>
      <c r="AB346" s="61">
        <v>0.11849999999999999</v>
      </c>
      <c r="AC346" s="61">
        <v>0.05</v>
      </c>
      <c r="AD346" s="61">
        <v>0.16850000000000001</v>
      </c>
      <c r="AE346" s="61">
        <v>159.49</v>
      </c>
      <c r="AF346" s="62">
        <v>4708.6099999999997</v>
      </c>
      <c r="AG346" s="61">
        <v>573.13</v>
      </c>
      <c r="AH346" s="62">
        <v>158191.39000000001</v>
      </c>
      <c r="AI346" s="61" t="s">
        <v>14</v>
      </c>
      <c r="AJ346" s="62">
        <v>36191</v>
      </c>
      <c r="AK346" s="62">
        <v>56782.36</v>
      </c>
      <c r="AL346" s="61">
        <v>46.4</v>
      </c>
      <c r="AM346" s="61">
        <v>27.82</v>
      </c>
      <c r="AN346" s="61">
        <v>30.68</v>
      </c>
      <c r="AO346" s="61">
        <v>4.8499999999999996</v>
      </c>
      <c r="AP346" s="62">
        <v>1269.1300000000001</v>
      </c>
      <c r="AQ346" s="61">
        <v>0.98870000000000002</v>
      </c>
      <c r="AR346" s="62">
        <v>1201.05</v>
      </c>
      <c r="AS346" s="62">
        <v>1810.91</v>
      </c>
      <c r="AT346" s="62">
        <v>5122.21</v>
      </c>
      <c r="AU346" s="61">
        <v>914.96</v>
      </c>
      <c r="AV346" s="61">
        <v>159.91999999999999</v>
      </c>
      <c r="AW346" s="62">
        <v>9209.0499999999993</v>
      </c>
      <c r="AX346" s="62">
        <v>3832.05</v>
      </c>
      <c r="AY346" s="61">
        <v>0.39750000000000002</v>
      </c>
      <c r="AZ346" s="62">
        <v>5355.16</v>
      </c>
      <c r="BA346" s="61">
        <v>0.55549999999999999</v>
      </c>
      <c r="BB346" s="61">
        <v>453.68</v>
      </c>
      <c r="BC346" s="61">
        <v>4.7100000000000003E-2</v>
      </c>
      <c r="BD346" s="62">
        <v>9640.8799999999992</v>
      </c>
      <c r="BE346" s="62">
        <v>2926.22</v>
      </c>
      <c r="BF346" s="61">
        <v>0.56930000000000003</v>
      </c>
      <c r="BG346" s="61">
        <v>0.55969999999999998</v>
      </c>
      <c r="BH346" s="61">
        <v>0.20380000000000001</v>
      </c>
      <c r="BI346" s="61">
        <v>0.1782</v>
      </c>
      <c r="BJ346" s="61">
        <v>3.44E-2</v>
      </c>
      <c r="BK346" s="61">
        <v>2.3900000000000001E-2</v>
      </c>
    </row>
    <row r="347" spans="1:63" x14ac:dyDescent="0.25">
      <c r="A347" s="61" t="s">
        <v>379</v>
      </c>
      <c r="B347" s="61">
        <v>46672</v>
      </c>
      <c r="C347" s="61">
        <v>86.05</v>
      </c>
      <c r="D347" s="61">
        <v>9.6300000000000008</v>
      </c>
      <c r="E347" s="61">
        <v>828.45</v>
      </c>
      <c r="F347" s="61">
        <v>809.85</v>
      </c>
      <c r="G347" s="61">
        <v>2.3999999999999998E-3</v>
      </c>
      <c r="H347" s="61">
        <v>1E-4</v>
      </c>
      <c r="I347" s="61">
        <v>7.3000000000000001E-3</v>
      </c>
      <c r="J347" s="61">
        <v>5.9999999999999995E-4</v>
      </c>
      <c r="K347" s="61">
        <v>0.03</v>
      </c>
      <c r="L347" s="61">
        <v>0.9304</v>
      </c>
      <c r="M347" s="61">
        <v>2.92E-2</v>
      </c>
      <c r="N347" s="61">
        <v>0.49399999999999999</v>
      </c>
      <c r="O347" s="61">
        <v>5.1999999999999998E-3</v>
      </c>
      <c r="P347" s="61">
        <v>0.1479</v>
      </c>
      <c r="Q347" s="61">
        <v>41.45</v>
      </c>
      <c r="R347" s="62">
        <v>46975.12</v>
      </c>
      <c r="S347" s="61">
        <v>0.34860000000000002</v>
      </c>
      <c r="T347" s="61">
        <v>0.15340000000000001</v>
      </c>
      <c r="U347" s="61">
        <v>0.49790000000000001</v>
      </c>
      <c r="V347" s="61">
        <v>16.71</v>
      </c>
      <c r="W347" s="61">
        <v>8.1199999999999992</v>
      </c>
      <c r="X347" s="62">
        <v>59174.69</v>
      </c>
      <c r="Y347" s="61">
        <v>98.28</v>
      </c>
      <c r="Z347" s="62">
        <v>97091.44</v>
      </c>
      <c r="AA347" s="61">
        <v>0.88570000000000004</v>
      </c>
      <c r="AB347" s="61">
        <v>6.7400000000000002E-2</v>
      </c>
      <c r="AC347" s="61">
        <v>4.6899999999999997E-2</v>
      </c>
      <c r="AD347" s="61">
        <v>0.1143</v>
      </c>
      <c r="AE347" s="61">
        <v>97.09</v>
      </c>
      <c r="AF347" s="62">
        <v>2297.29</v>
      </c>
      <c r="AG347" s="61">
        <v>330.49</v>
      </c>
      <c r="AH347" s="62">
        <v>88804.67</v>
      </c>
      <c r="AI347" s="61" t="s">
        <v>14</v>
      </c>
      <c r="AJ347" s="62">
        <v>29587</v>
      </c>
      <c r="AK347" s="62">
        <v>39761.01</v>
      </c>
      <c r="AL347" s="61">
        <v>37.33</v>
      </c>
      <c r="AM347" s="61">
        <v>23.08</v>
      </c>
      <c r="AN347" s="61">
        <v>26.54</v>
      </c>
      <c r="AO347" s="61">
        <v>4.21</v>
      </c>
      <c r="AP347" s="62">
        <v>1104.24</v>
      </c>
      <c r="AQ347" s="61">
        <v>1.3148</v>
      </c>
      <c r="AR347" s="62">
        <v>1206.44</v>
      </c>
      <c r="AS347" s="62">
        <v>2074.42</v>
      </c>
      <c r="AT347" s="62">
        <v>5287.88</v>
      </c>
      <c r="AU347" s="61">
        <v>870.12</v>
      </c>
      <c r="AV347" s="61">
        <v>292.77</v>
      </c>
      <c r="AW347" s="62">
        <v>9731.6299999999992</v>
      </c>
      <c r="AX347" s="62">
        <v>5879.45</v>
      </c>
      <c r="AY347" s="61">
        <v>0.5857</v>
      </c>
      <c r="AZ347" s="62">
        <v>3309.52</v>
      </c>
      <c r="BA347" s="61">
        <v>0.32969999999999999</v>
      </c>
      <c r="BB347" s="61">
        <v>849.64</v>
      </c>
      <c r="BC347" s="61">
        <v>8.4599999999999995E-2</v>
      </c>
      <c r="BD347" s="62">
        <v>10038.620000000001</v>
      </c>
      <c r="BE347" s="62">
        <v>5100.74</v>
      </c>
      <c r="BF347" s="61">
        <v>2.1105999999999998</v>
      </c>
      <c r="BG347" s="61">
        <v>0.52370000000000005</v>
      </c>
      <c r="BH347" s="61">
        <v>0.2147</v>
      </c>
      <c r="BI347" s="61">
        <v>0.20100000000000001</v>
      </c>
      <c r="BJ347" s="61">
        <v>3.4599999999999999E-2</v>
      </c>
      <c r="BK347" s="61">
        <v>2.5999999999999999E-2</v>
      </c>
    </row>
    <row r="348" spans="1:63" x14ac:dyDescent="0.25">
      <c r="A348" s="61" t="s">
        <v>380</v>
      </c>
      <c r="B348" s="61">
        <v>50039</v>
      </c>
      <c r="C348" s="61">
        <v>45.43</v>
      </c>
      <c r="D348" s="61">
        <v>23.87</v>
      </c>
      <c r="E348" s="62">
        <v>1084.3</v>
      </c>
      <c r="F348" s="62">
        <v>1105.07</v>
      </c>
      <c r="G348" s="61">
        <v>4.5999999999999999E-3</v>
      </c>
      <c r="H348" s="61">
        <v>1E-4</v>
      </c>
      <c r="I348" s="61">
        <v>4.1999999999999997E-3</v>
      </c>
      <c r="J348" s="61">
        <v>8.0000000000000004E-4</v>
      </c>
      <c r="K348" s="61">
        <v>8.3000000000000001E-3</v>
      </c>
      <c r="L348" s="61">
        <v>0.96799999999999997</v>
      </c>
      <c r="M348" s="61">
        <v>1.4E-2</v>
      </c>
      <c r="N348" s="61">
        <v>0.31009999999999999</v>
      </c>
      <c r="O348" s="61">
        <v>1.5E-3</v>
      </c>
      <c r="P348" s="61">
        <v>0.1188</v>
      </c>
      <c r="Q348" s="61">
        <v>52.12</v>
      </c>
      <c r="R348" s="62">
        <v>53541.13</v>
      </c>
      <c r="S348" s="61">
        <v>0.22209999999999999</v>
      </c>
      <c r="T348" s="61">
        <v>0.1739</v>
      </c>
      <c r="U348" s="61">
        <v>0.60409999999999997</v>
      </c>
      <c r="V348" s="61">
        <v>18.43</v>
      </c>
      <c r="W348" s="61">
        <v>8.7200000000000006</v>
      </c>
      <c r="X348" s="62">
        <v>64779.16</v>
      </c>
      <c r="Y348" s="61">
        <v>119.86</v>
      </c>
      <c r="Z348" s="62">
        <v>139140.65</v>
      </c>
      <c r="AA348" s="61">
        <v>0.81520000000000004</v>
      </c>
      <c r="AB348" s="61">
        <v>0.13730000000000001</v>
      </c>
      <c r="AC348" s="61">
        <v>4.7500000000000001E-2</v>
      </c>
      <c r="AD348" s="61">
        <v>0.18479999999999999</v>
      </c>
      <c r="AE348" s="61">
        <v>139.13999999999999</v>
      </c>
      <c r="AF348" s="62">
        <v>4146.17</v>
      </c>
      <c r="AG348" s="61">
        <v>531.86</v>
      </c>
      <c r="AH348" s="62">
        <v>138607.21</v>
      </c>
      <c r="AI348" s="61" t="s">
        <v>14</v>
      </c>
      <c r="AJ348" s="62">
        <v>33455</v>
      </c>
      <c r="AK348" s="62">
        <v>48495.78</v>
      </c>
      <c r="AL348" s="61">
        <v>47.19</v>
      </c>
      <c r="AM348" s="61">
        <v>28.47</v>
      </c>
      <c r="AN348" s="61">
        <v>31.59</v>
      </c>
      <c r="AO348" s="61">
        <v>4.87</v>
      </c>
      <c r="AP348" s="62">
        <v>1217.47</v>
      </c>
      <c r="AQ348" s="61">
        <v>0.93159999999999998</v>
      </c>
      <c r="AR348" s="62">
        <v>1198.08</v>
      </c>
      <c r="AS348" s="62">
        <v>1789.88</v>
      </c>
      <c r="AT348" s="62">
        <v>5099.0200000000004</v>
      </c>
      <c r="AU348" s="61">
        <v>865.33</v>
      </c>
      <c r="AV348" s="61">
        <v>202.84</v>
      </c>
      <c r="AW348" s="62">
        <v>9155.15</v>
      </c>
      <c r="AX348" s="62">
        <v>4108.46</v>
      </c>
      <c r="AY348" s="61">
        <v>0.45250000000000001</v>
      </c>
      <c r="AZ348" s="62">
        <v>4386.7700000000004</v>
      </c>
      <c r="BA348" s="61">
        <v>0.48309999999999997</v>
      </c>
      <c r="BB348" s="61">
        <v>584.79999999999995</v>
      </c>
      <c r="BC348" s="61">
        <v>6.4399999999999999E-2</v>
      </c>
      <c r="BD348" s="62">
        <v>9080.0300000000007</v>
      </c>
      <c r="BE348" s="62">
        <v>3380.01</v>
      </c>
      <c r="BF348" s="61">
        <v>0.79330000000000001</v>
      </c>
      <c r="BG348" s="61">
        <v>0.57579999999999998</v>
      </c>
      <c r="BH348" s="61">
        <v>0.21740000000000001</v>
      </c>
      <c r="BI348" s="61">
        <v>0.1492</v>
      </c>
      <c r="BJ348" s="61">
        <v>3.4500000000000003E-2</v>
      </c>
      <c r="BK348" s="61">
        <v>2.3099999999999999E-2</v>
      </c>
    </row>
    <row r="349" spans="1:63" x14ac:dyDescent="0.25">
      <c r="A349" s="61" t="s">
        <v>381</v>
      </c>
      <c r="B349" s="61">
        <v>50740</v>
      </c>
      <c r="C349" s="61">
        <v>82.9</v>
      </c>
      <c r="D349" s="61">
        <v>11.96</v>
      </c>
      <c r="E349" s="61">
        <v>991.87</v>
      </c>
      <c r="F349" s="62">
        <v>1001.19</v>
      </c>
      <c r="G349" s="61">
        <v>3.3999999999999998E-3</v>
      </c>
      <c r="H349" s="61">
        <v>5.9999999999999995E-4</v>
      </c>
      <c r="I349" s="61">
        <v>3.3999999999999998E-3</v>
      </c>
      <c r="J349" s="61">
        <v>5.0000000000000001E-4</v>
      </c>
      <c r="K349" s="61">
        <v>7.3000000000000001E-3</v>
      </c>
      <c r="L349" s="61">
        <v>0.9738</v>
      </c>
      <c r="M349" s="61">
        <v>1.09E-2</v>
      </c>
      <c r="N349" s="61">
        <v>0.32479999999999998</v>
      </c>
      <c r="O349" s="61">
        <v>5.9999999999999995E-4</v>
      </c>
      <c r="P349" s="61">
        <v>0.11990000000000001</v>
      </c>
      <c r="Q349" s="61">
        <v>47.76</v>
      </c>
      <c r="R349" s="62">
        <v>50035.85</v>
      </c>
      <c r="S349" s="61">
        <v>0.24970000000000001</v>
      </c>
      <c r="T349" s="61">
        <v>0.1638</v>
      </c>
      <c r="U349" s="61">
        <v>0.58650000000000002</v>
      </c>
      <c r="V349" s="61">
        <v>17.87</v>
      </c>
      <c r="W349" s="61">
        <v>7.32</v>
      </c>
      <c r="X349" s="62">
        <v>66464.56</v>
      </c>
      <c r="Y349" s="61">
        <v>132.30000000000001</v>
      </c>
      <c r="Z349" s="62">
        <v>116227.92</v>
      </c>
      <c r="AA349" s="61">
        <v>0.9</v>
      </c>
      <c r="AB349" s="61">
        <v>5.9900000000000002E-2</v>
      </c>
      <c r="AC349" s="61">
        <v>4.0099999999999997E-2</v>
      </c>
      <c r="AD349" s="61">
        <v>0.1</v>
      </c>
      <c r="AE349" s="61">
        <v>116.23</v>
      </c>
      <c r="AF349" s="62">
        <v>2862.39</v>
      </c>
      <c r="AG349" s="61">
        <v>437.62</v>
      </c>
      <c r="AH349" s="62">
        <v>108074.05</v>
      </c>
      <c r="AI349" s="61" t="s">
        <v>14</v>
      </c>
      <c r="AJ349" s="62">
        <v>34093</v>
      </c>
      <c r="AK349" s="62">
        <v>47386.54</v>
      </c>
      <c r="AL349" s="61">
        <v>36.74</v>
      </c>
      <c r="AM349" s="61">
        <v>23.81</v>
      </c>
      <c r="AN349" s="61">
        <v>26.48</v>
      </c>
      <c r="AO349" s="61">
        <v>4.7699999999999996</v>
      </c>
      <c r="AP349" s="62">
        <v>1395.4</v>
      </c>
      <c r="AQ349" s="61">
        <v>1.0681</v>
      </c>
      <c r="AR349" s="62">
        <v>1135.51</v>
      </c>
      <c r="AS349" s="62">
        <v>1961.1</v>
      </c>
      <c r="AT349" s="62">
        <v>5163.08</v>
      </c>
      <c r="AU349" s="61">
        <v>881.18</v>
      </c>
      <c r="AV349" s="61">
        <v>143.32</v>
      </c>
      <c r="AW349" s="62">
        <v>9284.18</v>
      </c>
      <c r="AX349" s="62">
        <v>4790.1499999999996</v>
      </c>
      <c r="AY349" s="61">
        <v>0.51500000000000001</v>
      </c>
      <c r="AZ349" s="62">
        <v>3951.79</v>
      </c>
      <c r="BA349" s="61">
        <v>0.4249</v>
      </c>
      <c r="BB349" s="61">
        <v>558.83000000000004</v>
      </c>
      <c r="BC349" s="61">
        <v>6.0100000000000001E-2</v>
      </c>
      <c r="BD349" s="62">
        <v>9300.77</v>
      </c>
      <c r="BE349" s="62">
        <v>4342.12</v>
      </c>
      <c r="BF349" s="61">
        <v>1.248</v>
      </c>
      <c r="BG349" s="61">
        <v>0.54649999999999999</v>
      </c>
      <c r="BH349" s="61">
        <v>0.2215</v>
      </c>
      <c r="BI349" s="61">
        <v>0.1638</v>
      </c>
      <c r="BJ349" s="61">
        <v>3.7499999999999999E-2</v>
      </c>
      <c r="BK349" s="61">
        <v>3.0599999999999999E-2</v>
      </c>
    </row>
    <row r="350" spans="1:63" x14ac:dyDescent="0.25">
      <c r="A350" s="61" t="s">
        <v>382</v>
      </c>
      <c r="B350" s="61">
        <v>139303</v>
      </c>
      <c r="C350" s="61">
        <v>46</v>
      </c>
      <c r="D350" s="61">
        <v>51.19</v>
      </c>
      <c r="E350" s="62">
        <v>2354.7199999999998</v>
      </c>
      <c r="F350" s="62">
        <v>2308.12</v>
      </c>
      <c r="G350" s="61">
        <v>1.7000000000000001E-2</v>
      </c>
      <c r="H350" s="61">
        <v>5.0000000000000001E-4</v>
      </c>
      <c r="I350" s="61">
        <v>4.4699999999999997E-2</v>
      </c>
      <c r="J350" s="61">
        <v>1.4E-3</v>
      </c>
      <c r="K350" s="61">
        <v>2.9399999999999999E-2</v>
      </c>
      <c r="L350" s="61">
        <v>0.86229999999999996</v>
      </c>
      <c r="M350" s="61">
        <v>4.4699999999999997E-2</v>
      </c>
      <c r="N350" s="61">
        <v>0.318</v>
      </c>
      <c r="O350" s="61">
        <v>1.2500000000000001E-2</v>
      </c>
      <c r="P350" s="61">
        <v>0.1201</v>
      </c>
      <c r="Q350" s="61">
        <v>112.82</v>
      </c>
      <c r="R350" s="62">
        <v>59499.41</v>
      </c>
      <c r="S350" s="61">
        <v>0.2429</v>
      </c>
      <c r="T350" s="61">
        <v>0.17599999999999999</v>
      </c>
      <c r="U350" s="61">
        <v>0.58120000000000005</v>
      </c>
      <c r="V350" s="61">
        <v>17.82</v>
      </c>
      <c r="W350" s="61">
        <v>16.600000000000001</v>
      </c>
      <c r="X350" s="62">
        <v>76345.460000000006</v>
      </c>
      <c r="Y350" s="61">
        <v>137.76</v>
      </c>
      <c r="Z350" s="62">
        <v>185839.8</v>
      </c>
      <c r="AA350" s="61">
        <v>0.65380000000000005</v>
      </c>
      <c r="AB350" s="61">
        <v>0.28079999999999999</v>
      </c>
      <c r="AC350" s="61">
        <v>6.54E-2</v>
      </c>
      <c r="AD350" s="61">
        <v>0.34620000000000001</v>
      </c>
      <c r="AE350" s="61">
        <v>185.84</v>
      </c>
      <c r="AF350" s="62">
        <v>6292.22</v>
      </c>
      <c r="AG350" s="61">
        <v>639.41999999999996</v>
      </c>
      <c r="AH350" s="62">
        <v>203397.86</v>
      </c>
      <c r="AI350" s="61" t="s">
        <v>14</v>
      </c>
      <c r="AJ350" s="62">
        <v>33887</v>
      </c>
      <c r="AK350" s="62">
        <v>55316.800000000003</v>
      </c>
      <c r="AL350" s="61">
        <v>51.54</v>
      </c>
      <c r="AM350" s="61">
        <v>31.86</v>
      </c>
      <c r="AN350" s="61">
        <v>35.14</v>
      </c>
      <c r="AO350" s="61">
        <v>4.82</v>
      </c>
      <c r="AP350" s="62">
        <v>1306.33</v>
      </c>
      <c r="AQ350" s="61">
        <v>0.86799999999999999</v>
      </c>
      <c r="AR350" s="62">
        <v>1198.1600000000001</v>
      </c>
      <c r="AS350" s="62">
        <v>1957.1</v>
      </c>
      <c r="AT350" s="62">
        <v>5985</v>
      </c>
      <c r="AU350" s="62">
        <v>1134.3399999999999</v>
      </c>
      <c r="AV350" s="61">
        <v>287.31</v>
      </c>
      <c r="AW350" s="62">
        <v>10561.9</v>
      </c>
      <c r="AX350" s="62">
        <v>3538.52</v>
      </c>
      <c r="AY350" s="61">
        <v>0.33829999999999999</v>
      </c>
      <c r="AZ350" s="62">
        <v>6357.65</v>
      </c>
      <c r="BA350" s="61">
        <v>0.60780000000000001</v>
      </c>
      <c r="BB350" s="61">
        <v>564.72</v>
      </c>
      <c r="BC350" s="61">
        <v>5.3999999999999999E-2</v>
      </c>
      <c r="BD350" s="62">
        <v>10460.9</v>
      </c>
      <c r="BE350" s="62">
        <v>1542.78</v>
      </c>
      <c r="BF350" s="61">
        <v>0.26469999999999999</v>
      </c>
      <c r="BG350" s="61">
        <v>0.58279999999999998</v>
      </c>
      <c r="BH350" s="61">
        <v>0.22020000000000001</v>
      </c>
      <c r="BI350" s="61">
        <v>0.14399999999999999</v>
      </c>
      <c r="BJ350" s="61">
        <v>3.1300000000000001E-2</v>
      </c>
      <c r="BK350" s="61">
        <v>2.1700000000000001E-2</v>
      </c>
    </row>
    <row r="351" spans="1:63" x14ac:dyDescent="0.25">
      <c r="A351" s="61" t="s">
        <v>383</v>
      </c>
      <c r="B351" s="61">
        <v>47712</v>
      </c>
      <c r="C351" s="61">
        <v>63.86</v>
      </c>
      <c r="D351" s="61">
        <v>11.77</v>
      </c>
      <c r="E351" s="61">
        <v>751.9</v>
      </c>
      <c r="F351" s="61">
        <v>755.01</v>
      </c>
      <c r="G351" s="61">
        <v>4.3E-3</v>
      </c>
      <c r="H351" s="61">
        <v>2.0000000000000001E-4</v>
      </c>
      <c r="I351" s="61">
        <v>5.1999999999999998E-3</v>
      </c>
      <c r="J351" s="61">
        <v>1.4E-3</v>
      </c>
      <c r="K351" s="61">
        <v>1.3899999999999999E-2</v>
      </c>
      <c r="L351" s="61">
        <v>0.95909999999999995</v>
      </c>
      <c r="M351" s="61">
        <v>1.6E-2</v>
      </c>
      <c r="N351" s="61">
        <v>0.35099999999999998</v>
      </c>
      <c r="O351" s="61">
        <v>1E-3</v>
      </c>
      <c r="P351" s="61">
        <v>0.12640000000000001</v>
      </c>
      <c r="Q351" s="61">
        <v>37.979999999999997</v>
      </c>
      <c r="R351" s="62">
        <v>49561.81</v>
      </c>
      <c r="S351" s="61">
        <v>0.2823</v>
      </c>
      <c r="T351" s="61">
        <v>0.16070000000000001</v>
      </c>
      <c r="U351" s="61">
        <v>0.55700000000000005</v>
      </c>
      <c r="V351" s="61">
        <v>17.11</v>
      </c>
      <c r="W351" s="61">
        <v>6.32</v>
      </c>
      <c r="X351" s="62">
        <v>65064.82</v>
      </c>
      <c r="Y351" s="61">
        <v>114.15</v>
      </c>
      <c r="Z351" s="62">
        <v>120132.26</v>
      </c>
      <c r="AA351" s="61">
        <v>0.84730000000000005</v>
      </c>
      <c r="AB351" s="61">
        <v>0.1053</v>
      </c>
      <c r="AC351" s="61">
        <v>4.7300000000000002E-2</v>
      </c>
      <c r="AD351" s="61">
        <v>0.1527</v>
      </c>
      <c r="AE351" s="61">
        <v>120.13</v>
      </c>
      <c r="AF351" s="62">
        <v>3230.28</v>
      </c>
      <c r="AG351" s="61">
        <v>441.04</v>
      </c>
      <c r="AH351" s="62">
        <v>114173.5</v>
      </c>
      <c r="AI351" s="61" t="s">
        <v>14</v>
      </c>
      <c r="AJ351" s="62">
        <v>31721</v>
      </c>
      <c r="AK351" s="62">
        <v>44231.99</v>
      </c>
      <c r="AL351" s="61">
        <v>42.9</v>
      </c>
      <c r="AM351" s="61">
        <v>24.9</v>
      </c>
      <c r="AN351" s="61">
        <v>29.15</v>
      </c>
      <c r="AO351" s="61">
        <v>4.67</v>
      </c>
      <c r="AP351" s="62">
        <v>1352.41</v>
      </c>
      <c r="AQ351" s="61">
        <v>1.1223000000000001</v>
      </c>
      <c r="AR351" s="62">
        <v>1237.1500000000001</v>
      </c>
      <c r="AS351" s="62">
        <v>1876.92</v>
      </c>
      <c r="AT351" s="62">
        <v>5202.71</v>
      </c>
      <c r="AU351" s="61">
        <v>916.65</v>
      </c>
      <c r="AV351" s="61">
        <v>198.87</v>
      </c>
      <c r="AW351" s="62">
        <v>9432.2900000000009</v>
      </c>
      <c r="AX351" s="62">
        <v>4685.51</v>
      </c>
      <c r="AY351" s="61">
        <v>0.48949999999999999</v>
      </c>
      <c r="AZ351" s="62">
        <v>4290.8599999999997</v>
      </c>
      <c r="BA351" s="61">
        <v>0.44819999999999999</v>
      </c>
      <c r="BB351" s="61">
        <v>596.32000000000005</v>
      </c>
      <c r="BC351" s="61">
        <v>6.2300000000000001E-2</v>
      </c>
      <c r="BD351" s="62">
        <v>9572.7000000000007</v>
      </c>
      <c r="BE351" s="62">
        <v>3970.02</v>
      </c>
      <c r="BF351" s="61">
        <v>1.1831</v>
      </c>
      <c r="BG351" s="61">
        <v>0.54139999999999999</v>
      </c>
      <c r="BH351" s="61">
        <v>0.2084</v>
      </c>
      <c r="BI351" s="61">
        <v>0.1857</v>
      </c>
      <c r="BJ351" s="61">
        <v>3.7199999999999997E-2</v>
      </c>
      <c r="BK351" s="61">
        <v>2.7300000000000001E-2</v>
      </c>
    </row>
    <row r="352" spans="1:63" x14ac:dyDescent="0.25">
      <c r="A352" s="61" t="s">
        <v>384</v>
      </c>
      <c r="B352" s="61">
        <v>45526</v>
      </c>
      <c r="C352" s="61">
        <v>89.38</v>
      </c>
      <c r="D352" s="61">
        <v>13.69</v>
      </c>
      <c r="E352" s="62">
        <v>1223.42</v>
      </c>
      <c r="F352" s="62">
        <v>1182.56</v>
      </c>
      <c r="G352" s="61">
        <v>2E-3</v>
      </c>
      <c r="H352" s="61">
        <v>2.9999999999999997E-4</v>
      </c>
      <c r="I352" s="61">
        <v>6.4999999999999997E-3</v>
      </c>
      <c r="J352" s="61">
        <v>1.2999999999999999E-3</v>
      </c>
      <c r="K352" s="61">
        <v>9.7999999999999997E-3</v>
      </c>
      <c r="L352" s="61">
        <v>0.96299999999999997</v>
      </c>
      <c r="M352" s="61">
        <v>1.7100000000000001E-2</v>
      </c>
      <c r="N352" s="61">
        <v>0.54179999999999995</v>
      </c>
      <c r="O352" s="61">
        <v>4.0000000000000002E-4</v>
      </c>
      <c r="P352" s="61">
        <v>0.1507</v>
      </c>
      <c r="Q352" s="61">
        <v>55.12</v>
      </c>
      <c r="R352" s="62">
        <v>48547.72</v>
      </c>
      <c r="S352" s="61">
        <v>0.25380000000000003</v>
      </c>
      <c r="T352" s="61">
        <v>0.15509999999999999</v>
      </c>
      <c r="U352" s="61">
        <v>0.59109999999999996</v>
      </c>
      <c r="V352" s="61">
        <v>18.03</v>
      </c>
      <c r="W352" s="61">
        <v>9.32</v>
      </c>
      <c r="X352" s="62">
        <v>62159.82</v>
      </c>
      <c r="Y352" s="61">
        <v>126.22</v>
      </c>
      <c r="Z352" s="62">
        <v>93216.68</v>
      </c>
      <c r="AA352" s="61">
        <v>0.80089999999999995</v>
      </c>
      <c r="AB352" s="61">
        <v>0.12690000000000001</v>
      </c>
      <c r="AC352" s="61">
        <v>7.22E-2</v>
      </c>
      <c r="AD352" s="61">
        <v>0.1991</v>
      </c>
      <c r="AE352" s="61">
        <v>93.22</v>
      </c>
      <c r="AF352" s="62">
        <v>2422.73</v>
      </c>
      <c r="AG352" s="61">
        <v>340.73</v>
      </c>
      <c r="AH352" s="62">
        <v>88559.91</v>
      </c>
      <c r="AI352" s="61" t="s">
        <v>14</v>
      </c>
      <c r="AJ352" s="62">
        <v>27944</v>
      </c>
      <c r="AK352" s="62">
        <v>38795.480000000003</v>
      </c>
      <c r="AL352" s="61">
        <v>37.47</v>
      </c>
      <c r="AM352" s="61">
        <v>24.74</v>
      </c>
      <c r="AN352" s="61">
        <v>28.27</v>
      </c>
      <c r="AO352" s="61">
        <v>3.82</v>
      </c>
      <c r="AP352" s="62">
        <v>1198.3900000000001</v>
      </c>
      <c r="AQ352" s="61">
        <v>0.94640000000000002</v>
      </c>
      <c r="AR352" s="62">
        <v>1151.2</v>
      </c>
      <c r="AS352" s="62">
        <v>2172.16</v>
      </c>
      <c r="AT352" s="62">
        <v>5031.05</v>
      </c>
      <c r="AU352" s="61">
        <v>838.74</v>
      </c>
      <c r="AV352" s="61">
        <v>299.10000000000002</v>
      </c>
      <c r="AW352" s="62">
        <v>9492.24</v>
      </c>
      <c r="AX352" s="62">
        <v>5916.67</v>
      </c>
      <c r="AY352" s="61">
        <v>0.60660000000000003</v>
      </c>
      <c r="AZ352" s="62">
        <v>2832.29</v>
      </c>
      <c r="BA352" s="61">
        <v>0.29039999999999999</v>
      </c>
      <c r="BB352" s="62">
        <v>1005.18</v>
      </c>
      <c r="BC352" s="61">
        <v>0.1031</v>
      </c>
      <c r="BD352" s="62">
        <v>9754.14</v>
      </c>
      <c r="BE352" s="62">
        <v>5191.67</v>
      </c>
      <c r="BF352" s="61">
        <v>2.2025999999999999</v>
      </c>
      <c r="BG352" s="61">
        <v>0.51549999999999996</v>
      </c>
      <c r="BH352" s="61">
        <v>0.23050000000000001</v>
      </c>
      <c r="BI352" s="61">
        <v>0.2</v>
      </c>
      <c r="BJ352" s="61">
        <v>3.7199999999999997E-2</v>
      </c>
      <c r="BK352" s="61">
        <v>1.6799999999999999E-2</v>
      </c>
    </row>
    <row r="353" spans="1:63" x14ac:dyDescent="0.25">
      <c r="A353" s="61" t="s">
        <v>385</v>
      </c>
      <c r="B353" s="61">
        <v>48777</v>
      </c>
      <c r="C353" s="61">
        <v>107.24</v>
      </c>
      <c r="D353" s="61">
        <v>17.22</v>
      </c>
      <c r="E353" s="62">
        <v>1846.89</v>
      </c>
      <c r="F353" s="62">
        <v>1774.49</v>
      </c>
      <c r="G353" s="61">
        <v>3.2000000000000002E-3</v>
      </c>
      <c r="H353" s="61">
        <v>5.0000000000000001E-4</v>
      </c>
      <c r="I353" s="61">
        <v>2.5700000000000001E-2</v>
      </c>
      <c r="J353" s="61">
        <v>1.1999999999999999E-3</v>
      </c>
      <c r="K353" s="61">
        <v>2.8400000000000002E-2</v>
      </c>
      <c r="L353" s="61">
        <v>0.89980000000000004</v>
      </c>
      <c r="M353" s="61">
        <v>4.1200000000000001E-2</v>
      </c>
      <c r="N353" s="61">
        <v>0.55530000000000002</v>
      </c>
      <c r="O353" s="61">
        <v>5.4999999999999997E-3</v>
      </c>
      <c r="P353" s="61">
        <v>0.16</v>
      </c>
      <c r="Q353" s="61">
        <v>84.93</v>
      </c>
      <c r="R353" s="62">
        <v>50229.54</v>
      </c>
      <c r="S353" s="61">
        <v>0.2321</v>
      </c>
      <c r="T353" s="61">
        <v>0.13730000000000001</v>
      </c>
      <c r="U353" s="61">
        <v>0.63060000000000005</v>
      </c>
      <c r="V353" s="61">
        <v>17.36</v>
      </c>
      <c r="W353" s="61">
        <v>12.53</v>
      </c>
      <c r="X353" s="62">
        <v>66727.009999999995</v>
      </c>
      <c r="Y353" s="61">
        <v>143.02000000000001</v>
      </c>
      <c r="Z353" s="62">
        <v>98537.47</v>
      </c>
      <c r="AA353" s="61">
        <v>0.77010000000000001</v>
      </c>
      <c r="AB353" s="61">
        <v>0.17069999999999999</v>
      </c>
      <c r="AC353" s="61">
        <v>5.9200000000000003E-2</v>
      </c>
      <c r="AD353" s="61">
        <v>0.22989999999999999</v>
      </c>
      <c r="AE353" s="61">
        <v>98.54</v>
      </c>
      <c r="AF353" s="62">
        <v>2561.83</v>
      </c>
      <c r="AG353" s="61">
        <v>351.36</v>
      </c>
      <c r="AH353" s="62">
        <v>93061.83</v>
      </c>
      <c r="AI353" s="61" t="s">
        <v>14</v>
      </c>
      <c r="AJ353" s="62">
        <v>26402</v>
      </c>
      <c r="AK353" s="62">
        <v>38899.42</v>
      </c>
      <c r="AL353" s="61">
        <v>39.770000000000003</v>
      </c>
      <c r="AM353" s="61">
        <v>24.32</v>
      </c>
      <c r="AN353" s="61">
        <v>29.02</v>
      </c>
      <c r="AO353" s="61">
        <v>4.22</v>
      </c>
      <c r="AP353" s="61">
        <v>835.91</v>
      </c>
      <c r="AQ353" s="61">
        <v>0.97860000000000003</v>
      </c>
      <c r="AR353" s="62">
        <v>1135</v>
      </c>
      <c r="AS353" s="62">
        <v>1837.8</v>
      </c>
      <c r="AT353" s="62">
        <v>5327.83</v>
      </c>
      <c r="AU353" s="61">
        <v>882.56</v>
      </c>
      <c r="AV353" s="61">
        <v>301.02999999999997</v>
      </c>
      <c r="AW353" s="62">
        <v>9484.23</v>
      </c>
      <c r="AX353" s="62">
        <v>5833.17</v>
      </c>
      <c r="AY353" s="61">
        <v>0.58630000000000004</v>
      </c>
      <c r="AZ353" s="62">
        <v>3057.81</v>
      </c>
      <c r="BA353" s="61">
        <v>0.30730000000000002</v>
      </c>
      <c r="BB353" s="62">
        <v>1058.3499999999999</v>
      </c>
      <c r="BC353" s="61">
        <v>0.10639999999999999</v>
      </c>
      <c r="BD353" s="62">
        <v>9949.33</v>
      </c>
      <c r="BE353" s="62">
        <v>4838.05</v>
      </c>
      <c r="BF353" s="61">
        <v>1.8560000000000001</v>
      </c>
      <c r="BG353" s="61">
        <v>0.54269999999999996</v>
      </c>
      <c r="BH353" s="61">
        <v>0.2263</v>
      </c>
      <c r="BI353" s="61">
        <v>0.16889999999999999</v>
      </c>
      <c r="BJ353" s="61">
        <v>3.73E-2</v>
      </c>
      <c r="BK353" s="61">
        <v>2.4799999999999999E-2</v>
      </c>
    </row>
    <row r="354" spans="1:63" x14ac:dyDescent="0.25">
      <c r="A354" s="61" t="s">
        <v>386</v>
      </c>
      <c r="B354" s="61">
        <v>45534</v>
      </c>
      <c r="C354" s="61">
        <v>99.71</v>
      </c>
      <c r="D354" s="61">
        <v>14.45</v>
      </c>
      <c r="E354" s="62">
        <v>1440.76</v>
      </c>
      <c r="F354" s="62">
        <v>1409.43</v>
      </c>
      <c r="G354" s="61">
        <v>2.5000000000000001E-3</v>
      </c>
      <c r="H354" s="61">
        <v>5.0000000000000001E-4</v>
      </c>
      <c r="I354" s="61">
        <v>7.6E-3</v>
      </c>
      <c r="J354" s="61">
        <v>1.5E-3</v>
      </c>
      <c r="K354" s="61">
        <v>2.5000000000000001E-2</v>
      </c>
      <c r="L354" s="61">
        <v>0.94040000000000001</v>
      </c>
      <c r="M354" s="61">
        <v>2.2499999999999999E-2</v>
      </c>
      <c r="N354" s="61">
        <v>0.46870000000000001</v>
      </c>
      <c r="O354" s="61">
        <v>1.6999999999999999E-3</v>
      </c>
      <c r="P354" s="61">
        <v>0.14779999999999999</v>
      </c>
      <c r="Q354" s="61">
        <v>68.08</v>
      </c>
      <c r="R354" s="62">
        <v>51050.21</v>
      </c>
      <c r="S354" s="61">
        <v>0.24959999999999999</v>
      </c>
      <c r="T354" s="61">
        <v>0.15570000000000001</v>
      </c>
      <c r="U354" s="61">
        <v>0.59470000000000001</v>
      </c>
      <c r="V354" s="61">
        <v>17.53</v>
      </c>
      <c r="W354" s="61">
        <v>12.05</v>
      </c>
      <c r="X354" s="62">
        <v>62596.480000000003</v>
      </c>
      <c r="Y354" s="61">
        <v>115.14</v>
      </c>
      <c r="Z354" s="62">
        <v>121410.53</v>
      </c>
      <c r="AA354" s="61">
        <v>0.82709999999999995</v>
      </c>
      <c r="AB354" s="61">
        <v>0.12280000000000001</v>
      </c>
      <c r="AC354" s="61">
        <v>5.0099999999999999E-2</v>
      </c>
      <c r="AD354" s="61">
        <v>0.1729</v>
      </c>
      <c r="AE354" s="61">
        <v>121.41</v>
      </c>
      <c r="AF354" s="62">
        <v>3277.13</v>
      </c>
      <c r="AG354" s="61">
        <v>448.61</v>
      </c>
      <c r="AH354" s="62">
        <v>117789.96</v>
      </c>
      <c r="AI354" s="61" t="s">
        <v>14</v>
      </c>
      <c r="AJ354" s="62">
        <v>30116</v>
      </c>
      <c r="AK354" s="62">
        <v>43054.68</v>
      </c>
      <c r="AL354" s="61">
        <v>42.22</v>
      </c>
      <c r="AM354" s="61">
        <v>25.57</v>
      </c>
      <c r="AN354" s="61">
        <v>29.78</v>
      </c>
      <c r="AO354" s="61">
        <v>4.33</v>
      </c>
      <c r="AP354" s="62">
        <v>1022.84</v>
      </c>
      <c r="AQ354" s="61">
        <v>1.1026</v>
      </c>
      <c r="AR354" s="62">
        <v>1147.58</v>
      </c>
      <c r="AS354" s="62">
        <v>1874.33</v>
      </c>
      <c r="AT354" s="62">
        <v>5042.6099999999997</v>
      </c>
      <c r="AU354" s="61">
        <v>871.66</v>
      </c>
      <c r="AV354" s="61">
        <v>304</v>
      </c>
      <c r="AW354" s="62">
        <v>9240.18</v>
      </c>
      <c r="AX354" s="62">
        <v>5088.8599999999997</v>
      </c>
      <c r="AY354" s="61">
        <v>0.52510000000000001</v>
      </c>
      <c r="AZ354" s="62">
        <v>3805.28</v>
      </c>
      <c r="BA354" s="61">
        <v>0.3926</v>
      </c>
      <c r="BB354" s="61">
        <v>797.31</v>
      </c>
      <c r="BC354" s="61">
        <v>8.2299999999999998E-2</v>
      </c>
      <c r="BD354" s="62">
        <v>9691.4500000000007</v>
      </c>
      <c r="BE354" s="62">
        <v>4032.21</v>
      </c>
      <c r="BF354" s="61">
        <v>1.2855000000000001</v>
      </c>
      <c r="BG354" s="61">
        <v>0.54379999999999995</v>
      </c>
      <c r="BH354" s="61">
        <v>0.214</v>
      </c>
      <c r="BI354" s="61">
        <v>0.18410000000000001</v>
      </c>
      <c r="BJ354" s="61">
        <v>3.5900000000000001E-2</v>
      </c>
      <c r="BK354" s="61">
        <v>2.23E-2</v>
      </c>
    </row>
    <row r="355" spans="1:63" x14ac:dyDescent="0.25">
      <c r="A355" s="61" t="s">
        <v>387</v>
      </c>
      <c r="B355" s="61">
        <v>44412</v>
      </c>
      <c r="C355" s="61">
        <v>13.57</v>
      </c>
      <c r="D355" s="61">
        <v>285.29000000000002</v>
      </c>
      <c r="E355" s="62">
        <v>3871.79</v>
      </c>
      <c r="F355" s="62">
        <v>3289.18</v>
      </c>
      <c r="G355" s="61">
        <v>5.4999999999999997E-3</v>
      </c>
      <c r="H355" s="61">
        <v>2.0000000000000001E-4</v>
      </c>
      <c r="I355" s="61">
        <v>0.38819999999999999</v>
      </c>
      <c r="J355" s="61">
        <v>1.1999999999999999E-3</v>
      </c>
      <c r="K355" s="61">
        <v>5.74E-2</v>
      </c>
      <c r="L355" s="61">
        <v>0.45600000000000002</v>
      </c>
      <c r="M355" s="61">
        <v>9.1499999999999998E-2</v>
      </c>
      <c r="N355" s="61">
        <v>0.74390000000000001</v>
      </c>
      <c r="O355" s="61">
        <v>3.0800000000000001E-2</v>
      </c>
      <c r="P355" s="61">
        <v>0.1608</v>
      </c>
      <c r="Q355" s="61">
        <v>152.05000000000001</v>
      </c>
      <c r="R355" s="62">
        <v>54849.42</v>
      </c>
      <c r="S355" s="61">
        <v>0.2228</v>
      </c>
      <c r="T355" s="61">
        <v>0.19239999999999999</v>
      </c>
      <c r="U355" s="61">
        <v>0.58479999999999999</v>
      </c>
      <c r="V355" s="61">
        <v>18.02</v>
      </c>
      <c r="W355" s="61">
        <v>25.18</v>
      </c>
      <c r="X355" s="62">
        <v>76576.259999999995</v>
      </c>
      <c r="Y355" s="61">
        <v>151.38</v>
      </c>
      <c r="Z355" s="62">
        <v>82675.86</v>
      </c>
      <c r="AA355" s="61">
        <v>0.70579999999999998</v>
      </c>
      <c r="AB355" s="61">
        <v>0.25340000000000001</v>
      </c>
      <c r="AC355" s="61">
        <v>4.0800000000000003E-2</v>
      </c>
      <c r="AD355" s="61">
        <v>0.29420000000000002</v>
      </c>
      <c r="AE355" s="61">
        <v>82.68</v>
      </c>
      <c r="AF355" s="62">
        <v>3106.28</v>
      </c>
      <c r="AG355" s="61">
        <v>425.51</v>
      </c>
      <c r="AH355" s="62">
        <v>87643</v>
      </c>
      <c r="AI355" s="61" t="s">
        <v>14</v>
      </c>
      <c r="AJ355" s="62">
        <v>24290</v>
      </c>
      <c r="AK355" s="62">
        <v>35544.83</v>
      </c>
      <c r="AL355" s="61">
        <v>57.8</v>
      </c>
      <c r="AM355" s="61">
        <v>34.74</v>
      </c>
      <c r="AN355" s="61">
        <v>40.93</v>
      </c>
      <c r="AO355" s="61">
        <v>4.5199999999999996</v>
      </c>
      <c r="AP355" s="61">
        <v>5.13</v>
      </c>
      <c r="AQ355" s="61">
        <v>1.1573</v>
      </c>
      <c r="AR355" s="62">
        <v>1395.41</v>
      </c>
      <c r="AS355" s="62">
        <v>2149.91</v>
      </c>
      <c r="AT355" s="62">
        <v>6130.99</v>
      </c>
      <c r="AU355" s="62">
        <v>1117.1400000000001</v>
      </c>
      <c r="AV355" s="61">
        <v>600.49</v>
      </c>
      <c r="AW355" s="62">
        <v>11393.95</v>
      </c>
      <c r="AX355" s="62">
        <v>6687.51</v>
      </c>
      <c r="AY355" s="61">
        <v>0.56310000000000004</v>
      </c>
      <c r="AZ355" s="62">
        <v>3641.47</v>
      </c>
      <c r="BA355" s="61">
        <v>0.30659999999999998</v>
      </c>
      <c r="BB355" s="62">
        <v>1547.26</v>
      </c>
      <c r="BC355" s="61">
        <v>0.1303</v>
      </c>
      <c r="BD355" s="62">
        <v>11876.24</v>
      </c>
      <c r="BE355" s="62">
        <v>4619.8500000000004</v>
      </c>
      <c r="BF355" s="61">
        <v>2.1402000000000001</v>
      </c>
      <c r="BG355" s="61">
        <v>0.52690000000000003</v>
      </c>
      <c r="BH355" s="61">
        <v>0.20480000000000001</v>
      </c>
      <c r="BI355" s="61">
        <v>0.22589999999999999</v>
      </c>
      <c r="BJ355" s="61">
        <v>2.5499999999999998E-2</v>
      </c>
      <c r="BK355" s="61">
        <v>1.6899999999999998E-2</v>
      </c>
    </row>
    <row r="356" spans="1:63" x14ac:dyDescent="0.25">
      <c r="A356" s="61" t="s">
        <v>388</v>
      </c>
      <c r="B356" s="61">
        <v>44420</v>
      </c>
      <c r="C356" s="61">
        <v>73.33</v>
      </c>
      <c r="D356" s="61">
        <v>41.1</v>
      </c>
      <c r="E356" s="62">
        <v>3014.02</v>
      </c>
      <c r="F356" s="62">
        <v>2972.87</v>
      </c>
      <c r="G356" s="61">
        <v>7.0000000000000001E-3</v>
      </c>
      <c r="H356" s="61">
        <v>5.0000000000000001E-4</v>
      </c>
      <c r="I356" s="61">
        <v>1.72E-2</v>
      </c>
      <c r="J356" s="61">
        <v>1.4E-3</v>
      </c>
      <c r="K356" s="61">
        <v>3.2500000000000001E-2</v>
      </c>
      <c r="L356" s="61">
        <v>0.90700000000000003</v>
      </c>
      <c r="M356" s="61">
        <v>3.44E-2</v>
      </c>
      <c r="N356" s="61">
        <v>0.4521</v>
      </c>
      <c r="O356" s="61">
        <v>9.7999999999999997E-3</v>
      </c>
      <c r="P356" s="61">
        <v>0.1358</v>
      </c>
      <c r="Q356" s="61">
        <v>129.55000000000001</v>
      </c>
      <c r="R356" s="62">
        <v>53831.61</v>
      </c>
      <c r="S356" s="61">
        <v>0.21190000000000001</v>
      </c>
      <c r="T356" s="61">
        <v>0.18390000000000001</v>
      </c>
      <c r="U356" s="61">
        <v>0.60419999999999996</v>
      </c>
      <c r="V356" s="61">
        <v>18.96</v>
      </c>
      <c r="W356" s="61">
        <v>18.989999999999998</v>
      </c>
      <c r="X356" s="62">
        <v>74875.75</v>
      </c>
      <c r="Y356" s="61">
        <v>155.18</v>
      </c>
      <c r="Z356" s="62">
        <v>129890.45</v>
      </c>
      <c r="AA356" s="61">
        <v>0.76359999999999995</v>
      </c>
      <c r="AB356" s="61">
        <v>0.19939999999999999</v>
      </c>
      <c r="AC356" s="61">
        <v>3.6999999999999998E-2</v>
      </c>
      <c r="AD356" s="61">
        <v>0.2364</v>
      </c>
      <c r="AE356" s="61">
        <v>129.88999999999999</v>
      </c>
      <c r="AF356" s="62">
        <v>4054.59</v>
      </c>
      <c r="AG356" s="61">
        <v>500.3</v>
      </c>
      <c r="AH356" s="62">
        <v>134772.21</v>
      </c>
      <c r="AI356" s="61" t="s">
        <v>14</v>
      </c>
      <c r="AJ356" s="62">
        <v>29579</v>
      </c>
      <c r="AK356" s="62">
        <v>45313.36</v>
      </c>
      <c r="AL356" s="61">
        <v>49.43</v>
      </c>
      <c r="AM356" s="61">
        <v>29.3</v>
      </c>
      <c r="AN356" s="61">
        <v>34.159999999999997</v>
      </c>
      <c r="AO356" s="61">
        <v>4.26</v>
      </c>
      <c r="AP356" s="61">
        <v>855.88</v>
      </c>
      <c r="AQ356" s="61">
        <v>0.99199999999999999</v>
      </c>
      <c r="AR356" s="62">
        <v>1064.5999999999999</v>
      </c>
      <c r="AS356" s="62">
        <v>1681.83</v>
      </c>
      <c r="AT356" s="62">
        <v>5172.26</v>
      </c>
      <c r="AU356" s="61">
        <v>901.48</v>
      </c>
      <c r="AV356" s="61">
        <v>222.11</v>
      </c>
      <c r="AW356" s="62">
        <v>9042.27</v>
      </c>
      <c r="AX356" s="62">
        <v>4143.55</v>
      </c>
      <c r="AY356" s="61">
        <v>0.45400000000000001</v>
      </c>
      <c r="AZ356" s="62">
        <v>4188.6099999999997</v>
      </c>
      <c r="BA356" s="61">
        <v>0.45889999999999997</v>
      </c>
      <c r="BB356" s="61">
        <v>794.62</v>
      </c>
      <c r="BC356" s="61">
        <v>8.7099999999999997E-2</v>
      </c>
      <c r="BD356" s="62">
        <v>9126.7800000000007</v>
      </c>
      <c r="BE356" s="62">
        <v>3141.99</v>
      </c>
      <c r="BF356" s="61">
        <v>0.80930000000000002</v>
      </c>
      <c r="BG356" s="61">
        <v>0.57369999999999999</v>
      </c>
      <c r="BH356" s="61">
        <v>0.22450000000000001</v>
      </c>
      <c r="BI356" s="61">
        <v>0.1484</v>
      </c>
      <c r="BJ356" s="61">
        <v>3.39E-2</v>
      </c>
      <c r="BK356" s="61">
        <v>1.9599999999999999E-2</v>
      </c>
    </row>
    <row r="357" spans="1:63" x14ac:dyDescent="0.25">
      <c r="A357" s="61" t="s">
        <v>389</v>
      </c>
      <c r="B357" s="61">
        <v>44438</v>
      </c>
      <c r="C357" s="61">
        <v>84.81</v>
      </c>
      <c r="D357" s="61">
        <v>24.16</v>
      </c>
      <c r="E357" s="62">
        <v>2048.86</v>
      </c>
      <c r="F357" s="62">
        <v>1994.65</v>
      </c>
      <c r="G357" s="61">
        <v>6.4000000000000003E-3</v>
      </c>
      <c r="H357" s="61">
        <v>5.0000000000000001E-4</v>
      </c>
      <c r="I357" s="61">
        <v>1.7899999999999999E-2</v>
      </c>
      <c r="J357" s="61">
        <v>1.2999999999999999E-3</v>
      </c>
      <c r="K357" s="61">
        <v>4.19E-2</v>
      </c>
      <c r="L357" s="61">
        <v>0.89959999999999996</v>
      </c>
      <c r="M357" s="61">
        <v>3.2500000000000001E-2</v>
      </c>
      <c r="N357" s="61">
        <v>0.42220000000000002</v>
      </c>
      <c r="O357" s="61">
        <v>6.6E-3</v>
      </c>
      <c r="P357" s="61">
        <v>0.1416</v>
      </c>
      <c r="Q357" s="61">
        <v>91.45</v>
      </c>
      <c r="R357" s="62">
        <v>53779.38</v>
      </c>
      <c r="S357" s="61">
        <v>0.29310000000000003</v>
      </c>
      <c r="T357" s="61">
        <v>0.16089999999999999</v>
      </c>
      <c r="U357" s="61">
        <v>0.54600000000000004</v>
      </c>
      <c r="V357" s="61">
        <v>18.3</v>
      </c>
      <c r="W357" s="61">
        <v>14.32</v>
      </c>
      <c r="X357" s="62">
        <v>67136.960000000006</v>
      </c>
      <c r="Y357" s="61">
        <v>139.21</v>
      </c>
      <c r="Z357" s="62">
        <v>122346.2</v>
      </c>
      <c r="AA357" s="61">
        <v>0.7913</v>
      </c>
      <c r="AB357" s="61">
        <v>0.17599999999999999</v>
      </c>
      <c r="AC357" s="61">
        <v>3.27E-2</v>
      </c>
      <c r="AD357" s="61">
        <v>0.2087</v>
      </c>
      <c r="AE357" s="61">
        <v>122.35</v>
      </c>
      <c r="AF357" s="62">
        <v>3602.03</v>
      </c>
      <c r="AG357" s="61">
        <v>470.55</v>
      </c>
      <c r="AH357" s="62">
        <v>126982.49</v>
      </c>
      <c r="AI357" s="61" t="s">
        <v>14</v>
      </c>
      <c r="AJ357" s="62">
        <v>30409</v>
      </c>
      <c r="AK357" s="62">
        <v>44189.13</v>
      </c>
      <c r="AL357" s="61">
        <v>46.81</v>
      </c>
      <c r="AM357" s="61">
        <v>27.96</v>
      </c>
      <c r="AN357" s="61">
        <v>33.549999999999997</v>
      </c>
      <c r="AO357" s="61">
        <v>4.0199999999999996</v>
      </c>
      <c r="AP357" s="61">
        <v>969.24</v>
      </c>
      <c r="AQ357" s="61">
        <v>1.0751999999999999</v>
      </c>
      <c r="AR357" s="62">
        <v>1136.5</v>
      </c>
      <c r="AS357" s="62">
        <v>1753.57</v>
      </c>
      <c r="AT357" s="62">
        <v>5245.54</v>
      </c>
      <c r="AU357" s="61">
        <v>944.87</v>
      </c>
      <c r="AV357" s="61">
        <v>292.5</v>
      </c>
      <c r="AW357" s="62">
        <v>9372.9699999999993</v>
      </c>
      <c r="AX357" s="62">
        <v>4693.16</v>
      </c>
      <c r="AY357" s="61">
        <v>0.49049999999999999</v>
      </c>
      <c r="AZ357" s="62">
        <v>4116.71</v>
      </c>
      <c r="BA357" s="61">
        <v>0.43030000000000002</v>
      </c>
      <c r="BB357" s="61">
        <v>757.56</v>
      </c>
      <c r="BC357" s="61">
        <v>7.9200000000000007E-2</v>
      </c>
      <c r="BD357" s="62">
        <v>9567.43</v>
      </c>
      <c r="BE357" s="62">
        <v>3461.04</v>
      </c>
      <c r="BF357" s="61">
        <v>1.0073000000000001</v>
      </c>
      <c r="BG357" s="61">
        <v>0.56259999999999999</v>
      </c>
      <c r="BH357" s="61">
        <v>0.21959999999999999</v>
      </c>
      <c r="BI357" s="61">
        <v>0.16520000000000001</v>
      </c>
      <c r="BJ357" s="61">
        <v>3.4099999999999998E-2</v>
      </c>
      <c r="BK357" s="61">
        <v>1.8499999999999999E-2</v>
      </c>
    </row>
    <row r="358" spans="1:63" x14ac:dyDescent="0.25">
      <c r="A358" s="61" t="s">
        <v>390</v>
      </c>
      <c r="B358" s="61">
        <v>49270</v>
      </c>
      <c r="C358" s="61">
        <v>109.86</v>
      </c>
      <c r="D358" s="61">
        <v>9.93</v>
      </c>
      <c r="E358" s="62">
        <v>1090.3499999999999</v>
      </c>
      <c r="F358" s="62">
        <v>1265.6300000000001</v>
      </c>
      <c r="G358" s="61">
        <v>2.3E-3</v>
      </c>
      <c r="H358" s="61">
        <v>2.0000000000000001E-4</v>
      </c>
      <c r="I358" s="61">
        <v>3.8E-3</v>
      </c>
      <c r="J358" s="61">
        <v>5.9999999999999995E-4</v>
      </c>
      <c r="K358" s="61">
        <v>5.5999999999999999E-3</v>
      </c>
      <c r="L358" s="61">
        <v>0.97499999999999998</v>
      </c>
      <c r="M358" s="61">
        <v>1.24E-2</v>
      </c>
      <c r="N358" s="61">
        <v>0.44190000000000002</v>
      </c>
      <c r="O358" s="61">
        <v>2.0000000000000001E-4</v>
      </c>
      <c r="P358" s="61">
        <v>0.1273</v>
      </c>
      <c r="Q358" s="61">
        <v>52.31</v>
      </c>
      <c r="R358" s="62">
        <v>49315.66</v>
      </c>
      <c r="S358" s="61">
        <v>0.218</v>
      </c>
      <c r="T358" s="61">
        <v>0.14649999999999999</v>
      </c>
      <c r="U358" s="61">
        <v>0.63539999999999996</v>
      </c>
      <c r="V358" s="61">
        <v>17.77</v>
      </c>
      <c r="W358" s="61">
        <v>8.48</v>
      </c>
      <c r="X358" s="62">
        <v>64621.27</v>
      </c>
      <c r="Y358" s="61">
        <v>124.1</v>
      </c>
      <c r="Z358" s="62">
        <v>112032.69</v>
      </c>
      <c r="AA358" s="61">
        <v>0.85319999999999996</v>
      </c>
      <c r="AB358" s="61">
        <v>8.14E-2</v>
      </c>
      <c r="AC358" s="61">
        <v>6.54E-2</v>
      </c>
      <c r="AD358" s="61">
        <v>0.14680000000000001</v>
      </c>
      <c r="AE358" s="61">
        <v>112.03</v>
      </c>
      <c r="AF358" s="62">
        <v>2896.82</v>
      </c>
      <c r="AG358" s="61">
        <v>397.8</v>
      </c>
      <c r="AH358" s="62">
        <v>105578.65</v>
      </c>
      <c r="AI358" s="61" t="s">
        <v>14</v>
      </c>
      <c r="AJ358" s="62">
        <v>30481</v>
      </c>
      <c r="AK358" s="62">
        <v>42647.95</v>
      </c>
      <c r="AL358" s="61">
        <v>36.869999999999997</v>
      </c>
      <c r="AM358" s="61">
        <v>24.49</v>
      </c>
      <c r="AN358" s="61">
        <v>27.29</v>
      </c>
      <c r="AO358" s="61">
        <v>4.18</v>
      </c>
      <c r="AP358" s="62">
        <v>1144.72</v>
      </c>
      <c r="AQ358" s="61">
        <v>1.0086999999999999</v>
      </c>
      <c r="AR358" s="61">
        <v>985.05</v>
      </c>
      <c r="AS358" s="62">
        <v>1701.8</v>
      </c>
      <c r="AT358" s="62">
        <v>4307.26</v>
      </c>
      <c r="AU358" s="61">
        <v>787.43</v>
      </c>
      <c r="AV358" s="61">
        <v>180.89</v>
      </c>
      <c r="AW358" s="62">
        <v>7962.42</v>
      </c>
      <c r="AX358" s="62">
        <v>4540.09</v>
      </c>
      <c r="AY358" s="61">
        <v>0.55869999999999997</v>
      </c>
      <c r="AZ358" s="62">
        <v>2929.82</v>
      </c>
      <c r="BA358" s="61">
        <v>0.36049999999999999</v>
      </c>
      <c r="BB358" s="61">
        <v>656.51</v>
      </c>
      <c r="BC358" s="61">
        <v>8.0799999999999997E-2</v>
      </c>
      <c r="BD358" s="62">
        <v>8126.42</v>
      </c>
      <c r="BE358" s="62">
        <v>4678.97</v>
      </c>
      <c r="BF358" s="61">
        <v>1.5863</v>
      </c>
      <c r="BG358" s="61">
        <v>0.53849999999999998</v>
      </c>
      <c r="BH358" s="61">
        <v>0.22919999999999999</v>
      </c>
      <c r="BI358" s="61">
        <v>0.1767</v>
      </c>
      <c r="BJ358" s="61">
        <v>3.6999999999999998E-2</v>
      </c>
      <c r="BK358" s="61">
        <v>1.8700000000000001E-2</v>
      </c>
    </row>
    <row r="359" spans="1:63" x14ac:dyDescent="0.25">
      <c r="A359" s="61" t="s">
        <v>391</v>
      </c>
      <c r="B359" s="61">
        <v>44446</v>
      </c>
      <c r="C359" s="61">
        <v>87.9</v>
      </c>
      <c r="D359" s="61">
        <v>17.100000000000001</v>
      </c>
      <c r="E359" s="62">
        <v>1502.98</v>
      </c>
      <c r="F359" s="62">
        <v>1486.62</v>
      </c>
      <c r="G359" s="61">
        <v>2.3999999999999998E-3</v>
      </c>
      <c r="H359" s="61">
        <v>1E-4</v>
      </c>
      <c r="I359" s="61">
        <v>7.7000000000000002E-3</v>
      </c>
      <c r="J359" s="61">
        <v>1E-3</v>
      </c>
      <c r="K359" s="61">
        <v>6.4000000000000003E-3</v>
      </c>
      <c r="L359" s="61">
        <v>0.96489999999999998</v>
      </c>
      <c r="M359" s="61">
        <v>1.7500000000000002E-2</v>
      </c>
      <c r="N359" s="61">
        <v>0.57499999999999996</v>
      </c>
      <c r="O359" s="61">
        <v>4.0000000000000002E-4</v>
      </c>
      <c r="P359" s="61">
        <v>0.15490000000000001</v>
      </c>
      <c r="Q359" s="61">
        <v>68.790000000000006</v>
      </c>
      <c r="R359" s="62">
        <v>48222.64</v>
      </c>
      <c r="S359" s="61">
        <v>0.2535</v>
      </c>
      <c r="T359" s="61">
        <v>0.16420000000000001</v>
      </c>
      <c r="U359" s="61">
        <v>0.58220000000000005</v>
      </c>
      <c r="V359" s="61">
        <v>17.68</v>
      </c>
      <c r="W359" s="61">
        <v>11.27</v>
      </c>
      <c r="X359" s="62">
        <v>64982.12</v>
      </c>
      <c r="Y359" s="61">
        <v>127.97</v>
      </c>
      <c r="Z359" s="62">
        <v>86518.85</v>
      </c>
      <c r="AA359" s="61">
        <v>0.76339999999999997</v>
      </c>
      <c r="AB359" s="61">
        <v>0.15140000000000001</v>
      </c>
      <c r="AC359" s="61">
        <v>8.5199999999999998E-2</v>
      </c>
      <c r="AD359" s="61">
        <v>0.2366</v>
      </c>
      <c r="AE359" s="61">
        <v>86.52</v>
      </c>
      <c r="AF359" s="62">
        <v>2261.98</v>
      </c>
      <c r="AG359" s="61">
        <v>313.99</v>
      </c>
      <c r="AH359" s="62">
        <v>81656.160000000003</v>
      </c>
      <c r="AI359" s="61" t="s">
        <v>14</v>
      </c>
      <c r="AJ359" s="62">
        <v>26857</v>
      </c>
      <c r="AK359" s="62">
        <v>37288.28</v>
      </c>
      <c r="AL359" s="61">
        <v>36.64</v>
      </c>
      <c r="AM359" s="61">
        <v>24.59</v>
      </c>
      <c r="AN359" s="61">
        <v>27.86</v>
      </c>
      <c r="AO359" s="61">
        <v>4.01</v>
      </c>
      <c r="AP359" s="61">
        <v>626.99</v>
      </c>
      <c r="AQ359" s="61">
        <v>0.86929999999999996</v>
      </c>
      <c r="AR359" s="62">
        <v>1140.27</v>
      </c>
      <c r="AS359" s="62">
        <v>2076.0700000000002</v>
      </c>
      <c r="AT359" s="62">
        <v>5250.81</v>
      </c>
      <c r="AU359" s="61">
        <v>933.27</v>
      </c>
      <c r="AV359" s="61">
        <v>220.75</v>
      </c>
      <c r="AW359" s="62">
        <v>9621.17</v>
      </c>
      <c r="AX359" s="62">
        <v>6080.99</v>
      </c>
      <c r="AY359" s="61">
        <v>0.62670000000000003</v>
      </c>
      <c r="AZ359" s="62">
        <v>2551.61</v>
      </c>
      <c r="BA359" s="61">
        <v>0.26300000000000001</v>
      </c>
      <c r="BB359" s="62">
        <v>1071.04</v>
      </c>
      <c r="BC359" s="61">
        <v>0.1104</v>
      </c>
      <c r="BD359" s="62">
        <v>9703.64</v>
      </c>
      <c r="BE359" s="62">
        <v>5526.38</v>
      </c>
      <c r="BF359" s="61">
        <v>2.5102000000000002</v>
      </c>
      <c r="BG359" s="61">
        <v>0.53590000000000004</v>
      </c>
      <c r="BH359" s="61">
        <v>0.2414</v>
      </c>
      <c r="BI359" s="61">
        <v>0.1648</v>
      </c>
      <c r="BJ359" s="61">
        <v>3.6600000000000001E-2</v>
      </c>
      <c r="BK359" s="61">
        <v>2.1299999999999999E-2</v>
      </c>
    </row>
    <row r="360" spans="1:63" x14ac:dyDescent="0.25">
      <c r="A360" s="61" t="s">
        <v>392</v>
      </c>
      <c r="B360" s="61">
        <v>46995</v>
      </c>
      <c r="C360" s="61">
        <v>29.14</v>
      </c>
      <c r="D360" s="61">
        <v>170.87</v>
      </c>
      <c r="E360" s="62">
        <v>4979.72</v>
      </c>
      <c r="F360" s="62">
        <v>4828.8999999999996</v>
      </c>
      <c r="G360" s="61">
        <v>6.8099999999999994E-2</v>
      </c>
      <c r="H360" s="61">
        <v>5.0000000000000001E-4</v>
      </c>
      <c r="I360" s="61">
        <v>4.1099999999999998E-2</v>
      </c>
      <c r="J360" s="61">
        <v>1.1000000000000001E-3</v>
      </c>
      <c r="K360" s="61">
        <v>2.35E-2</v>
      </c>
      <c r="L360" s="61">
        <v>0.83340000000000003</v>
      </c>
      <c r="M360" s="61">
        <v>3.2300000000000002E-2</v>
      </c>
      <c r="N360" s="61">
        <v>8.9300000000000004E-2</v>
      </c>
      <c r="O360" s="61">
        <v>1.7600000000000001E-2</v>
      </c>
      <c r="P360" s="61">
        <v>9.98E-2</v>
      </c>
      <c r="Q360" s="61">
        <v>220.36</v>
      </c>
      <c r="R360" s="62">
        <v>66926.149999999994</v>
      </c>
      <c r="S360" s="61">
        <v>0.2248</v>
      </c>
      <c r="T360" s="61">
        <v>0.2142</v>
      </c>
      <c r="U360" s="61">
        <v>0.56100000000000005</v>
      </c>
      <c r="V360" s="61">
        <v>18.309999999999999</v>
      </c>
      <c r="W360" s="61">
        <v>23.31</v>
      </c>
      <c r="X360" s="62">
        <v>91042.86</v>
      </c>
      <c r="Y360" s="61">
        <v>211.87</v>
      </c>
      <c r="Z360" s="62">
        <v>211652.26</v>
      </c>
      <c r="AA360" s="61">
        <v>0.82079999999999997</v>
      </c>
      <c r="AB360" s="61">
        <v>0.15790000000000001</v>
      </c>
      <c r="AC360" s="61">
        <v>2.1299999999999999E-2</v>
      </c>
      <c r="AD360" s="61">
        <v>0.1792</v>
      </c>
      <c r="AE360" s="61">
        <v>211.65</v>
      </c>
      <c r="AF360" s="62">
        <v>8618.0400000000009</v>
      </c>
      <c r="AG360" s="62">
        <v>1023.44</v>
      </c>
      <c r="AH360" s="62">
        <v>275010.93</v>
      </c>
      <c r="AI360" s="61" t="s">
        <v>14</v>
      </c>
      <c r="AJ360" s="62">
        <v>55771</v>
      </c>
      <c r="AK360" s="62">
        <v>108291.26</v>
      </c>
      <c r="AL360" s="61">
        <v>73.17</v>
      </c>
      <c r="AM360" s="61">
        <v>39.56</v>
      </c>
      <c r="AN360" s="61">
        <v>43.94</v>
      </c>
      <c r="AO360" s="61">
        <v>4.97</v>
      </c>
      <c r="AP360" s="62">
        <v>1096.5</v>
      </c>
      <c r="AQ360" s="61">
        <v>0.60240000000000005</v>
      </c>
      <c r="AR360" s="62">
        <v>1076.47</v>
      </c>
      <c r="AS360" s="62">
        <v>2045.66</v>
      </c>
      <c r="AT360" s="62">
        <v>6485.67</v>
      </c>
      <c r="AU360" s="62">
        <v>1187.4000000000001</v>
      </c>
      <c r="AV360" s="61">
        <v>399.63</v>
      </c>
      <c r="AW360" s="62">
        <v>11194.83</v>
      </c>
      <c r="AX360" s="62">
        <v>2744.79</v>
      </c>
      <c r="AY360" s="61">
        <v>0.25040000000000001</v>
      </c>
      <c r="AZ360" s="62">
        <v>7899.56</v>
      </c>
      <c r="BA360" s="61">
        <v>0.72050000000000003</v>
      </c>
      <c r="BB360" s="61">
        <v>319.14999999999998</v>
      </c>
      <c r="BC360" s="61">
        <v>2.9100000000000001E-2</v>
      </c>
      <c r="BD360" s="62">
        <v>10963.5</v>
      </c>
      <c r="BE360" s="61">
        <v>995.69</v>
      </c>
      <c r="BF360" s="61">
        <v>8.9599999999999999E-2</v>
      </c>
      <c r="BG360" s="61">
        <v>0.62129999999999996</v>
      </c>
      <c r="BH360" s="61">
        <v>0.22839999999999999</v>
      </c>
      <c r="BI360" s="61">
        <v>9.6500000000000002E-2</v>
      </c>
      <c r="BJ360" s="61">
        <v>2.8500000000000001E-2</v>
      </c>
      <c r="BK360" s="61">
        <v>2.5399999999999999E-2</v>
      </c>
    </row>
    <row r="361" spans="1:63" x14ac:dyDescent="0.25">
      <c r="A361" s="61" t="s">
        <v>393</v>
      </c>
      <c r="B361" s="61">
        <v>44461</v>
      </c>
      <c r="C361" s="61">
        <v>43.29</v>
      </c>
      <c r="D361" s="61">
        <v>22.9</v>
      </c>
      <c r="E361" s="61">
        <v>991.08</v>
      </c>
      <c r="F361" s="61">
        <v>947.2</v>
      </c>
      <c r="G361" s="61">
        <v>3.0000000000000001E-3</v>
      </c>
      <c r="H361" s="61">
        <v>1E-4</v>
      </c>
      <c r="I361" s="61">
        <v>1.5800000000000002E-2</v>
      </c>
      <c r="J361" s="61">
        <v>8.0000000000000004E-4</v>
      </c>
      <c r="K361" s="61">
        <v>9.1000000000000004E-3</v>
      </c>
      <c r="L361" s="61">
        <v>0.9415</v>
      </c>
      <c r="M361" s="61">
        <v>2.9700000000000001E-2</v>
      </c>
      <c r="N361" s="61">
        <v>0.63819999999999999</v>
      </c>
      <c r="O361" s="61">
        <v>1.5E-3</v>
      </c>
      <c r="P361" s="61">
        <v>0.17299999999999999</v>
      </c>
      <c r="Q361" s="61">
        <v>47.99</v>
      </c>
      <c r="R361" s="62">
        <v>46026.26</v>
      </c>
      <c r="S361" s="61">
        <v>0.2853</v>
      </c>
      <c r="T361" s="61">
        <v>0.17730000000000001</v>
      </c>
      <c r="U361" s="61">
        <v>0.53749999999999998</v>
      </c>
      <c r="V361" s="61">
        <v>16.55</v>
      </c>
      <c r="W361" s="61">
        <v>9.25</v>
      </c>
      <c r="X361" s="62">
        <v>61543.25</v>
      </c>
      <c r="Y361" s="61">
        <v>103.41</v>
      </c>
      <c r="Z361" s="62">
        <v>97018.77</v>
      </c>
      <c r="AA361" s="61">
        <v>0.71240000000000003</v>
      </c>
      <c r="AB361" s="61">
        <v>0.18190000000000001</v>
      </c>
      <c r="AC361" s="61">
        <v>0.1057</v>
      </c>
      <c r="AD361" s="61">
        <v>0.28760000000000002</v>
      </c>
      <c r="AE361" s="61">
        <v>97.02</v>
      </c>
      <c r="AF361" s="62">
        <v>2702.86</v>
      </c>
      <c r="AG361" s="61">
        <v>349.81</v>
      </c>
      <c r="AH361" s="62">
        <v>90940.28</v>
      </c>
      <c r="AI361" s="61" t="s">
        <v>14</v>
      </c>
      <c r="AJ361" s="62">
        <v>25646</v>
      </c>
      <c r="AK361" s="62">
        <v>37248.18</v>
      </c>
      <c r="AL361" s="61">
        <v>40.33</v>
      </c>
      <c r="AM361" s="61">
        <v>25.66</v>
      </c>
      <c r="AN361" s="61">
        <v>29.67</v>
      </c>
      <c r="AO361" s="61">
        <v>3.87</v>
      </c>
      <c r="AP361" s="61">
        <v>744.93</v>
      </c>
      <c r="AQ361" s="61">
        <v>0.98519999999999996</v>
      </c>
      <c r="AR361" s="62">
        <v>1400.51</v>
      </c>
      <c r="AS361" s="62">
        <v>2053.7600000000002</v>
      </c>
      <c r="AT361" s="62">
        <v>5522.19</v>
      </c>
      <c r="AU361" s="61">
        <v>979.22</v>
      </c>
      <c r="AV361" s="61">
        <v>256.62</v>
      </c>
      <c r="AW361" s="62">
        <v>10212.299999999999</v>
      </c>
      <c r="AX361" s="62">
        <v>6096.52</v>
      </c>
      <c r="AY361" s="61">
        <v>0.57389999999999997</v>
      </c>
      <c r="AZ361" s="62">
        <v>3227.58</v>
      </c>
      <c r="BA361" s="61">
        <v>0.30380000000000001</v>
      </c>
      <c r="BB361" s="62">
        <v>1298.95</v>
      </c>
      <c r="BC361" s="61">
        <v>0.12230000000000001</v>
      </c>
      <c r="BD361" s="62">
        <v>10623.05</v>
      </c>
      <c r="BE361" s="62">
        <v>5163.12</v>
      </c>
      <c r="BF361" s="61">
        <v>2.1191</v>
      </c>
      <c r="BG361" s="61">
        <v>0.5282</v>
      </c>
      <c r="BH361" s="61">
        <v>0.22789999999999999</v>
      </c>
      <c r="BI361" s="61">
        <v>0.19120000000000001</v>
      </c>
      <c r="BJ361" s="61">
        <v>3.2000000000000001E-2</v>
      </c>
      <c r="BK361" s="61">
        <v>2.07E-2</v>
      </c>
    </row>
    <row r="362" spans="1:63" x14ac:dyDescent="0.25">
      <c r="A362" s="61" t="s">
        <v>394</v>
      </c>
      <c r="B362" s="61">
        <v>45955</v>
      </c>
      <c r="C362" s="61">
        <v>57.19</v>
      </c>
      <c r="D362" s="61">
        <v>16.75</v>
      </c>
      <c r="E362" s="61">
        <v>958.19</v>
      </c>
      <c r="F362" s="61">
        <v>961.91</v>
      </c>
      <c r="G362" s="61">
        <v>4.4999999999999997E-3</v>
      </c>
      <c r="H362" s="61">
        <v>5.0000000000000001E-4</v>
      </c>
      <c r="I362" s="61">
        <v>3.5999999999999999E-3</v>
      </c>
      <c r="J362" s="61">
        <v>8.0000000000000004E-4</v>
      </c>
      <c r="K362" s="61">
        <v>8.5000000000000006E-3</v>
      </c>
      <c r="L362" s="61">
        <v>0.97070000000000001</v>
      </c>
      <c r="M362" s="61">
        <v>1.15E-2</v>
      </c>
      <c r="N362" s="61">
        <v>0.1845</v>
      </c>
      <c r="O362" s="61">
        <v>1.9E-3</v>
      </c>
      <c r="P362" s="61">
        <v>0.10349999999999999</v>
      </c>
      <c r="Q362" s="61">
        <v>47.97</v>
      </c>
      <c r="R362" s="62">
        <v>53718.43</v>
      </c>
      <c r="S362" s="61">
        <v>0.2339</v>
      </c>
      <c r="T362" s="61">
        <v>0.15870000000000001</v>
      </c>
      <c r="U362" s="61">
        <v>0.60740000000000005</v>
      </c>
      <c r="V362" s="61">
        <v>17.98</v>
      </c>
      <c r="W362" s="61">
        <v>7.14</v>
      </c>
      <c r="X362" s="62">
        <v>66840.55</v>
      </c>
      <c r="Y362" s="61">
        <v>131.37</v>
      </c>
      <c r="Z362" s="62">
        <v>139704.99</v>
      </c>
      <c r="AA362" s="61">
        <v>0.85699999999999998</v>
      </c>
      <c r="AB362" s="61">
        <v>0.1105</v>
      </c>
      <c r="AC362" s="61">
        <v>3.2500000000000001E-2</v>
      </c>
      <c r="AD362" s="61">
        <v>0.14299999999999999</v>
      </c>
      <c r="AE362" s="61">
        <v>139.69999999999999</v>
      </c>
      <c r="AF362" s="62">
        <v>3868.91</v>
      </c>
      <c r="AG362" s="61">
        <v>530</v>
      </c>
      <c r="AH362" s="62">
        <v>134715.67000000001</v>
      </c>
      <c r="AI362" s="61" t="s">
        <v>14</v>
      </c>
      <c r="AJ362" s="62">
        <v>35887</v>
      </c>
      <c r="AK362" s="62">
        <v>55320.07</v>
      </c>
      <c r="AL362" s="61">
        <v>42.14</v>
      </c>
      <c r="AM362" s="61">
        <v>26.1</v>
      </c>
      <c r="AN362" s="61">
        <v>29.37</v>
      </c>
      <c r="AO362" s="61">
        <v>4.9800000000000004</v>
      </c>
      <c r="AP362" s="62">
        <v>1111.6300000000001</v>
      </c>
      <c r="AQ362" s="61">
        <v>0.94599999999999995</v>
      </c>
      <c r="AR362" s="62">
        <v>1185.21</v>
      </c>
      <c r="AS362" s="62">
        <v>1750.95</v>
      </c>
      <c r="AT362" s="62">
        <v>5312.71</v>
      </c>
      <c r="AU362" s="61">
        <v>862.36</v>
      </c>
      <c r="AV362" s="61">
        <v>139.53</v>
      </c>
      <c r="AW362" s="62">
        <v>9250.76</v>
      </c>
      <c r="AX362" s="62">
        <v>4474.84</v>
      </c>
      <c r="AY362" s="61">
        <v>0.47539999999999999</v>
      </c>
      <c r="AZ362" s="62">
        <v>4505.58</v>
      </c>
      <c r="BA362" s="61">
        <v>0.47860000000000003</v>
      </c>
      <c r="BB362" s="61">
        <v>432.78</v>
      </c>
      <c r="BC362" s="61">
        <v>4.5999999999999999E-2</v>
      </c>
      <c r="BD362" s="62">
        <v>9413.2000000000007</v>
      </c>
      <c r="BE362" s="62">
        <v>3576.36</v>
      </c>
      <c r="BF362" s="61">
        <v>0.77729999999999999</v>
      </c>
      <c r="BG362" s="61">
        <v>0.5766</v>
      </c>
      <c r="BH362" s="61">
        <v>0.2084</v>
      </c>
      <c r="BI362" s="61">
        <v>0.15060000000000001</v>
      </c>
      <c r="BJ362" s="61">
        <v>3.44E-2</v>
      </c>
      <c r="BK362" s="61">
        <v>2.9899999999999999E-2</v>
      </c>
    </row>
    <row r="363" spans="1:63" x14ac:dyDescent="0.25">
      <c r="A363" s="61" t="s">
        <v>395</v>
      </c>
      <c r="B363" s="61">
        <v>45963</v>
      </c>
      <c r="C363" s="61">
        <v>49.9</v>
      </c>
      <c r="D363" s="61">
        <v>11.82</v>
      </c>
      <c r="E363" s="61">
        <v>589.73</v>
      </c>
      <c r="F363" s="61">
        <v>616.35</v>
      </c>
      <c r="G363" s="61">
        <v>5.4999999999999997E-3</v>
      </c>
      <c r="H363" s="61">
        <v>8.9999999999999998E-4</v>
      </c>
      <c r="I363" s="61">
        <v>5.3E-3</v>
      </c>
      <c r="J363" s="61">
        <v>8.0000000000000004E-4</v>
      </c>
      <c r="K363" s="61">
        <v>2.07E-2</v>
      </c>
      <c r="L363" s="61">
        <v>0.94669999999999999</v>
      </c>
      <c r="M363" s="61">
        <v>0.02</v>
      </c>
      <c r="N363" s="61">
        <v>0.2596</v>
      </c>
      <c r="O363" s="61">
        <v>1.6000000000000001E-3</v>
      </c>
      <c r="P363" s="61">
        <v>0.1128</v>
      </c>
      <c r="Q363" s="61">
        <v>31.87</v>
      </c>
      <c r="R363" s="62">
        <v>50113.01</v>
      </c>
      <c r="S363" s="61">
        <v>0.28589999999999999</v>
      </c>
      <c r="T363" s="61">
        <v>0.15570000000000001</v>
      </c>
      <c r="U363" s="61">
        <v>0.55840000000000001</v>
      </c>
      <c r="V363" s="61">
        <v>17</v>
      </c>
      <c r="W363" s="61">
        <v>5.91</v>
      </c>
      <c r="X363" s="62">
        <v>63211.82</v>
      </c>
      <c r="Y363" s="61">
        <v>97.15</v>
      </c>
      <c r="Z363" s="62">
        <v>128645.85</v>
      </c>
      <c r="AA363" s="61">
        <v>0.85299999999999998</v>
      </c>
      <c r="AB363" s="61">
        <v>0.1061</v>
      </c>
      <c r="AC363" s="61">
        <v>4.0899999999999999E-2</v>
      </c>
      <c r="AD363" s="61">
        <v>0.14699999999999999</v>
      </c>
      <c r="AE363" s="61">
        <v>128.65</v>
      </c>
      <c r="AF363" s="62">
        <v>3148.1</v>
      </c>
      <c r="AG363" s="61">
        <v>415.34</v>
      </c>
      <c r="AH363" s="62">
        <v>114460.55</v>
      </c>
      <c r="AI363" s="61" t="s">
        <v>14</v>
      </c>
      <c r="AJ363" s="62">
        <v>34103</v>
      </c>
      <c r="AK363" s="62">
        <v>48739.61</v>
      </c>
      <c r="AL363" s="61">
        <v>38.369999999999997</v>
      </c>
      <c r="AM363" s="61">
        <v>23.48</v>
      </c>
      <c r="AN363" s="61">
        <v>27.96</v>
      </c>
      <c r="AO363" s="61">
        <v>4.9000000000000004</v>
      </c>
      <c r="AP363" s="62">
        <v>1432.42</v>
      </c>
      <c r="AQ363" s="61">
        <v>1.1809000000000001</v>
      </c>
      <c r="AR363" s="62">
        <v>1320.93</v>
      </c>
      <c r="AS363" s="62">
        <v>1797.34</v>
      </c>
      <c r="AT363" s="62">
        <v>5273.57</v>
      </c>
      <c r="AU363" s="61">
        <v>927.68</v>
      </c>
      <c r="AV363" s="61">
        <v>148.43</v>
      </c>
      <c r="AW363" s="62">
        <v>9467.9500000000007</v>
      </c>
      <c r="AX363" s="62">
        <v>4543.2</v>
      </c>
      <c r="AY363" s="61">
        <v>0.46339999999999998</v>
      </c>
      <c r="AZ363" s="62">
        <v>4738.82</v>
      </c>
      <c r="BA363" s="61">
        <v>0.48330000000000001</v>
      </c>
      <c r="BB363" s="61">
        <v>522.54999999999995</v>
      </c>
      <c r="BC363" s="61">
        <v>5.33E-2</v>
      </c>
      <c r="BD363" s="62">
        <v>9804.58</v>
      </c>
      <c r="BE363" s="62">
        <v>4298.76</v>
      </c>
      <c r="BF363" s="61">
        <v>1.1249</v>
      </c>
      <c r="BG363" s="61">
        <v>0.56279999999999997</v>
      </c>
      <c r="BH363" s="61">
        <v>0.2084</v>
      </c>
      <c r="BI363" s="61">
        <v>0.16889999999999999</v>
      </c>
      <c r="BJ363" s="61">
        <v>3.44E-2</v>
      </c>
      <c r="BK363" s="61">
        <v>2.5399999999999999E-2</v>
      </c>
    </row>
    <row r="364" spans="1:63" x14ac:dyDescent="0.25">
      <c r="A364" s="61" t="s">
        <v>396</v>
      </c>
      <c r="B364" s="61">
        <v>48710</v>
      </c>
      <c r="C364" s="61">
        <v>91.05</v>
      </c>
      <c r="D364" s="61">
        <v>14.4</v>
      </c>
      <c r="E364" s="62">
        <v>1310.7</v>
      </c>
      <c r="F364" s="62">
        <v>1307.3</v>
      </c>
      <c r="G364" s="61">
        <v>1.6000000000000001E-3</v>
      </c>
      <c r="H364" s="61">
        <v>2.9999999999999997E-4</v>
      </c>
      <c r="I364" s="61">
        <v>6.3E-3</v>
      </c>
      <c r="J364" s="61">
        <v>1.1999999999999999E-3</v>
      </c>
      <c r="K364" s="61">
        <v>1.24E-2</v>
      </c>
      <c r="L364" s="61">
        <v>0.95650000000000002</v>
      </c>
      <c r="M364" s="61">
        <v>2.1700000000000001E-2</v>
      </c>
      <c r="N364" s="61">
        <v>0.46839999999999998</v>
      </c>
      <c r="O364" s="61">
        <v>2.0000000000000001E-4</v>
      </c>
      <c r="P364" s="61">
        <v>0.13519999999999999</v>
      </c>
      <c r="Q364" s="61">
        <v>59.64</v>
      </c>
      <c r="R364" s="62">
        <v>50316.54</v>
      </c>
      <c r="S364" s="61">
        <v>0.2419</v>
      </c>
      <c r="T364" s="61">
        <v>0.17730000000000001</v>
      </c>
      <c r="U364" s="61">
        <v>0.58069999999999999</v>
      </c>
      <c r="V364" s="61">
        <v>18.2</v>
      </c>
      <c r="W364" s="61">
        <v>9.8800000000000008</v>
      </c>
      <c r="X364" s="62">
        <v>61727.34</v>
      </c>
      <c r="Y364" s="61">
        <v>127.46</v>
      </c>
      <c r="Z364" s="62">
        <v>97325.26</v>
      </c>
      <c r="AA364" s="61">
        <v>0.88639999999999997</v>
      </c>
      <c r="AB364" s="61">
        <v>6.5799999999999997E-2</v>
      </c>
      <c r="AC364" s="61">
        <v>4.7800000000000002E-2</v>
      </c>
      <c r="AD364" s="61">
        <v>0.11360000000000001</v>
      </c>
      <c r="AE364" s="61">
        <v>97.33</v>
      </c>
      <c r="AF364" s="62">
        <v>2275.73</v>
      </c>
      <c r="AG364" s="61">
        <v>330.55</v>
      </c>
      <c r="AH364" s="62">
        <v>93922.37</v>
      </c>
      <c r="AI364" s="61" t="s">
        <v>14</v>
      </c>
      <c r="AJ364" s="62">
        <v>30262</v>
      </c>
      <c r="AK364" s="62">
        <v>42248.29</v>
      </c>
      <c r="AL364" s="61">
        <v>34.75</v>
      </c>
      <c r="AM364" s="61">
        <v>22.75</v>
      </c>
      <c r="AN364" s="61">
        <v>24.57</v>
      </c>
      <c r="AO364" s="61">
        <v>4.25</v>
      </c>
      <c r="AP364" s="61">
        <v>906.01</v>
      </c>
      <c r="AQ364" s="61">
        <v>1.0179</v>
      </c>
      <c r="AR364" s="62">
        <v>1015.93</v>
      </c>
      <c r="AS364" s="62">
        <v>1919.38</v>
      </c>
      <c r="AT364" s="62">
        <v>4831.26</v>
      </c>
      <c r="AU364" s="61">
        <v>764.87</v>
      </c>
      <c r="AV364" s="61">
        <v>272.86</v>
      </c>
      <c r="AW364" s="62">
        <v>8804.2999999999993</v>
      </c>
      <c r="AX364" s="62">
        <v>5494.45</v>
      </c>
      <c r="AY364" s="61">
        <v>0.60229999999999995</v>
      </c>
      <c r="AZ364" s="62">
        <v>2819.06</v>
      </c>
      <c r="BA364" s="61">
        <v>0.309</v>
      </c>
      <c r="BB364" s="61">
        <v>809.56</v>
      </c>
      <c r="BC364" s="61">
        <v>8.8700000000000001E-2</v>
      </c>
      <c r="BD364" s="62">
        <v>9123.07</v>
      </c>
      <c r="BE364" s="62">
        <v>5155.8100000000004</v>
      </c>
      <c r="BF364" s="61">
        <v>1.9966999999999999</v>
      </c>
      <c r="BG364" s="61">
        <v>0.54590000000000005</v>
      </c>
      <c r="BH364" s="61">
        <v>0.22120000000000001</v>
      </c>
      <c r="BI364" s="61">
        <v>0.1757</v>
      </c>
      <c r="BJ364" s="61">
        <v>3.7199999999999997E-2</v>
      </c>
      <c r="BK364" s="61">
        <v>1.9900000000000001E-2</v>
      </c>
    </row>
    <row r="365" spans="1:63" x14ac:dyDescent="0.25">
      <c r="A365" s="61" t="s">
        <v>397</v>
      </c>
      <c r="B365" s="61">
        <v>44479</v>
      </c>
      <c r="C365" s="61">
        <v>118.67</v>
      </c>
      <c r="D365" s="61">
        <v>14.26</v>
      </c>
      <c r="E365" s="62">
        <v>1691.7</v>
      </c>
      <c r="F365" s="62">
        <v>1666.39</v>
      </c>
      <c r="G365" s="61">
        <v>1.6999999999999999E-3</v>
      </c>
      <c r="H365" s="61">
        <v>1E-4</v>
      </c>
      <c r="I365" s="61">
        <v>5.4999999999999997E-3</v>
      </c>
      <c r="J365" s="61">
        <v>1.2999999999999999E-3</v>
      </c>
      <c r="K365" s="61">
        <v>5.5999999999999999E-3</v>
      </c>
      <c r="L365" s="61">
        <v>0.97230000000000005</v>
      </c>
      <c r="M365" s="61">
        <v>1.34E-2</v>
      </c>
      <c r="N365" s="61">
        <v>0.5423</v>
      </c>
      <c r="O365" s="61">
        <v>5.8999999999999999E-3</v>
      </c>
      <c r="P365" s="61">
        <v>0.1517</v>
      </c>
      <c r="Q365" s="61">
        <v>77.849999999999994</v>
      </c>
      <c r="R365" s="62">
        <v>49513.82</v>
      </c>
      <c r="S365" s="61">
        <v>0.2329</v>
      </c>
      <c r="T365" s="61">
        <v>0.16969999999999999</v>
      </c>
      <c r="U365" s="61">
        <v>0.59740000000000004</v>
      </c>
      <c r="V365" s="61">
        <v>18.010000000000002</v>
      </c>
      <c r="W365" s="61">
        <v>12.82</v>
      </c>
      <c r="X365" s="62">
        <v>63339.35</v>
      </c>
      <c r="Y365" s="61">
        <v>127.32</v>
      </c>
      <c r="Z365" s="62">
        <v>94909.46</v>
      </c>
      <c r="AA365" s="61">
        <v>0.77459999999999996</v>
      </c>
      <c r="AB365" s="61">
        <v>0.1376</v>
      </c>
      <c r="AC365" s="61">
        <v>8.7800000000000003E-2</v>
      </c>
      <c r="AD365" s="61">
        <v>0.22539999999999999</v>
      </c>
      <c r="AE365" s="61">
        <v>94.91</v>
      </c>
      <c r="AF365" s="62">
        <v>2452.48</v>
      </c>
      <c r="AG365" s="61">
        <v>325.5</v>
      </c>
      <c r="AH365" s="62">
        <v>87337.25</v>
      </c>
      <c r="AI365" s="61" t="s">
        <v>14</v>
      </c>
      <c r="AJ365" s="62">
        <v>27561</v>
      </c>
      <c r="AK365" s="62">
        <v>38806.36</v>
      </c>
      <c r="AL365" s="61">
        <v>33.83</v>
      </c>
      <c r="AM365" s="61">
        <v>24.38</v>
      </c>
      <c r="AN365" s="61">
        <v>25.92</v>
      </c>
      <c r="AO365" s="61">
        <v>3.82</v>
      </c>
      <c r="AP365" s="61">
        <v>0</v>
      </c>
      <c r="AQ365" s="61">
        <v>0.82210000000000005</v>
      </c>
      <c r="AR365" s="62">
        <v>1147.01</v>
      </c>
      <c r="AS365" s="62">
        <v>2126.36</v>
      </c>
      <c r="AT365" s="62">
        <v>5238.67</v>
      </c>
      <c r="AU365" s="61">
        <v>884.67</v>
      </c>
      <c r="AV365" s="61">
        <v>229.9</v>
      </c>
      <c r="AW365" s="62">
        <v>9626.6</v>
      </c>
      <c r="AX365" s="62">
        <v>6004.67</v>
      </c>
      <c r="AY365" s="61">
        <v>0.61470000000000002</v>
      </c>
      <c r="AZ365" s="62">
        <v>2676.45</v>
      </c>
      <c r="BA365" s="61">
        <v>0.27400000000000002</v>
      </c>
      <c r="BB365" s="62">
        <v>1087.67</v>
      </c>
      <c r="BC365" s="61">
        <v>0.1113</v>
      </c>
      <c r="BD365" s="62">
        <v>9768.7800000000007</v>
      </c>
      <c r="BE365" s="62">
        <v>5429.56</v>
      </c>
      <c r="BF365" s="61">
        <v>2.2082000000000002</v>
      </c>
      <c r="BG365" s="61">
        <v>0.53469999999999995</v>
      </c>
      <c r="BH365" s="61">
        <v>0.24210000000000001</v>
      </c>
      <c r="BI365" s="61">
        <v>0.16320000000000001</v>
      </c>
      <c r="BJ365" s="61">
        <v>3.8199999999999998E-2</v>
      </c>
      <c r="BK365" s="61">
        <v>2.18E-2</v>
      </c>
    </row>
    <row r="366" spans="1:63" x14ac:dyDescent="0.25">
      <c r="A366" s="61" t="s">
        <v>398</v>
      </c>
      <c r="B366" s="61">
        <v>47720</v>
      </c>
      <c r="C366" s="61">
        <v>94</v>
      </c>
      <c r="D366" s="61">
        <v>12.86</v>
      </c>
      <c r="E366" s="62">
        <v>1208.95</v>
      </c>
      <c r="F366" s="62">
        <v>1213.02</v>
      </c>
      <c r="G366" s="61">
        <v>1.8E-3</v>
      </c>
      <c r="H366" s="61">
        <v>2.9999999999999997E-4</v>
      </c>
      <c r="I366" s="61">
        <v>5.7999999999999996E-3</v>
      </c>
      <c r="J366" s="61">
        <v>1E-3</v>
      </c>
      <c r="K366" s="61">
        <v>1.06E-2</v>
      </c>
      <c r="L366" s="61">
        <v>0.96009999999999995</v>
      </c>
      <c r="M366" s="61">
        <v>2.0400000000000001E-2</v>
      </c>
      <c r="N366" s="61">
        <v>0.46739999999999998</v>
      </c>
      <c r="O366" s="61">
        <v>2.9999999999999997E-4</v>
      </c>
      <c r="P366" s="61">
        <v>0.1371</v>
      </c>
      <c r="Q366" s="61">
        <v>55.23</v>
      </c>
      <c r="R366" s="62">
        <v>50321.8</v>
      </c>
      <c r="S366" s="61">
        <v>0.2417</v>
      </c>
      <c r="T366" s="61">
        <v>0.16009999999999999</v>
      </c>
      <c r="U366" s="61">
        <v>0.59809999999999997</v>
      </c>
      <c r="V366" s="61">
        <v>18.5</v>
      </c>
      <c r="W366" s="61">
        <v>9.35</v>
      </c>
      <c r="X366" s="62">
        <v>61887.59</v>
      </c>
      <c r="Y366" s="61">
        <v>124.44</v>
      </c>
      <c r="Z366" s="62">
        <v>101783.34</v>
      </c>
      <c r="AA366" s="61">
        <v>0.87639999999999996</v>
      </c>
      <c r="AB366" s="61">
        <v>6.7199999999999996E-2</v>
      </c>
      <c r="AC366" s="61">
        <v>5.6300000000000003E-2</v>
      </c>
      <c r="AD366" s="61">
        <v>0.1236</v>
      </c>
      <c r="AE366" s="61">
        <v>101.78</v>
      </c>
      <c r="AF366" s="62">
        <v>2438.85</v>
      </c>
      <c r="AG366" s="61">
        <v>355.69</v>
      </c>
      <c r="AH366" s="62">
        <v>97676.12</v>
      </c>
      <c r="AI366" s="61" t="s">
        <v>14</v>
      </c>
      <c r="AJ366" s="62">
        <v>29967</v>
      </c>
      <c r="AK366" s="62">
        <v>41421.96</v>
      </c>
      <c r="AL366" s="61">
        <v>35.65</v>
      </c>
      <c r="AM366" s="61">
        <v>23.36</v>
      </c>
      <c r="AN366" s="61">
        <v>25.07</v>
      </c>
      <c r="AO366" s="61">
        <v>4.17</v>
      </c>
      <c r="AP366" s="61">
        <v>931.96</v>
      </c>
      <c r="AQ366" s="61">
        <v>1.0115000000000001</v>
      </c>
      <c r="AR366" s="62">
        <v>1038.58</v>
      </c>
      <c r="AS366" s="62">
        <v>1957.02</v>
      </c>
      <c r="AT366" s="62">
        <v>4850.3900000000003</v>
      </c>
      <c r="AU366" s="61">
        <v>808.82</v>
      </c>
      <c r="AV366" s="61">
        <v>282.62</v>
      </c>
      <c r="AW366" s="62">
        <v>8937.42</v>
      </c>
      <c r="AX366" s="62">
        <v>5454.77</v>
      </c>
      <c r="AY366" s="61">
        <v>0.59030000000000005</v>
      </c>
      <c r="AZ366" s="62">
        <v>2994.29</v>
      </c>
      <c r="BA366" s="61">
        <v>0.32400000000000001</v>
      </c>
      <c r="BB366" s="61">
        <v>791.68</v>
      </c>
      <c r="BC366" s="61">
        <v>8.5699999999999998E-2</v>
      </c>
      <c r="BD366" s="62">
        <v>9240.74</v>
      </c>
      <c r="BE366" s="62">
        <v>5139.7</v>
      </c>
      <c r="BF366" s="61">
        <v>1.9396</v>
      </c>
      <c r="BG366" s="61">
        <v>0.54330000000000001</v>
      </c>
      <c r="BH366" s="61">
        <v>0.2283</v>
      </c>
      <c r="BI366" s="61">
        <v>0.17119999999999999</v>
      </c>
      <c r="BJ366" s="61">
        <v>3.6299999999999999E-2</v>
      </c>
      <c r="BK366" s="61">
        <v>2.1000000000000001E-2</v>
      </c>
    </row>
    <row r="367" spans="1:63" x14ac:dyDescent="0.25">
      <c r="A367" s="61" t="s">
        <v>399</v>
      </c>
      <c r="B367" s="61">
        <v>46136</v>
      </c>
      <c r="C367" s="61">
        <v>55.48</v>
      </c>
      <c r="D367" s="61">
        <v>20.94</v>
      </c>
      <c r="E367" s="62">
        <v>1161.76</v>
      </c>
      <c r="F367" s="62">
        <v>1104.94</v>
      </c>
      <c r="G367" s="61">
        <v>2.8999999999999998E-3</v>
      </c>
      <c r="H367" s="61">
        <v>2.0000000000000001E-4</v>
      </c>
      <c r="I367" s="61">
        <v>2.18E-2</v>
      </c>
      <c r="J367" s="61">
        <v>1E-3</v>
      </c>
      <c r="K367" s="61">
        <v>1.1599999999999999E-2</v>
      </c>
      <c r="L367" s="61">
        <v>0.92889999999999995</v>
      </c>
      <c r="M367" s="61">
        <v>3.3599999999999998E-2</v>
      </c>
      <c r="N367" s="61">
        <v>0.61890000000000001</v>
      </c>
      <c r="O367" s="61">
        <v>3.8999999999999998E-3</v>
      </c>
      <c r="P367" s="61">
        <v>0.1666</v>
      </c>
      <c r="Q367" s="61">
        <v>55.89</v>
      </c>
      <c r="R367" s="62">
        <v>46614.45</v>
      </c>
      <c r="S367" s="61">
        <v>0.27979999999999999</v>
      </c>
      <c r="T367" s="61">
        <v>0.14960000000000001</v>
      </c>
      <c r="U367" s="61">
        <v>0.5706</v>
      </c>
      <c r="V367" s="61">
        <v>16.86</v>
      </c>
      <c r="W367" s="61">
        <v>9.31</v>
      </c>
      <c r="X367" s="62">
        <v>62514.92</v>
      </c>
      <c r="Y367" s="61">
        <v>120.53</v>
      </c>
      <c r="Z367" s="62">
        <v>80370.87</v>
      </c>
      <c r="AA367" s="61">
        <v>0.78559999999999997</v>
      </c>
      <c r="AB367" s="61">
        <v>0.1467</v>
      </c>
      <c r="AC367" s="61">
        <v>6.7699999999999996E-2</v>
      </c>
      <c r="AD367" s="61">
        <v>0.21440000000000001</v>
      </c>
      <c r="AE367" s="61">
        <v>80.37</v>
      </c>
      <c r="AF367" s="62">
        <v>2088.0300000000002</v>
      </c>
      <c r="AG367" s="61">
        <v>312.81</v>
      </c>
      <c r="AH367" s="62">
        <v>78808.37</v>
      </c>
      <c r="AI367" s="61" t="s">
        <v>14</v>
      </c>
      <c r="AJ367" s="62">
        <v>25646</v>
      </c>
      <c r="AK367" s="62">
        <v>35912.480000000003</v>
      </c>
      <c r="AL367" s="61">
        <v>40.01</v>
      </c>
      <c r="AM367" s="61">
        <v>24.77</v>
      </c>
      <c r="AN367" s="61">
        <v>29.17</v>
      </c>
      <c r="AO367" s="61">
        <v>4.1900000000000004</v>
      </c>
      <c r="AP367" s="61">
        <v>605.33000000000004</v>
      </c>
      <c r="AQ367" s="61">
        <v>0.95179999999999998</v>
      </c>
      <c r="AR367" s="62">
        <v>1283</v>
      </c>
      <c r="AS367" s="62">
        <v>2052.7199999999998</v>
      </c>
      <c r="AT367" s="62">
        <v>5464.18</v>
      </c>
      <c r="AU367" s="61">
        <v>932.04</v>
      </c>
      <c r="AV367" s="61">
        <v>316.95999999999998</v>
      </c>
      <c r="AW367" s="62">
        <v>10048.9</v>
      </c>
      <c r="AX367" s="62">
        <v>6644.38</v>
      </c>
      <c r="AY367" s="61">
        <v>0.64139999999999997</v>
      </c>
      <c r="AZ367" s="62">
        <v>2469.11</v>
      </c>
      <c r="BA367" s="61">
        <v>0.2384</v>
      </c>
      <c r="BB367" s="62">
        <v>1245.5999999999999</v>
      </c>
      <c r="BC367" s="61">
        <v>0.1202</v>
      </c>
      <c r="BD367" s="62">
        <v>10359.1</v>
      </c>
      <c r="BE367" s="62">
        <v>5732.12</v>
      </c>
      <c r="BF367" s="61">
        <v>2.681</v>
      </c>
      <c r="BG367" s="61">
        <v>0.52449999999999997</v>
      </c>
      <c r="BH367" s="61">
        <v>0.2382</v>
      </c>
      <c r="BI367" s="61">
        <v>0.18429999999999999</v>
      </c>
      <c r="BJ367" s="61">
        <v>3.1E-2</v>
      </c>
      <c r="BK367" s="61">
        <v>2.1999999999999999E-2</v>
      </c>
    </row>
    <row r="368" spans="1:63" x14ac:dyDescent="0.25">
      <c r="A368" s="61" t="s">
        <v>400</v>
      </c>
      <c r="B368" s="61">
        <v>44487</v>
      </c>
      <c r="C368" s="61">
        <v>69</v>
      </c>
      <c r="D368" s="61">
        <v>39.43</v>
      </c>
      <c r="E368" s="62">
        <v>2720.49</v>
      </c>
      <c r="F368" s="62">
        <v>2645.27</v>
      </c>
      <c r="G368" s="61">
        <v>7.1000000000000004E-3</v>
      </c>
      <c r="H368" s="61">
        <v>5.0000000000000001E-4</v>
      </c>
      <c r="I368" s="61">
        <v>1.5299999999999999E-2</v>
      </c>
      <c r="J368" s="61">
        <v>1.1000000000000001E-3</v>
      </c>
      <c r="K368" s="61">
        <v>3.0200000000000001E-2</v>
      </c>
      <c r="L368" s="61">
        <v>0.91549999999999998</v>
      </c>
      <c r="M368" s="61">
        <v>3.04E-2</v>
      </c>
      <c r="N368" s="61">
        <v>0.44090000000000001</v>
      </c>
      <c r="O368" s="61">
        <v>7.0000000000000001E-3</v>
      </c>
      <c r="P368" s="61">
        <v>0.1414</v>
      </c>
      <c r="Q368" s="61">
        <v>118.75</v>
      </c>
      <c r="R368" s="62">
        <v>54212.639999999999</v>
      </c>
      <c r="S368" s="61">
        <v>0.23050000000000001</v>
      </c>
      <c r="T368" s="61">
        <v>0.17249999999999999</v>
      </c>
      <c r="U368" s="61">
        <v>0.59699999999999998</v>
      </c>
      <c r="V368" s="61">
        <v>18.45</v>
      </c>
      <c r="W368" s="61">
        <v>17.45</v>
      </c>
      <c r="X368" s="62">
        <v>73590.58</v>
      </c>
      <c r="Y368" s="61">
        <v>151.49</v>
      </c>
      <c r="Z368" s="62">
        <v>133354.78</v>
      </c>
      <c r="AA368" s="61">
        <v>0.74299999999999999</v>
      </c>
      <c r="AB368" s="61">
        <v>0.21460000000000001</v>
      </c>
      <c r="AC368" s="61">
        <v>4.24E-2</v>
      </c>
      <c r="AD368" s="61">
        <v>0.25700000000000001</v>
      </c>
      <c r="AE368" s="61">
        <v>133.35</v>
      </c>
      <c r="AF368" s="62">
        <v>4150.9799999999996</v>
      </c>
      <c r="AG368" s="61">
        <v>493.6</v>
      </c>
      <c r="AH368" s="62">
        <v>139665.23000000001</v>
      </c>
      <c r="AI368" s="61" t="s">
        <v>14</v>
      </c>
      <c r="AJ368" s="62">
        <v>29906</v>
      </c>
      <c r="AK368" s="62">
        <v>45661.63</v>
      </c>
      <c r="AL368" s="61">
        <v>48.48</v>
      </c>
      <c r="AM368" s="61">
        <v>28.78</v>
      </c>
      <c r="AN368" s="61">
        <v>34.81</v>
      </c>
      <c r="AO368" s="61">
        <v>4.21</v>
      </c>
      <c r="AP368" s="61">
        <v>825.62</v>
      </c>
      <c r="AQ368" s="61">
        <v>0.99129999999999996</v>
      </c>
      <c r="AR368" s="62">
        <v>1090.92</v>
      </c>
      <c r="AS368" s="62">
        <v>1695.89</v>
      </c>
      <c r="AT368" s="62">
        <v>5178.3100000000004</v>
      </c>
      <c r="AU368" s="61">
        <v>951.8</v>
      </c>
      <c r="AV368" s="61">
        <v>236.05</v>
      </c>
      <c r="AW368" s="62">
        <v>9152.9699999999993</v>
      </c>
      <c r="AX368" s="62">
        <v>4138.6000000000004</v>
      </c>
      <c r="AY368" s="61">
        <v>0.44340000000000002</v>
      </c>
      <c r="AZ368" s="62">
        <v>4391.17</v>
      </c>
      <c r="BA368" s="61">
        <v>0.47049999999999997</v>
      </c>
      <c r="BB368" s="61">
        <v>803.81</v>
      </c>
      <c r="BC368" s="61">
        <v>8.6099999999999996E-2</v>
      </c>
      <c r="BD368" s="62">
        <v>9333.58</v>
      </c>
      <c r="BE368" s="62">
        <v>2980.62</v>
      </c>
      <c r="BF368" s="61">
        <v>0.76529999999999998</v>
      </c>
      <c r="BG368" s="61">
        <v>0.57189999999999996</v>
      </c>
      <c r="BH368" s="61">
        <v>0.22159999999999999</v>
      </c>
      <c r="BI368" s="61">
        <v>0.152</v>
      </c>
      <c r="BJ368" s="61">
        <v>3.3500000000000002E-2</v>
      </c>
      <c r="BK368" s="61">
        <v>2.1000000000000001E-2</v>
      </c>
    </row>
    <row r="369" spans="1:63" x14ac:dyDescent="0.25">
      <c r="A369" s="61" t="s">
        <v>401</v>
      </c>
      <c r="B369" s="61">
        <v>45559</v>
      </c>
      <c r="C369" s="61">
        <v>90</v>
      </c>
      <c r="D369" s="61">
        <v>23.95</v>
      </c>
      <c r="E369" s="62">
        <v>2155.31</v>
      </c>
      <c r="F369" s="62">
        <v>2113.7199999999998</v>
      </c>
      <c r="G369" s="61">
        <v>1.03E-2</v>
      </c>
      <c r="H369" s="61">
        <v>4.0000000000000002E-4</v>
      </c>
      <c r="I369" s="61">
        <v>2.23E-2</v>
      </c>
      <c r="J369" s="61">
        <v>1.5E-3</v>
      </c>
      <c r="K369" s="61">
        <v>2.2599999999999999E-2</v>
      </c>
      <c r="L369" s="61">
        <v>0.91149999999999998</v>
      </c>
      <c r="M369" s="61">
        <v>3.15E-2</v>
      </c>
      <c r="N369" s="61">
        <v>0.41449999999999998</v>
      </c>
      <c r="O369" s="61">
        <v>6.3E-3</v>
      </c>
      <c r="P369" s="61">
        <v>0.1363</v>
      </c>
      <c r="Q369" s="61">
        <v>105.28</v>
      </c>
      <c r="R369" s="62">
        <v>55755.22</v>
      </c>
      <c r="S369" s="61">
        <v>0.2888</v>
      </c>
      <c r="T369" s="61">
        <v>0.17680000000000001</v>
      </c>
      <c r="U369" s="61">
        <v>0.53439999999999999</v>
      </c>
      <c r="V369" s="61">
        <v>17.39</v>
      </c>
      <c r="W369" s="61">
        <v>14.85</v>
      </c>
      <c r="X369" s="62">
        <v>73440.56</v>
      </c>
      <c r="Y369" s="61">
        <v>140</v>
      </c>
      <c r="Z369" s="62">
        <v>193697.34</v>
      </c>
      <c r="AA369" s="61">
        <v>0.61370000000000002</v>
      </c>
      <c r="AB369" s="61">
        <v>0.25059999999999999</v>
      </c>
      <c r="AC369" s="61">
        <v>0.13569999999999999</v>
      </c>
      <c r="AD369" s="61">
        <v>0.38629999999999998</v>
      </c>
      <c r="AE369" s="61">
        <v>193.7</v>
      </c>
      <c r="AF369" s="62">
        <v>5772.29</v>
      </c>
      <c r="AG369" s="61">
        <v>515.67999999999995</v>
      </c>
      <c r="AH369" s="62">
        <v>198280.17</v>
      </c>
      <c r="AI369" s="61" t="s">
        <v>14</v>
      </c>
      <c r="AJ369" s="62">
        <v>32897</v>
      </c>
      <c r="AK369" s="62">
        <v>50337.91</v>
      </c>
      <c r="AL369" s="61">
        <v>47.05</v>
      </c>
      <c r="AM369" s="61">
        <v>27.81</v>
      </c>
      <c r="AN369" s="61">
        <v>30.12</v>
      </c>
      <c r="AO369" s="61">
        <v>4.2</v>
      </c>
      <c r="AP369" s="62">
        <v>1547.33</v>
      </c>
      <c r="AQ369" s="61">
        <v>0.89929999999999999</v>
      </c>
      <c r="AR369" s="62">
        <v>1204.69</v>
      </c>
      <c r="AS369" s="62">
        <v>2050.87</v>
      </c>
      <c r="AT369" s="62">
        <v>5774.31</v>
      </c>
      <c r="AU369" s="62">
        <v>1051.72</v>
      </c>
      <c r="AV369" s="61">
        <v>290.05</v>
      </c>
      <c r="AW369" s="62">
        <v>10371.64</v>
      </c>
      <c r="AX369" s="62">
        <v>4097.43</v>
      </c>
      <c r="AY369" s="61">
        <v>0.38450000000000001</v>
      </c>
      <c r="AZ369" s="62">
        <v>5776.77</v>
      </c>
      <c r="BA369" s="61">
        <v>0.54210000000000003</v>
      </c>
      <c r="BB369" s="61">
        <v>783.05</v>
      </c>
      <c r="BC369" s="61">
        <v>7.3499999999999996E-2</v>
      </c>
      <c r="BD369" s="62">
        <v>10657.25</v>
      </c>
      <c r="BE369" s="62">
        <v>2347.1799999999998</v>
      </c>
      <c r="BF369" s="61">
        <v>0.49030000000000001</v>
      </c>
      <c r="BG369" s="61">
        <v>0.57730000000000004</v>
      </c>
      <c r="BH369" s="61">
        <v>0.2218</v>
      </c>
      <c r="BI369" s="61">
        <v>0.14599999999999999</v>
      </c>
      <c r="BJ369" s="61">
        <v>3.4700000000000002E-2</v>
      </c>
      <c r="BK369" s="61">
        <v>2.0199999999999999E-2</v>
      </c>
    </row>
    <row r="370" spans="1:63" x14ac:dyDescent="0.25">
      <c r="A370" s="61" t="s">
        <v>402</v>
      </c>
      <c r="B370" s="61">
        <v>49718</v>
      </c>
      <c r="C370" s="61">
        <v>65.709999999999994</v>
      </c>
      <c r="D370" s="61">
        <v>8.64</v>
      </c>
      <c r="E370" s="61">
        <v>567.78</v>
      </c>
      <c r="F370" s="61">
        <v>587.27</v>
      </c>
      <c r="G370" s="61">
        <v>2E-3</v>
      </c>
      <c r="H370" s="61">
        <v>8.9999999999999998E-4</v>
      </c>
      <c r="I370" s="61">
        <v>3.0999999999999999E-3</v>
      </c>
      <c r="J370" s="61">
        <v>5.9999999999999995E-4</v>
      </c>
      <c r="K370" s="61">
        <v>1.4800000000000001E-2</v>
      </c>
      <c r="L370" s="61">
        <v>0.96619999999999995</v>
      </c>
      <c r="M370" s="61">
        <v>1.24E-2</v>
      </c>
      <c r="N370" s="61">
        <v>0.3044</v>
      </c>
      <c r="O370" s="61">
        <v>1.2999999999999999E-3</v>
      </c>
      <c r="P370" s="61">
        <v>0.12620000000000001</v>
      </c>
      <c r="Q370" s="61">
        <v>31.68</v>
      </c>
      <c r="R370" s="62">
        <v>47668.23</v>
      </c>
      <c r="S370" s="61">
        <v>0.28739999999999999</v>
      </c>
      <c r="T370" s="61">
        <v>0.15490000000000001</v>
      </c>
      <c r="U370" s="61">
        <v>0.55759999999999998</v>
      </c>
      <c r="V370" s="61">
        <v>15.93</v>
      </c>
      <c r="W370" s="61">
        <v>5.67</v>
      </c>
      <c r="X370" s="62">
        <v>61745.38</v>
      </c>
      <c r="Y370" s="61">
        <v>98.26</v>
      </c>
      <c r="Z370" s="62">
        <v>117551.57</v>
      </c>
      <c r="AA370" s="61">
        <v>0.90629999999999999</v>
      </c>
      <c r="AB370" s="61">
        <v>5.67E-2</v>
      </c>
      <c r="AC370" s="61">
        <v>3.6999999999999998E-2</v>
      </c>
      <c r="AD370" s="61">
        <v>9.3700000000000006E-2</v>
      </c>
      <c r="AE370" s="61">
        <v>117.55</v>
      </c>
      <c r="AF370" s="62">
        <v>2674.66</v>
      </c>
      <c r="AG370" s="61">
        <v>385.15</v>
      </c>
      <c r="AH370" s="62">
        <v>97521.21</v>
      </c>
      <c r="AI370" s="61" t="s">
        <v>14</v>
      </c>
      <c r="AJ370" s="62">
        <v>33219</v>
      </c>
      <c r="AK370" s="62">
        <v>46595.29</v>
      </c>
      <c r="AL370" s="61">
        <v>36.99</v>
      </c>
      <c r="AM370" s="61">
        <v>22.08</v>
      </c>
      <c r="AN370" s="61">
        <v>26.76</v>
      </c>
      <c r="AO370" s="61">
        <v>4.8</v>
      </c>
      <c r="AP370" s="62">
        <v>1363.75</v>
      </c>
      <c r="AQ370" s="61">
        <v>1.1867000000000001</v>
      </c>
      <c r="AR370" s="62">
        <v>1310.3800000000001</v>
      </c>
      <c r="AS370" s="62">
        <v>1992.77</v>
      </c>
      <c r="AT370" s="62">
        <v>5382.58</v>
      </c>
      <c r="AU370" s="61">
        <v>873.16</v>
      </c>
      <c r="AV370" s="61">
        <v>138.33000000000001</v>
      </c>
      <c r="AW370" s="62">
        <v>9697.2199999999993</v>
      </c>
      <c r="AX370" s="62">
        <v>5188.37</v>
      </c>
      <c r="AY370" s="61">
        <v>0.51570000000000005</v>
      </c>
      <c r="AZ370" s="62">
        <v>4357.62</v>
      </c>
      <c r="BA370" s="61">
        <v>0.43309999999999998</v>
      </c>
      <c r="BB370" s="61">
        <v>514.42999999999995</v>
      </c>
      <c r="BC370" s="61">
        <v>5.11E-2</v>
      </c>
      <c r="BD370" s="62">
        <v>10060.42</v>
      </c>
      <c r="BE370" s="62">
        <v>5028.2</v>
      </c>
      <c r="BF370" s="61">
        <v>1.5116000000000001</v>
      </c>
      <c r="BG370" s="61">
        <v>0.54249999999999998</v>
      </c>
      <c r="BH370" s="61">
        <v>0.21210000000000001</v>
      </c>
      <c r="BI370" s="61">
        <v>0.1736</v>
      </c>
      <c r="BJ370" s="61">
        <v>3.6799999999999999E-2</v>
      </c>
      <c r="BK370" s="61">
        <v>3.5000000000000003E-2</v>
      </c>
    </row>
    <row r="371" spans="1:63" x14ac:dyDescent="0.25">
      <c r="A371" s="61" t="s">
        <v>403</v>
      </c>
      <c r="B371" s="61">
        <v>44453</v>
      </c>
      <c r="C371" s="61">
        <v>22.33</v>
      </c>
      <c r="D371" s="61">
        <v>286.67</v>
      </c>
      <c r="E371" s="62">
        <v>6402.36</v>
      </c>
      <c r="F371" s="62">
        <v>5836.25</v>
      </c>
      <c r="G371" s="61">
        <v>1.1299999999999999E-2</v>
      </c>
      <c r="H371" s="61">
        <v>8.9999999999999998E-4</v>
      </c>
      <c r="I371" s="61">
        <v>9.5399999999999999E-2</v>
      </c>
      <c r="J371" s="61">
        <v>1.8E-3</v>
      </c>
      <c r="K371" s="61">
        <v>4.3999999999999997E-2</v>
      </c>
      <c r="L371" s="61">
        <v>0.78259999999999996</v>
      </c>
      <c r="M371" s="61">
        <v>6.4100000000000004E-2</v>
      </c>
      <c r="N371" s="61">
        <v>0.56869999999999998</v>
      </c>
      <c r="O371" s="61">
        <v>1.7299999999999999E-2</v>
      </c>
      <c r="P371" s="61">
        <v>0.15</v>
      </c>
      <c r="Q371" s="61">
        <v>259.37</v>
      </c>
      <c r="R371" s="62">
        <v>56653.26</v>
      </c>
      <c r="S371" s="61">
        <v>0.22489999999999999</v>
      </c>
      <c r="T371" s="61">
        <v>0.18310000000000001</v>
      </c>
      <c r="U371" s="61">
        <v>0.59199999999999997</v>
      </c>
      <c r="V371" s="61">
        <v>18.34</v>
      </c>
      <c r="W371" s="61">
        <v>34.89</v>
      </c>
      <c r="X371" s="62">
        <v>81745.87</v>
      </c>
      <c r="Y371" s="61">
        <v>181.5</v>
      </c>
      <c r="Z371" s="62">
        <v>122411.42</v>
      </c>
      <c r="AA371" s="61">
        <v>0.71479999999999999</v>
      </c>
      <c r="AB371" s="61">
        <v>0.25519999999999998</v>
      </c>
      <c r="AC371" s="61">
        <v>3.0099999999999998E-2</v>
      </c>
      <c r="AD371" s="61">
        <v>0.28520000000000001</v>
      </c>
      <c r="AE371" s="61">
        <v>122.41</v>
      </c>
      <c r="AF371" s="62">
        <v>4680.6000000000004</v>
      </c>
      <c r="AG371" s="61">
        <v>593.03</v>
      </c>
      <c r="AH371" s="62">
        <v>126346.26</v>
      </c>
      <c r="AI371" s="61" t="s">
        <v>14</v>
      </c>
      <c r="AJ371" s="62">
        <v>26921</v>
      </c>
      <c r="AK371" s="62">
        <v>41540.699999999997</v>
      </c>
      <c r="AL371" s="61">
        <v>57.93</v>
      </c>
      <c r="AM371" s="61">
        <v>34.590000000000003</v>
      </c>
      <c r="AN371" s="61">
        <v>39.68</v>
      </c>
      <c r="AO371" s="61">
        <v>4.8099999999999996</v>
      </c>
      <c r="AP371" s="61">
        <v>940.29</v>
      </c>
      <c r="AQ371" s="61">
        <v>1.0820000000000001</v>
      </c>
      <c r="AR371" s="62">
        <v>1159.51</v>
      </c>
      <c r="AS371" s="62">
        <v>1866.84</v>
      </c>
      <c r="AT371" s="62">
        <v>5849.44</v>
      </c>
      <c r="AU371" s="62">
        <v>1102.44</v>
      </c>
      <c r="AV371" s="61">
        <v>491.6</v>
      </c>
      <c r="AW371" s="62">
        <v>10469.84</v>
      </c>
      <c r="AX371" s="62">
        <v>4760.46</v>
      </c>
      <c r="AY371" s="61">
        <v>0.44340000000000002</v>
      </c>
      <c r="AZ371" s="62">
        <v>4944.8900000000003</v>
      </c>
      <c r="BA371" s="61">
        <v>0.46060000000000001</v>
      </c>
      <c r="BB371" s="62">
        <v>1030.1300000000001</v>
      </c>
      <c r="BC371" s="61">
        <v>9.6000000000000002E-2</v>
      </c>
      <c r="BD371" s="62">
        <v>10735.48</v>
      </c>
      <c r="BE371" s="62">
        <v>3011.34</v>
      </c>
      <c r="BF371" s="61">
        <v>0.88990000000000002</v>
      </c>
      <c r="BG371" s="61">
        <v>0.57399999999999995</v>
      </c>
      <c r="BH371" s="61">
        <v>0.223</v>
      </c>
      <c r="BI371" s="61">
        <v>0.15859999999999999</v>
      </c>
      <c r="BJ371" s="61">
        <v>2.8400000000000002E-2</v>
      </c>
      <c r="BK371" s="61">
        <v>1.61E-2</v>
      </c>
    </row>
    <row r="372" spans="1:63" x14ac:dyDescent="0.25">
      <c r="A372" s="61" t="s">
        <v>404</v>
      </c>
      <c r="B372" s="61">
        <v>47217</v>
      </c>
      <c r="C372" s="61">
        <v>53.24</v>
      </c>
      <c r="D372" s="61">
        <v>17.25</v>
      </c>
      <c r="E372" s="61">
        <v>918.58</v>
      </c>
      <c r="F372" s="61">
        <v>941.91</v>
      </c>
      <c r="G372" s="61">
        <v>8.0999999999999996E-3</v>
      </c>
      <c r="H372" s="61">
        <v>4.0000000000000002E-4</v>
      </c>
      <c r="I372" s="61">
        <v>8.0000000000000002E-3</v>
      </c>
      <c r="J372" s="61">
        <v>1.1000000000000001E-3</v>
      </c>
      <c r="K372" s="61">
        <v>2.5899999999999999E-2</v>
      </c>
      <c r="L372" s="61">
        <v>0.93630000000000002</v>
      </c>
      <c r="M372" s="61">
        <v>2.0299999999999999E-2</v>
      </c>
      <c r="N372" s="61">
        <v>0.27679999999999999</v>
      </c>
      <c r="O372" s="61">
        <v>3.3999999999999998E-3</v>
      </c>
      <c r="P372" s="61">
        <v>0.11600000000000001</v>
      </c>
      <c r="Q372" s="61">
        <v>47.48</v>
      </c>
      <c r="R372" s="62">
        <v>53700.85</v>
      </c>
      <c r="S372" s="61">
        <v>0.24829999999999999</v>
      </c>
      <c r="T372" s="61">
        <v>0.16769999999999999</v>
      </c>
      <c r="U372" s="61">
        <v>0.58399999999999996</v>
      </c>
      <c r="V372" s="61">
        <v>17.64</v>
      </c>
      <c r="W372" s="61">
        <v>7.78</v>
      </c>
      <c r="X372" s="62">
        <v>68739.94</v>
      </c>
      <c r="Y372" s="61">
        <v>115.24</v>
      </c>
      <c r="Z372" s="62">
        <v>186617.37</v>
      </c>
      <c r="AA372" s="61">
        <v>0.82130000000000003</v>
      </c>
      <c r="AB372" s="61">
        <v>0.13139999999999999</v>
      </c>
      <c r="AC372" s="61">
        <v>4.7300000000000002E-2</v>
      </c>
      <c r="AD372" s="61">
        <v>0.1787</v>
      </c>
      <c r="AE372" s="61">
        <v>186.62</v>
      </c>
      <c r="AF372" s="62">
        <v>5471.41</v>
      </c>
      <c r="AG372" s="61">
        <v>646.38</v>
      </c>
      <c r="AH372" s="62">
        <v>188973.25</v>
      </c>
      <c r="AI372" s="61" t="s">
        <v>14</v>
      </c>
      <c r="AJ372" s="62">
        <v>35167</v>
      </c>
      <c r="AK372" s="62">
        <v>53998.54</v>
      </c>
      <c r="AL372" s="61">
        <v>46.93</v>
      </c>
      <c r="AM372" s="61">
        <v>27.91</v>
      </c>
      <c r="AN372" s="61">
        <v>31.37</v>
      </c>
      <c r="AO372" s="61">
        <v>4.67</v>
      </c>
      <c r="AP372" s="62">
        <v>1335.58</v>
      </c>
      <c r="AQ372" s="61">
        <v>1.1514</v>
      </c>
      <c r="AR372" s="62">
        <v>1294.29</v>
      </c>
      <c r="AS372" s="62">
        <v>1816.73</v>
      </c>
      <c r="AT372" s="62">
        <v>5310.7</v>
      </c>
      <c r="AU372" s="62">
        <v>1006.66</v>
      </c>
      <c r="AV372" s="61">
        <v>178.01</v>
      </c>
      <c r="AW372" s="62">
        <v>9606.39</v>
      </c>
      <c r="AX372" s="62">
        <v>3680.14</v>
      </c>
      <c r="AY372" s="61">
        <v>0.36380000000000001</v>
      </c>
      <c r="AZ372" s="62">
        <v>5911.5</v>
      </c>
      <c r="BA372" s="61">
        <v>0.58440000000000003</v>
      </c>
      <c r="BB372" s="61">
        <v>524.02</v>
      </c>
      <c r="BC372" s="61">
        <v>5.1799999999999999E-2</v>
      </c>
      <c r="BD372" s="62">
        <v>10115.66</v>
      </c>
      <c r="BE372" s="62">
        <v>2698.22</v>
      </c>
      <c r="BF372" s="61">
        <v>0.51539999999999997</v>
      </c>
      <c r="BG372" s="61">
        <v>0.56810000000000005</v>
      </c>
      <c r="BH372" s="61">
        <v>0.20499999999999999</v>
      </c>
      <c r="BI372" s="61">
        <v>0.16669999999999999</v>
      </c>
      <c r="BJ372" s="61">
        <v>3.4500000000000003E-2</v>
      </c>
      <c r="BK372" s="61">
        <v>2.5700000000000001E-2</v>
      </c>
    </row>
    <row r="373" spans="1:63" x14ac:dyDescent="0.25">
      <c r="A373" s="61" t="s">
        <v>405</v>
      </c>
      <c r="B373" s="61">
        <v>45542</v>
      </c>
      <c r="C373" s="61">
        <v>107.29</v>
      </c>
      <c r="D373" s="61">
        <v>12.9</v>
      </c>
      <c r="E373" s="62">
        <v>1383.58</v>
      </c>
      <c r="F373" s="62">
        <v>1293.44</v>
      </c>
      <c r="G373" s="61">
        <v>2.8E-3</v>
      </c>
      <c r="H373" s="61">
        <v>4.0000000000000002E-4</v>
      </c>
      <c r="I373" s="61">
        <v>2.3300000000000001E-2</v>
      </c>
      <c r="J373" s="61">
        <v>1.1999999999999999E-3</v>
      </c>
      <c r="K373" s="61">
        <v>1.0800000000000001E-2</v>
      </c>
      <c r="L373" s="61">
        <v>0.92630000000000001</v>
      </c>
      <c r="M373" s="61">
        <v>3.5299999999999998E-2</v>
      </c>
      <c r="N373" s="61">
        <v>0.58379999999999999</v>
      </c>
      <c r="O373" s="61">
        <v>1E-3</v>
      </c>
      <c r="P373" s="61">
        <v>0.161</v>
      </c>
      <c r="Q373" s="61">
        <v>64.95</v>
      </c>
      <c r="R373" s="62">
        <v>47048.61</v>
      </c>
      <c r="S373" s="61">
        <v>0.26169999999999999</v>
      </c>
      <c r="T373" s="61">
        <v>0.15179999999999999</v>
      </c>
      <c r="U373" s="61">
        <v>0.58650000000000002</v>
      </c>
      <c r="V373" s="61">
        <v>16.760000000000002</v>
      </c>
      <c r="W373" s="61">
        <v>10.63</v>
      </c>
      <c r="X373" s="62">
        <v>63032.85</v>
      </c>
      <c r="Y373" s="61">
        <v>125.87</v>
      </c>
      <c r="Z373" s="62">
        <v>92696.2</v>
      </c>
      <c r="AA373" s="61">
        <v>0.78210000000000002</v>
      </c>
      <c r="AB373" s="61">
        <v>0.1396</v>
      </c>
      <c r="AC373" s="61">
        <v>7.8299999999999995E-2</v>
      </c>
      <c r="AD373" s="61">
        <v>0.21790000000000001</v>
      </c>
      <c r="AE373" s="61">
        <v>92.7</v>
      </c>
      <c r="AF373" s="62">
        <v>2309.4899999999998</v>
      </c>
      <c r="AG373" s="61">
        <v>337.17</v>
      </c>
      <c r="AH373" s="62">
        <v>88217.42</v>
      </c>
      <c r="AI373" s="61" t="s">
        <v>14</v>
      </c>
      <c r="AJ373" s="62">
        <v>25858</v>
      </c>
      <c r="AK373" s="62">
        <v>37411.14</v>
      </c>
      <c r="AL373" s="61">
        <v>38.14</v>
      </c>
      <c r="AM373" s="61">
        <v>23.9</v>
      </c>
      <c r="AN373" s="61">
        <v>28.26</v>
      </c>
      <c r="AO373" s="61">
        <v>4.1100000000000003</v>
      </c>
      <c r="AP373" s="61">
        <v>866.55</v>
      </c>
      <c r="AQ373" s="61">
        <v>0.91290000000000004</v>
      </c>
      <c r="AR373" s="62">
        <v>1230.6500000000001</v>
      </c>
      <c r="AS373" s="62">
        <v>2109.48</v>
      </c>
      <c r="AT373" s="62">
        <v>5311.48</v>
      </c>
      <c r="AU373" s="61">
        <v>869.7</v>
      </c>
      <c r="AV373" s="61">
        <v>212.81</v>
      </c>
      <c r="AW373" s="62">
        <v>9734.1299999999992</v>
      </c>
      <c r="AX373" s="62">
        <v>6471.26</v>
      </c>
      <c r="AY373" s="61">
        <v>0.625</v>
      </c>
      <c r="AZ373" s="62">
        <v>2697.54</v>
      </c>
      <c r="BA373" s="61">
        <v>0.2606</v>
      </c>
      <c r="BB373" s="62">
        <v>1184.43</v>
      </c>
      <c r="BC373" s="61">
        <v>0.1144</v>
      </c>
      <c r="BD373" s="62">
        <v>10353.23</v>
      </c>
      <c r="BE373" s="62">
        <v>5293.89</v>
      </c>
      <c r="BF373" s="61">
        <v>2.2686000000000002</v>
      </c>
      <c r="BG373" s="61">
        <v>0.52339999999999998</v>
      </c>
      <c r="BH373" s="61">
        <v>0.2296</v>
      </c>
      <c r="BI373" s="61">
        <v>0.18329999999999999</v>
      </c>
      <c r="BJ373" s="61">
        <v>3.95E-2</v>
      </c>
      <c r="BK373" s="61">
        <v>2.4199999999999999E-2</v>
      </c>
    </row>
    <row r="374" spans="1:63" x14ac:dyDescent="0.25">
      <c r="A374" s="61" t="s">
        <v>406</v>
      </c>
      <c r="B374" s="61">
        <v>45567</v>
      </c>
      <c r="C374" s="61">
        <v>85</v>
      </c>
      <c r="D374" s="61">
        <v>18.309999999999999</v>
      </c>
      <c r="E374" s="62">
        <v>1556.34</v>
      </c>
      <c r="F374" s="62">
        <v>1567.7</v>
      </c>
      <c r="G374" s="61">
        <v>1.6999999999999999E-3</v>
      </c>
      <c r="H374" s="61">
        <v>2.0000000000000001E-4</v>
      </c>
      <c r="I374" s="61">
        <v>6.4999999999999997E-3</v>
      </c>
      <c r="J374" s="61">
        <v>8.9999999999999998E-4</v>
      </c>
      <c r="K374" s="61">
        <v>8.8000000000000005E-3</v>
      </c>
      <c r="L374" s="61">
        <v>0.96350000000000002</v>
      </c>
      <c r="M374" s="61">
        <v>1.83E-2</v>
      </c>
      <c r="N374" s="61">
        <v>0.50770000000000004</v>
      </c>
      <c r="O374" s="61">
        <v>4.0000000000000002E-4</v>
      </c>
      <c r="P374" s="61">
        <v>0.14360000000000001</v>
      </c>
      <c r="Q374" s="61">
        <v>68.28</v>
      </c>
      <c r="R374" s="62">
        <v>49555.49</v>
      </c>
      <c r="S374" s="61">
        <v>0.22009999999999999</v>
      </c>
      <c r="T374" s="61">
        <v>0.1552</v>
      </c>
      <c r="U374" s="61">
        <v>0.62470000000000003</v>
      </c>
      <c r="V374" s="61">
        <v>18.899999999999999</v>
      </c>
      <c r="W374" s="61">
        <v>11.44</v>
      </c>
      <c r="X374" s="62">
        <v>63453.58</v>
      </c>
      <c r="Y374" s="61">
        <v>130.68</v>
      </c>
      <c r="Z374" s="62">
        <v>94845.73</v>
      </c>
      <c r="AA374" s="61">
        <v>0.82779999999999998</v>
      </c>
      <c r="AB374" s="61">
        <v>0.1206</v>
      </c>
      <c r="AC374" s="61">
        <v>5.16E-2</v>
      </c>
      <c r="AD374" s="61">
        <v>0.17219999999999999</v>
      </c>
      <c r="AE374" s="61">
        <v>94.85</v>
      </c>
      <c r="AF374" s="62">
        <v>2480.7199999999998</v>
      </c>
      <c r="AG374" s="61">
        <v>358.76</v>
      </c>
      <c r="AH374" s="62">
        <v>93712.84</v>
      </c>
      <c r="AI374" s="61" t="s">
        <v>14</v>
      </c>
      <c r="AJ374" s="62">
        <v>28698</v>
      </c>
      <c r="AK374" s="62">
        <v>39571.61</v>
      </c>
      <c r="AL374" s="61">
        <v>39.090000000000003</v>
      </c>
      <c r="AM374" s="61">
        <v>24.77</v>
      </c>
      <c r="AN374" s="61">
        <v>28.14</v>
      </c>
      <c r="AO374" s="61">
        <v>4.0999999999999996</v>
      </c>
      <c r="AP374" s="61">
        <v>742.89</v>
      </c>
      <c r="AQ374" s="61">
        <v>0.94930000000000003</v>
      </c>
      <c r="AR374" s="62">
        <v>1071.96</v>
      </c>
      <c r="AS374" s="62">
        <v>1887.95</v>
      </c>
      <c r="AT374" s="62">
        <v>4798.45</v>
      </c>
      <c r="AU374" s="61">
        <v>852.8</v>
      </c>
      <c r="AV374" s="61">
        <v>251.52</v>
      </c>
      <c r="AW374" s="62">
        <v>8862.68</v>
      </c>
      <c r="AX374" s="62">
        <v>5304.6</v>
      </c>
      <c r="AY374" s="61">
        <v>0.59060000000000001</v>
      </c>
      <c r="AZ374" s="62">
        <v>2810.74</v>
      </c>
      <c r="BA374" s="61">
        <v>0.31290000000000001</v>
      </c>
      <c r="BB374" s="61">
        <v>866.93</v>
      </c>
      <c r="BC374" s="61">
        <v>9.6500000000000002E-2</v>
      </c>
      <c r="BD374" s="62">
        <v>8982.27</v>
      </c>
      <c r="BE374" s="62">
        <v>4944.41</v>
      </c>
      <c r="BF374" s="61">
        <v>1.9490000000000001</v>
      </c>
      <c r="BG374" s="61">
        <v>0.53580000000000005</v>
      </c>
      <c r="BH374" s="61">
        <v>0.24079999999999999</v>
      </c>
      <c r="BI374" s="61">
        <v>0.17</v>
      </c>
      <c r="BJ374" s="61">
        <v>3.5099999999999999E-2</v>
      </c>
      <c r="BK374" s="61">
        <v>1.8200000000000001E-2</v>
      </c>
    </row>
    <row r="375" spans="1:63" x14ac:dyDescent="0.25">
      <c r="A375" s="61" t="s">
        <v>407</v>
      </c>
      <c r="B375" s="61">
        <v>48637</v>
      </c>
      <c r="C375" s="61">
        <v>79.86</v>
      </c>
      <c r="D375" s="61">
        <v>9.98</v>
      </c>
      <c r="E375" s="61">
        <v>796.82</v>
      </c>
      <c r="F375" s="61">
        <v>808.2</v>
      </c>
      <c r="G375" s="61">
        <v>3.3E-3</v>
      </c>
      <c r="H375" s="61">
        <v>1E-4</v>
      </c>
      <c r="I375" s="61">
        <v>5.8999999999999999E-3</v>
      </c>
      <c r="J375" s="61">
        <v>1.1000000000000001E-3</v>
      </c>
      <c r="K375" s="61">
        <v>1.8800000000000001E-2</v>
      </c>
      <c r="L375" s="61">
        <v>0.94979999999999998</v>
      </c>
      <c r="M375" s="61">
        <v>2.1100000000000001E-2</v>
      </c>
      <c r="N375" s="61">
        <v>0.34610000000000002</v>
      </c>
      <c r="O375" s="61">
        <v>1.4E-3</v>
      </c>
      <c r="P375" s="61">
        <v>0.12590000000000001</v>
      </c>
      <c r="Q375" s="61">
        <v>40.75</v>
      </c>
      <c r="R375" s="62">
        <v>49554.79</v>
      </c>
      <c r="S375" s="61">
        <v>0.3589</v>
      </c>
      <c r="T375" s="61">
        <v>0.14380000000000001</v>
      </c>
      <c r="U375" s="61">
        <v>0.49740000000000001</v>
      </c>
      <c r="V375" s="61">
        <v>17.100000000000001</v>
      </c>
      <c r="W375" s="61">
        <v>7.18</v>
      </c>
      <c r="X375" s="62">
        <v>61414.78</v>
      </c>
      <c r="Y375" s="61">
        <v>107.79</v>
      </c>
      <c r="Z375" s="62">
        <v>106519.15</v>
      </c>
      <c r="AA375" s="61">
        <v>0.92869999999999997</v>
      </c>
      <c r="AB375" s="61">
        <v>3.6200000000000003E-2</v>
      </c>
      <c r="AC375" s="61">
        <v>3.5099999999999999E-2</v>
      </c>
      <c r="AD375" s="61">
        <v>7.1300000000000002E-2</v>
      </c>
      <c r="AE375" s="61">
        <v>106.52</v>
      </c>
      <c r="AF375" s="62">
        <v>2607.5100000000002</v>
      </c>
      <c r="AG375" s="61">
        <v>411.11</v>
      </c>
      <c r="AH375" s="62">
        <v>93837.04</v>
      </c>
      <c r="AI375" s="61" t="s">
        <v>14</v>
      </c>
      <c r="AJ375" s="62">
        <v>33755</v>
      </c>
      <c r="AK375" s="62">
        <v>44643.75</v>
      </c>
      <c r="AL375" s="61">
        <v>37.29</v>
      </c>
      <c r="AM375" s="61">
        <v>24.13</v>
      </c>
      <c r="AN375" s="61">
        <v>27.22</v>
      </c>
      <c r="AO375" s="61">
        <v>4.72</v>
      </c>
      <c r="AP375" s="62">
        <v>1284.55</v>
      </c>
      <c r="AQ375" s="61">
        <v>1.1729000000000001</v>
      </c>
      <c r="AR375" s="62">
        <v>1194.72</v>
      </c>
      <c r="AS375" s="62">
        <v>1847.34</v>
      </c>
      <c r="AT375" s="62">
        <v>5102.42</v>
      </c>
      <c r="AU375" s="61">
        <v>745.44</v>
      </c>
      <c r="AV375" s="61">
        <v>107.07</v>
      </c>
      <c r="AW375" s="62">
        <v>8996.99</v>
      </c>
      <c r="AX375" s="62">
        <v>5252.2</v>
      </c>
      <c r="AY375" s="61">
        <v>0.54630000000000001</v>
      </c>
      <c r="AZ375" s="62">
        <v>3797.72</v>
      </c>
      <c r="BA375" s="61">
        <v>0.39500000000000002</v>
      </c>
      <c r="BB375" s="61">
        <v>565.04</v>
      </c>
      <c r="BC375" s="61">
        <v>5.8799999999999998E-2</v>
      </c>
      <c r="BD375" s="62">
        <v>9614.9599999999991</v>
      </c>
      <c r="BE375" s="62">
        <v>4844.41</v>
      </c>
      <c r="BF375" s="61">
        <v>1.6534</v>
      </c>
      <c r="BG375" s="61">
        <v>0.54300000000000004</v>
      </c>
      <c r="BH375" s="61">
        <v>0.2084</v>
      </c>
      <c r="BI375" s="61">
        <v>0.185</v>
      </c>
      <c r="BJ375" s="61">
        <v>3.4799999999999998E-2</v>
      </c>
      <c r="BK375" s="61">
        <v>2.8899999999999999E-2</v>
      </c>
    </row>
    <row r="376" spans="1:63" x14ac:dyDescent="0.25">
      <c r="A376" s="61" t="s">
        <v>408</v>
      </c>
      <c r="B376" s="61">
        <v>44495</v>
      </c>
      <c r="C376" s="61">
        <v>32.29</v>
      </c>
      <c r="D376" s="61">
        <v>91.62</v>
      </c>
      <c r="E376" s="62">
        <v>2958.11</v>
      </c>
      <c r="F376" s="62">
        <v>2722.46</v>
      </c>
      <c r="G376" s="61">
        <v>7.1999999999999998E-3</v>
      </c>
      <c r="H376" s="61">
        <v>5.0000000000000001E-4</v>
      </c>
      <c r="I376" s="61">
        <v>0.06</v>
      </c>
      <c r="J376" s="61">
        <v>1.6999999999999999E-3</v>
      </c>
      <c r="K376" s="61">
        <v>2.5100000000000001E-2</v>
      </c>
      <c r="L376" s="61">
        <v>0.84709999999999996</v>
      </c>
      <c r="M376" s="61">
        <v>5.8400000000000001E-2</v>
      </c>
      <c r="N376" s="61">
        <v>0.61829999999999996</v>
      </c>
      <c r="O376" s="61">
        <v>7.3000000000000001E-3</v>
      </c>
      <c r="P376" s="61">
        <v>0.15229999999999999</v>
      </c>
      <c r="Q376" s="61">
        <v>124.57</v>
      </c>
      <c r="R376" s="62">
        <v>52076.78</v>
      </c>
      <c r="S376" s="61">
        <v>0.23669999999999999</v>
      </c>
      <c r="T376" s="61">
        <v>0.17330000000000001</v>
      </c>
      <c r="U376" s="61">
        <v>0.59009999999999996</v>
      </c>
      <c r="V376" s="61">
        <v>17.86</v>
      </c>
      <c r="W376" s="61">
        <v>18.329999999999998</v>
      </c>
      <c r="X376" s="62">
        <v>75609.37</v>
      </c>
      <c r="Y376" s="61">
        <v>157.85</v>
      </c>
      <c r="Z376" s="62">
        <v>90122.55</v>
      </c>
      <c r="AA376" s="61">
        <v>0.72750000000000004</v>
      </c>
      <c r="AB376" s="61">
        <v>0.23100000000000001</v>
      </c>
      <c r="AC376" s="61">
        <v>4.1599999999999998E-2</v>
      </c>
      <c r="AD376" s="61">
        <v>0.27250000000000002</v>
      </c>
      <c r="AE376" s="61">
        <v>90.12</v>
      </c>
      <c r="AF376" s="62">
        <v>2723.69</v>
      </c>
      <c r="AG376" s="61">
        <v>377.14</v>
      </c>
      <c r="AH376" s="62">
        <v>92081.68</v>
      </c>
      <c r="AI376" s="61" t="s">
        <v>14</v>
      </c>
      <c r="AJ376" s="62">
        <v>25537</v>
      </c>
      <c r="AK376" s="62">
        <v>37672.519999999997</v>
      </c>
      <c r="AL376" s="61">
        <v>44.38</v>
      </c>
      <c r="AM376" s="61">
        <v>28.39</v>
      </c>
      <c r="AN376" s="61">
        <v>31.45</v>
      </c>
      <c r="AO376" s="61">
        <v>4.2300000000000004</v>
      </c>
      <c r="AP376" s="61">
        <v>668.82</v>
      </c>
      <c r="AQ376" s="61">
        <v>0.97219999999999995</v>
      </c>
      <c r="AR376" s="62">
        <v>1120.32</v>
      </c>
      <c r="AS376" s="62">
        <v>1781.77</v>
      </c>
      <c r="AT376" s="62">
        <v>5425.45</v>
      </c>
      <c r="AU376" s="61">
        <v>934.91</v>
      </c>
      <c r="AV376" s="61">
        <v>345.5</v>
      </c>
      <c r="AW376" s="62">
        <v>9607.9599999999991</v>
      </c>
      <c r="AX376" s="62">
        <v>5722.05</v>
      </c>
      <c r="AY376" s="61">
        <v>0.57530000000000003</v>
      </c>
      <c r="AZ376" s="62">
        <v>3079.03</v>
      </c>
      <c r="BA376" s="61">
        <v>0.30959999999999999</v>
      </c>
      <c r="BB376" s="62">
        <v>1144.6400000000001</v>
      </c>
      <c r="BC376" s="61">
        <v>0.11509999999999999</v>
      </c>
      <c r="BD376" s="62">
        <v>9945.7199999999993</v>
      </c>
      <c r="BE376" s="62">
        <v>4379.29</v>
      </c>
      <c r="BF376" s="61">
        <v>1.7766999999999999</v>
      </c>
      <c r="BG376" s="61">
        <v>0.56159999999999999</v>
      </c>
      <c r="BH376" s="61">
        <v>0.2185</v>
      </c>
      <c r="BI376" s="61">
        <v>0.17380000000000001</v>
      </c>
      <c r="BJ376" s="61">
        <v>2.8000000000000001E-2</v>
      </c>
      <c r="BK376" s="61">
        <v>1.8100000000000002E-2</v>
      </c>
    </row>
    <row r="377" spans="1:63" x14ac:dyDescent="0.25">
      <c r="A377" s="61" t="s">
        <v>409</v>
      </c>
      <c r="B377" s="61">
        <v>48900</v>
      </c>
      <c r="C377" s="61">
        <v>142.52000000000001</v>
      </c>
      <c r="D377" s="61">
        <v>8.41</v>
      </c>
      <c r="E377" s="62">
        <v>1199.04</v>
      </c>
      <c r="F377" s="62">
        <v>1179.03</v>
      </c>
      <c r="G377" s="61">
        <v>2.0999999999999999E-3</v>
      </c>
      <c r="H377" s="61">
        <v>1E-4</v>
      </c>
      <c r="I377" s="61">
        <v>3.8999999999999998E-3</v>
      </c>
      <c r="J377" s="61">
        <v>8.9999999999999998E-4</v>
      </c>
      <c r="K377" s="61">
        <v>4.5999999999999999E-3</v>
      </c>
      <c r="L377" s="61">
        <v>0.97850000000000004</v>
      </c>
      <c r="M377" s="61">
        <v>9.9000000000000008E-3</v>
      </c>
      <c r="N377" s="61">
        <v>0.47760000000000002</v>
      </c>
      <c r="O377" s="61">
        <v>3.0200000000000001E-2</v>
      </c>
      <c r="P377" s="61">
        <v>0.13769999999999999</v>
      </c>
      <c r="Q377" s="61">
        <v>58.05</v>
      </c>
      <c r="R377" s="62">
        <v>48699.45</v>
      </c>
      <c r="S377" s="61">
        <v>0.22140000000000001</v>
      </c>
      <c r="T377" s="61">
        <v>0.16600000000000001</v>
      </c>
      <c r="U377" s="61">
        <v>0.61260000000000003</v>
      </c>
      <c r="V377" s="61">
        <v>17.079999999999998</v>
      </c>
      <c r="W377" s="61">
        <v>8.7200000000000006</v>
      </c>
      <c r="X377" s="62">
        <v>63830.68</v>
      </c>
      <c r="Y377" s="61">
        <v>132.72</v>
      </c>
      <c r="Z377" s="62">
        <v>156403.26999999999</v>
      </c>
      <c r="AA377" s="61">
        <v>0.66290000000000004</v>
      </c>
      <c r="AB377" s="61">
        <v>0.1275</v>
      </c>
      <c r="AC377" s="61">
        <v>0.20960000000000001</v>
      </c>
      <c r="AD377" s="61">
        <v>0.33710000000000001</v>
      </c>
      <c r="AE377" s="61">
        <v>156.4</v>
      </c>
      <c r="AF377" s="62">
        <v>4290.3100000000004</v>
      </c>
      <c r="AG377" s="61">
        <v>396.94</v>
      </c>
      <c r="AH377" s="62">
        <v>144040.66</v>
      </c>
      <c r="AI377" s="61" t="s">
        <v>14</v>
      </c>
      <c r="AJ377" s="62">
        <v>29811</v>
      </c>
      <c r="AK377" s="62">
        <v>41184.980000000003</v>
      </c>
      <c r="AL377" s="61">
        <v>38.19</v>
      </c>
      <c r="AM377" s="61">
        <v>25.52</v>
      </c>
      <c r="AN377" s="61">
        <v>28.21</v>
      </c>
      <c r="AO377" s="61">
        <v>4.1500000000000004</v>
      </c>
      <c r="AP377" s="61">
        <v>934.93</v>
      </c>
      <c r="AQ377" s="61">
        <v>1.0387</v>
      </c>
      <c r="AR377" s="62">
        <v>1436.14</v>
      </c>
      <c r="AS377" s="62">
        <v>2300.54</v>
      </c>
      <c r="AT377" s="62">
        <v>5274.7</v>
      </c>
      <c r="AU377" s="61">
        <v>919.32</v>
      </c>
      <c r="AV377" s="61">
        <v>300.64</v>
      </c>
      <c r="AW377" s="62">
        <v>10231.34</v>
      </c>
      <c r="AX377" s="62">
        <v>4745.76</v>
      </c>
      <c r="AY377" s="61">
        <v>0.45939999999999998</v>
      </c>
      <c r="AZ377" s="62">
        <v>4546.3</v>
      </c>
      <c r="BA377" s="61">
        <v>0.44009999999999999</v>
      </c>
      <c r="BB377" s="62">
        <v>1037.6500000000001</v>
      </c>
      <c r="BC377" s="61">
        <v>0.10050000000000001</v>
      </c>
      <c r="BD377" s="62">
        <v>10329.700000000001</v>
      </c>
      <c r="BE377" s="62">
        <v>3808.02</v>
      </c>
      <c r="BF377" s="61">
        <v>1.2058</v>
      </c>
      <c r="BG377" s="61">
        <v>0.5262</v>
      </c>
      <c r="BH377" s="61">
        <v>0.23880000000000001</v>
      </c>
      <c r="BI377" s="61">
        <v>0.16569999999999999</v>
      </c>
      <c r="BJ377" s="61">
        <v>4.02E-2</v>
      </c>
      <c r="BK377" s="61">
        <v>2.9100000000000001E-2</v>
      </c>
    </row>
    <row r="378" spans="1:63" x14ac:dyDescent="0.25">
      <c r="A378" s="61" t="s">
        <v>410</v>
      </c>
      <c r="B378" s="61">
        <v>50047</v>
      </c>
      <c r="C378" s="61">
        <v>28.52</v>
      </c>
      <c r="D378" s="61">
        <v>161.72999999999999</v>
      </c>
      <c r="E378" s="62">
        <v>4613.28</v>
      </c>
      <c r="F378" s="62">
        <v>4414.6499999999996</v>
      </c>
      <c r="G378" s="61">
        <v>2.63E-2</v>
      </c>
      <c r="H378" s="61">
        <v>5.0000000000000001E-4</v>
      </c>
      <c r="I378" s="61">
        <v>7.5300000000000006E-2</v>
      </c>
      <c r="J378" s="61">
        <v>1.4E-3</v>
      </c>
      <c r="K378" s="61">
        <v>2.8799999999999999E-2</v>
      </c>
      <c r="L378" s="61">
        <v>0.82550000000000001</v>
      </c>
      <c r="M378" s="61">
        <v>4.2299999999999997E-2</v>
      </c>
      <c r="N378" s="61">
        <v>0.24279999999999999</v>
      </c>
      <c r="O378" s="61">
        <v>1.6E-2</v>
      </c>
      <c r="P378" s="61">
        <v>0.12189999999999999</v>
      </c>
      <c r="Q378" s="61">
        <v>193.79</v>
      </c>
      <c r="R378" s="62">
        <v>62981.5</v>
      </c>
      <c r="S378" s="61">
        <v>0.25779999999999997</v>
      </c>
      <c r="T378" s="61">
        <v>0.1883</v>
      </c>
      <c r="U378" s="61">
        <v>0.55389999999999995</v>
      </c>
      <c r="V378" s="61">
        <v>19.149999999999999</v>
      </c>
      <c r="W378" s="61">
        <v>25.3</v>
      </c>
      <c r="X378" s="62">
        <v>85408.07</v>
      </c>
      <c r="Y378" s="61">
        <v>179.44</v>
      </c>
      <c r="Z378" s="62">
        <v>176051.73</v>
      </c>
      <c r="AA378" s="61">
        <v>0.75719999999999998</v>
      </c>
      <c r="AB378" s="61">
        <v>0.22289999999999999</v>
      </c>
      <c r="AC378" s="61">
        <v>1.9900000000000001E-2</v>
      </c>
      <c r="AD378" s="61">
        <v>0.24279999999999999</v>
      </c>
      <c r="AE378" s="61">
        <v>176.05</v>
      </c>
      <c r="AF378" s="62">
        <v>7025.05</v>
      </c>
      <c r="AG378" s="61">
        <v>806.08</v>
      </c>
      <c r="AH378" s="62">
        <v>199442.07</v>
      </c>
      <c r="AI378" s="61" t="s">
        <v>14</v>
      </c>
      <c r="AJ378" s="62">
        <v>39401</v>
      </c>
      <c r="AK378" s="62">
        <v>63458.21</v>
      </c>
      <c r="AL378" s="61">
        <v>65.73</v>
      </c>
      <c r="AM378" s="61">
        <v>38.840000000000003</v>
      </c>
      <c r="AN378" s="61">
        <v>41.31</v>
      </c>
      <c r="AO378" s="61">
        <v>4.83</v>
      </c>
      <c r="AP378" s="61">
        <v>883.48</v>
      </c>
      <c r="AQ378" s="61">
        <v>0.83779999999999999</v>
      </c>
      <c r="AR378" s="62">
        <v>1156.96</v>
      </c>
      <c r="AS378" s="62">
        <v>1856</v>
      </c>
      <c r="AT378" s="62">
        <v>5964.42</v>
      </c>
      <c r="AU378" s="62">
        <v>1078.4000000000001</v>
      </c>
      <c r="AV378" s="61">
        <v>229.5</v>
      </c>
      <c r="AW378" s="62">
        <v>10285.290000000001</v>
      </c>
      <c r="AX378" s="62">
        <v>3356.41</v>
      </c>
      <c r="AY378" s="61">
        <v>0.32469999999999999</v>
      </c>
      <c r="AZ378" s="62">
        <v>6496.26</v>
      </c>
      <c r="BA378" s="61">
        <v>0.62849999999999995</v>
      </c>
      <c r="BB378" s="61">
        <v>483.22</v>
      </c>
      <c r="BC378" s="61">
        <v>4.6800000000000001E-2</v>
      </c>
      <c r="BD378" s="62">
        <v>10335.879999999999</v>
      </c>
      <c r="BE378" s="62">
        <v>1585.75</v>
      </c>
      <c r="BF378" s="61">
        <v>0.2384</v>
      </c>
      <c r="BG378" s="61">
        <v>0.60129999999999995</v>
      </c>
      <c r="BH378" s="61">
        <v>0.221</v>
      </c>
      <c r="BI378" s="61">
        <v>0.12620000000000001</v>
      </c>
      <c r="BJ378" s="61">
        <v>2.9100000000000001E-2</v>
      </c>
      <c r="BK378" s="61">
        <v>2.24E-2</v>
      </c>
    </row>
    <row r="379" spans="1:63" x14ac:dyDescent="0.25">
      <c r="A379" s="61" t="s">
        <v>411</v>
      </c>
      <c r="B379" s="61">
        <v>50708</v>
      </c>
      <c r="C379" s="61">
        <v>84.14</v>
      </c>
      <c r="D379" s="61">
        <v>10.7</v>
      </c>
      <c r="E379" s="61">
        <v>900.39</v>
      </c>
      <c r="F379" s="61">
        <v>863.43</v>
      </c>
      <c r="G379" s="61">
        <v>3.5000000000000001E-3</v>
      </c>
      <c r="H379" s="61">
        <v>8.9999999999999998E-4</v>
      </c>
      <c r="I379" s="61">
        <v>1.35E-2</v>
      </c>
      <c r="J379" s="61">
        <v>1.2999999999999999E-3</v>
      </c>
      <c r="K379" s="61">
        <v>3.1E-2</v>
      </c>
      <c r="L379" s="61">
        <v>0.92330000000000001</v>
      </c>
      <c r="M379" s="61">
        <v>2.6499999999999999E-2</v>
      </c>
      <c r="N379" s="61">
        <v>0.46110000000000001</v>
      </c>
      <c r="O379" s="61">
        <v>3.0999999999999999E-3</v>
      </c>
      <c r="P379" s="61">
        <v>0.14649999999999999</v>
      </c>
      <c r="Q379" s="61">
        <v>45.52</v>
      </c>
      <c r="R379" s="62">
        <v>48408.08</v>
      </c>
      <c r="S379" s="61">
        <v>0.28079999999999999</v>
      </c>
      <c r="T379" s="61">
        <v>0.15429999999999999</v>
      </c>
      <c r="U379" s="61">
        <v>0.56499999999999995</v>
      </c>
      <c r="V379" s="61">
        <v>16.25</v>
      </c>
      <c r="W379" s="61">
        <v>7.36</v>
      </c>
      <c r="X379" s="62">
        <v>61876.480000000003</v>
      </c>
      <c r="Y379" s="61">
        <v>118.02</v>
      </c>
      <c r="Z379" s="62">
        <v>119355.37</v>
      </c>
      <c r="AA379" s="61">
        <v>0.80069999999999997</v>
      </c>
      <c r="AB379" s="61">
        <v>0.1278</v>
      </c>
      <c r="AC379" s="61">
        <v>7.1400000000000005E-2</v>
      </c>
      <c r="AD379" s="61">
        <v>0.1993</v>
      </c>
      <c r="AE379" s="61">
        <v>119.36</v>
      </c>
      <c r="AF379" s="62">
        <v>3243.6</v>
      </c>
      <c r="AG379" s="61">
        <v>433.78</v>
      </c>
      <c r="AH379" s="62">
        <v>114428.21</v>
      </c>
      <c r="AI379" s="61" t="s">
        <v>14</v>
      </c>
      <c r="AJ379" s="62">
        <v>30395</v>
      </c>
      <c r="AK379" s="62">
        <v>41687.919999999998</v>
      </c>
      <c r="AL379" s="61">
        <v>43.16</v>
      </c>
      <c r="AM379" s="61">
        <v>25.82</v>
      </c>
      <c r="AN379" s="61">
        <v>30.02</v>
      </c>
      <c r="AO379" s="61">
        <v>4.24</v>
      </c>
      <c r="AP379" s="62">
        <v>1170.96</v>
      </c>
      <c r="AQ379" s="61">
        <v>1.1140000000000001</v>
      </c>
      <c r="AR379" s="62">
        <v>1217.24</v>
      </c>
      <c r="AS379" s="62">
        <v>1916.75</v>
      </c>
      <c r="AT379" s="62">
        <v>5183.2299999999996</v>
      </c>
      <c r="AU379" s="61">
        <v>948.28</v>
      </c>
      <c r="AV379" s="61">
        <v>230.55</v>
      </c>
      <c r="AW379" s="62">
        <v>9496.0400000000009</v>
      </c>
      <c r="AX379" s="62">
        <v>5400.22</v>
      </c>
      <c r="AY379" s="61">
        <v>0.52010000000000001</v>
      </c>
      <c r="AZ379" s="62">
        <v>4118.8900000000003</v>
      </c>
      <c r="BA379" s="61">
        <v>0.3967</v>
      </c>
      <c r="BB379" s="61">
        <v>863.91</v>
      </c>
      <c r="BC379" s="61">
        <v>8.3199999999999996E-2</v>
      </c>
      <c r="BD379" s="62">
        <v>10383.02</v>
      </c>
      <c r="BE379" s="62">
        <v>3901.52</v>
      </c>
      <c r="BF379" s="61">
        <v>1.254</v>
      </c>
      <c r="BG379" s="61">
        <v>0.52649999999999997</v>
      </c>
      <c r="BH379" s="61">
        <v>0.20219999999999999</v>
      </c>
      <c r="BI379" s="61">
        <v>0.2079</v>
      </c>
      <c r="BJ379" s="61">
        <v>3.9199999999999999E-2</v>
      </c>
      <c r="BK379" s="61">
        <v>2.4199999999999999E-2</v>
      </c>
    </row>
    <row r="380" spans="1:63" x14ac:dyDescent="0.25">
      <c r="A380" s="61" t="s">
        <v>412</v>
      </c>
      <c r="B380" s="61">
        <v>44503</v>
      </c>
      <c r="C380" s="61">
        <v>44.48</v>
      </c>
      <c r="D380" s="61">
        <v>107.79</v>
      </c>
      <c r="E380" s="62">
        <v>4794.16</v>
      </c>
      <c r="F380" s="62">
        <v>4570.22</v>
      </c>
      <c r="G380" s="61">
        <v>1.7500000000000002E-2</v>
      </c>
      <c r="H380" s="61">
        <v>4.0000000000000002E-4</v>
      </c>
      <c r="I380" s="61">
        <v>2.01E-2</v>
      </c>
      <c r="J380" s="61">
        <v>1.1000000000000001E-3</v>
      </c>
      <c r="K380" s="61">
        <v>2.1899999999999999E-2</v>
      </c>
      <c r="L380" s="61">
        <v>0.91180000000000005</v>
      </c>
      <c r="M380" s="61">
        <v>2.7199999999999998E-2</v>
      </c>
      <c r="N380" s="61">
        <v>0.20380000000000001</v>
      </c>
      <c r="O380" s="61">
        <v>1.0800000000000001E-2</v>
      </c>
      <c r="P380" s="61">
        <v>0.1135</v>
      </c>
      <c r="Q380" s="61">
        <v>197.55</v>
      </c>
      <c r="R380" s="62">
        <v>60537.77</v>
      </c>
      <c r="S380" s="61">
        <v>0.22550000000000001</v>
      </c>
      <c r="T380" s="61">
        <v>0.2039</v>
      </c>
      <c r="U380" s="61">
        <v>0.5706</v>
      </c>
      <c r="V380" s="61">
        <v>19.739999999999998</v>
      </c>
      <c r="W380" s="61">
        <v>23.97</v>
      </c>
      <c r="X380" s="62">
        <v>81455.520000000004</v>
      </c>
      <c r="Y380" s="61">
        <v>196.6</v>
      </c>
      <c r="Z380" s="62">
        <v>162723.18</v>
      </c>
      <c r="AA380" s="61">
        <v>0.80730000000000002</v>
      </c>
      <c r="AB380" s="61">
        <v>0.17119999999999999</v>
      </c>
      <c r="AC380" s="61">
        <v>2.1499999999999998E-2</v>
      </c>
      <c r="AD380" s="61">
        <v>0.19270000000000001</v>
      </c>
      <c r="AE380" s="61">
        <v>162.72</v>
      </c>
      <c r="AF380" s="62">
        <v>6075.54</v>
      </c>
      <c r="AG380" s="61">
        <v>746.31</v>
      </c>
      <c r="AH380" s="62">
        <v>184263.24</v>
      </c>
      <c r="AI380" s="61" t="s">
        <v>14</v>
      </c>
      <c r="AJ380" s="62">
        <v>40906</v>
      </c>
      <c r="AK380" s="62">
        <v>64041.99</v>
      </c>
      <c r="AL380" s="61">
        <v>62.73</v>
      </c>
      <c r="AM380" s="61">
        <v>36.07</v>
      </c>
      <c r="AN380" s="61">
        <v>38.200000000000003</v>
      </c>
      <c r="AO380" s="61">
        <v>4.5</v>
      </c>
      <c r="AP380" s="62">
        <v>1669.82</v>
      </c>
      <c r="AQ380" s="61">
        <v>0.78410000000000002</v>
      </c>
      <c r="AR380" s="62">
        <v>1071.57</v>
      </c>
      <c r="AS380" s="62">
        <v>1803.73</v>
      </c>
      <c r="AT380" s="62">
        <v>5372.89</v>
      </c>
      <c r="AU380" s="61">
        <v>962.73</v>
      </c>
      <c r="AV380" s="61">
        <v>266.33</v>
      </c>
      <c r="AW380" s="62">
        <v>9477.26</v>
      </c>
      <c r="AX380" s="62">
        <v>3465.81</v>
      </c>
      <c r="AY380" s="61">
        <v>0.36470000000000002</v>
      </c>
      <c r="AZ380" s="62">
        <v>5603.26</v>
      </c>
      <c r="BA380" s="61">
        <v>0.5897</v>
      </c>
      <c r="BB380" s="61">
        <v>433.39</v>
      </c>
      <c r="BC380" s="61">
        <v>4.5600000000000002E-2</v>
      </c>
      <c r="BD380" s="62">
        <v>9502.4599999999991</v>
      </c>
      <c r="BE380" s="62">
        <v>1974.4</v>
      </c>
      <c r="BF380" s="61">
        <v>0.30890000000000001</v>
      </c>
      <c r="BG380" s="61">
        <v>0.60389999999999999</v>
      </c>
      <c r="BH380" s="61">
        <v>0.22489999999999999</v>
      </c>
      <c r="BI380" s="61">
        <v>0.1217</v>
      </c>
      <c r="BJ380" s="61">
        <v>3.1199999999999999E-2</v>
      </c>
      <c r="BK380" s="61">
        <v>1.83E-2</v>
      </c>
    </row>
    <row r="381" spans="1:63" x14ac:dyDescent="0.25">
      <c r="A381" s="61" t="s">
        <v>413</v>
      </c>
      <c r="B381" s="61">
        <v>50567</v>
      </c>
      <c r="C381" s="61">
        <v>93.14</v>
      </c>
      <c r="D381" s="61">
        <v>16.68</v>
      </c>
      <c r="E381" s="62">
        <v>1554.07</v>
      </c>
      <c r="F381" s="62">
        <v>1522.64</v>
      </c>
      <c r="G381" s="61">
        <v>3.8999999999999998E-3</v>
      </c>
      <c r="H381" s="61">
        <v>2.0000000000000001E-4</v>
      </c>
      <c r="I381" s="61">
        <v>5.4999999999999997E-3</v>
      </c>
      <c r="J381" s="61">
        <v>1.5E-3</v>
      </c>
      <c r="K381" s="61">
        <v>1.06E-2</v>
      </c>
      <c r="L381" s="61">
        <v>0.96040000000000003</v>
      </c>
      <c r="M381" s="61">
        <v>1.78E-2</v>
      </c>
      <c r="N381" s="61">
        <v>0.3599</v>
      </c>
      <c r="O381" s="61">
        <v>1.8E-3</v>
      </c>
      <c r="P381" s="61">
        <v>0.1195</v>
      </c>
      <c r="Q381" s="61">
        <v>69.05</v>
      </c>
      <c r="R381" s="62">
        <v>53004.36</v>
      </c>
      <c r="S381" s="61">
        <v>0.2482</v>
      </c>
      <c r="T381" s="61">
        <v>0.17549999999999999</v>
      </c>
      <c r="U381" s="61">
        <v>0.57630000000000003</v>
      </c>
      <c r="V381" s="61">
        <v>19.22</v>
      </c>
      <c r="W381" s="61">
        <v>10.9</v>
      </c>
      <c r="X381" s="62">
        <v>72099.17</v>
      </c>
      <c r="Y381" s="61">
        <v>137.54</v>
      </c>
      <c r="Z381" s="62">
        <v>130090.5</v>
      </c>
      <c r="AA381" s="61">
        <v>0.84809999999999997</v>
      </c>
      <c r="AB381" s="61">
        <v>9.3399999999999997E-2</v>
      </c>
      <c r="AC381" s="61">
        <v>5.8400000000000001E-2</v>
      </c>
      <c r="AD381" s="61">
        <v>0.15190000000000001</v>
      </c>
      <c r="AE381" s="61">
        <v>130.09</v>
      </c>
      <c r="AF381" s="62">
        <v>3557.7</v>
      </c>
      <c r="AG381" s="61">
        <v>459.33</v>
      </c>
      <c r="AH381" s="62">
        <v>129558.82</v>
      </c>
      <c r="AI381" s="61" t="s">
        <v>14</v>
      </c>
      <c r="AJ381" s="62">
        <v>33463</v>
      </c>
      <c r="AK381" s="62">
        <v>46911.29</v>
      </c>
      <c r="AL381" s="61">
        <v>44.75</v>
      </c>
      <c r="AM381" s="61">
        <v>26.51</v>
      </c>
      <c r="AN381" s="61">
        <v>30.55</v>
      </c>
      <c r="AO381" s="61">
        <v>4.6399999999999997</v>
      </c>
      <c r="AP381" s="62">
        <v>1188.8499999999999</v>
      </c>
      <c r="AQ381" s="61">
        <v>1.0165</v>
      </c>
      <c r="AR381" s="62">
        <v>1137.53</v>
      </c>
      <c r="AS381" s="62">
        <v>1836.42</v>
      </c>
      <c r="AT381" s="62">
        <v>4849.07</v>
      </c>
      <c r="AU381" s="61">
        <v>866.72</v>
      </c>
      <c r="AV381" s="61">
        <v>205.36</v>
      </c>
      <c r="AW381" s="62">
        <v>8895.11</v>
      </c>
      <c r="AX381" s="62">
        <v>4498.82</v>
      </c>
      <c r="AY381" s="61">
        <v>0.49099999999999999</v>
      </c>
      <c r="AZ381" s="62">
        <v>4090.16</v>
      </c>
      <c r="BA381" s="61">
        <v>0.44640000000000002</v>
      </c>
      <c r="BB381" s="61">
        <v>573.59</v>
      </c>
      <c r="BC381" s="61">
        <v>6.2600000000000003E-2</v>
      </c>
      <c r="BD381" s="62">
        <v>9162.58</v>
      </c>
      <c r="BE381" s="62">
        <v>3752.6</v>
      </c>
      <c r="BF381" s="61">
        <v>1.0327</v>
      </c>
      <c r="BG381" s="61">
        <v>0.56240000000000001</v>
      </c>
      <c r="BH381" s="61">
        <v>0.21290000000000001</v>
      </c>
      <c r="BI381" s="61">
        <v>0.16070000000000001</v>
      </c>
      <c r="BJ381" s="61">
        <v>3.7900000000000003E-2</v>
      </c>
      <c r="BK381" s="61">
        <v>2.6200000000000001E-2</v>
      </c>
    </row>
    <row r="382" spans="1:63" x14ac:dyDescent="0.25">
      <c r="A382" s="61" t="s">
        <v>414</v>
      </c>
      <c r="B382" s="61">
        <v>50641</v>
      </c>
      <c r="C382" s="61">
        <v>77.38</v>
      </c>
      <c r="D382" s="61">
        <v>10.72</v>
      </c>
      <c r="E382" s="61">
        <v>829.18</v>
      </c>
      <c r="F382" s="61">
        <v>809.8</v>
      </c>
      <c r="G382" s="61">
        <v>3.0999999999999999E-3</v>
      </c>
      <c r="H382" s="61">
        <v>8.9999999999999998E-4</v>
      </c>
      <c r="I382" s="61">
        <v>1.2E-2</v>
      </c>
      <c r="J382" s="61">
        <v>1.8E-3</v>
      </c>
      <c r="K382" s="61">
        <v>2.9399999999999999E-2</v>
      </c>
      <c r="L382" s="61">
        <v>0.92669999999999997</v>
      </c>
      <c r="M382" s="61">
        <v>2.6100000000000002E-2</v>
      </c>
      <c r="N382" s="61">
        <v>0.45190000000000002</v>
      </c>
      <c r="O382" s="61">
        <v>3.2000000000000002E-3</v>
      </c>
      <c r="P382" s="61">
        <v>0.1447</v>
      </c>
      <c r="Q382" s="61">
        <v>42.05</v>
      </c>
      <c r="R382" s="62">
        <v>47965.78</v>
      </c>
      <c r="S382" s="61">
        <v>0.26100000000000001</v>
      </c>
      <c r="T382" s="61">
        <v>0.15559999999999999</v>
      </c>
      <c r="U382" s="61">
        <v>0.58340000000000003</v>
      </c>
      <c r="V382" s="61">
        <v>16.27</v>
      </c>
      <c r="W382" s="61">
        <v>7.11</v>
      </c>
      <c r="X382" s="62">
        <v>62183.67</v>
      </c>
      <c r="Y382" s="61">
        <v>112.58</v>
      </c>
      <c r="Z382" s="62">
        <v>118224.45</v>
      </c>
      <c r="AA382" s="61">
        <v>0.81530000000000002</v>
      </c>
      <c r="AB382" s="61">
        <v>0.1182</v>
      </c>
      <c r="AC382" s="61">
        <v>6.6500000000000004E-2</v>
      </c>
      <c r="AD382" s="61">
        <v>0.1847</v>
      </c>
      <c r="AE382" s="61">
        <v>118.22</v>
      </c>
      <c r="AF382" s="62">
        <v>3225.73</v>
      </c>
      <c r="AG382" s="61">
        <v>444.91</v>
      </c>
      <c r="AH382" s="62">
        <v>112325.8</v>
      </c>
      <c r="AI382" s="61" t="s">
        <v>14</v>
      </c>
      <c r="AJ382" s="62">
        <v>30490</v>
      </c>
      <c r="AK382" s="62">
        <v>41883.71</v>
      </c>
      <c r="AL382" s="61">
        <v>44.77</v>
      </c>
      <c r="AM382" s="61">
        <v>25.74</v>
      </c>
      <c r="AN382" s="61">
        <v>29.85</v>
      </c>
      <c r="AO382" s="61">
        <v>4.43</v>
      </c>
      <c r="AP382" s="62">
        <v>1223.82</v>
      </c>
      <c r="AQ382" s="61">
        <v>1.1578999999999999</v>
      </c>
      <c r="AR382" s="62">
        <v>1210.99</v>
      </c>
      <c r="AS382" s="62">
        <v>1909.69</v>
      </c>
      <c r="AT382" s="62">
        <v>5172.3599999999997</v>
      </c>
      <c r="AU382" s="61">
        <v>952.85</v>
      </c>
      <c r="AV382" s="61">
        <v>196.5</v>
      </c>
      <c r="AW382" s="62">
        <v>9442.3799999999992</v>
      </c>
      <c r="AX382" s="62">
        <v>5223.12</v>
      </c>
      <c r="AY382" s="61">
        <v>0.50760000000000005</v>
      </c>
      <c r="AZ382" s="62">
        <v>4273.0600000000004</v>
      </c>
      <c r="BA382" s="61">
        <v>0.41520000000000001</v>
      </c>
      <c r="BB382" s="61">
        <v>794.64</v>
      </c>
      <c r="BC382" s="61">
        <v>7.7200000000000005E-2</v>
      </c>
      <c r="BD382" s="62">
        <v>10290.82</v>
      </c>
      <c r="BE382" s="62">
        <v>4051.67</v>
      </c>
      <c r="BF382" s="61">
        <v>1.2968999999999999</v>
      </c>
      <c r="BG382" s="61">
        <v>0.5292</v>
      </c>
      <c r="BH382" s="61">
        <v>0.20530000000000001</v>
      </c>
      <c r="BI382" s="61">
        <v>0.2034</v>
      </c>
      <c r="BJ382" s="61">
        <v>3.7699999999999997E-2</v>
      </c>
      <c r="BK382" s="61">
        <v>2.4400000000000002E-2</v>
      </c>
    </row>
    <row r="383" spans="1:63" x14ac:dyDescent="0.25">
      <c r="A383" s="61" t="s">
        <v>415</v>
      </c>
      <c r="B383" s="61">
        <v>44511</v>
      </c>
      <c r="C383" s="61">
        <v>12.43</v>
      </c>
      <c r="D383" s="61">
        <v>282</v>
      </c>
      <c r="E383" s="62">
        <v>3504.84</v>
      </c>
      <c r="F383" s="62">
        <v>3022.53</v>
      </c>
      <c r="G383" s="61">
        <v>6.6E-3</v>
      </c>
      <c r="H383" s="61">
        <v>2.0000000000000001E-4</v>
      </c>
      <c r="I383" s="61">
        <v>0.4229</v>
      </c>
      <c r="J383" s="61">
        <v>1.2999999999999999E-3</v>
      </c>
      <c r="K383" s="61">
        <v>6.3600000000000004E-2</v>
      </c>
      <c r="L383" s="61">
        <v>0.41760000000000003</v>
      </c>
      <c r="M383" s="61">
        <v>8.77E-2</v>
      </c>
      <c r="N383" s="61">
        <v>0.74180000000000001</v>
      </c>
      <c r="O383" s="61">
        <v>3.5999999999999997E-2</v>
      </c>
      <c r="P383" s="61">
        <v>0.15720000000000001</v>
      </c>
      <c r="Q383" s="61">
        <v>139.08000000000001</v>
      </c>
      <c r="R383" s="62">
        <v>55673.55</v>
      </c>
      <c r="S383" s="61">
        <v>0.23949999999999999</v>
      </c>
      <c r="T383" s="61">
        <v>0.18509999999999999</v>
      </c>
      <c r="U383" s="61">
        <v>0.57530000000000003</v>
      </c>
      <c r="V383" s="61">
        <v>18.170000000000002</v>
      </c>
      <c r="W383" s="61">
        <v>23.11</v>
      </c>
      <c r="X383" s="62">
        <v>77881.23</v>
      </c>
      <c r="Y383" s="61">
        <v>149.36000000000001</v>
      </c>
      <c r="Z383" s="62">
        <v>83110.53</v>
      </c>
      <c r="AA383" s="61">
        <v>0.71140000000000003</v>
      </c>
      <c r="AB383" s="61">
        <v>0.25109999999999999</v>
      </c>
      <c r="AC383" s="61">
        <v>3.7499999999999999E-2</v>
      </c>
      <c r="AD383" s="61">
        <v>0.28860000000000002</v>
      </c>
      <c r="AE383" s="61">
        <v>83.11</v>
      </c>
      <c r="AF383" s="62">
        <v>3332.16</v>
      </c>
      <c r="AG383" s="61">
        <v>451.34</v>
      </c>
      <c r="AH383" s="62">
        <v>89751.08</v>
      </c>
      <c r="AI383" s="61" t="s">
        <v>14</v>
      </c>
      <c r="AJ383" s="62">
        <v>24290</v>
      </c>
      <c r="AK383" s="62">
        <v>35980.51</v>
      </c>
      <c r="AL383" s="61">
        <v>59.96</v>
      </c>
      <c r="AM383" s="61">
        <v>37.380000000000003</v>
      </c>
      <c r="AN383" s="61">
        <v>43.84</v>
      </c>
      <c r="AO383" s="61">
        <v>4.6100000000000003</v>
      </c>
      <c r="AP383" s="61">
        <v>0</v>
      </c>
      <c r="AQ383" s="61">
        <v>1.2067000000000001</v>
      </c>
      <c r="AR383" s="62">
        <v>1423.79</v>
      </c>
      <c r="AS383" s="62">
        <v>2179.31</v>
      </c>
      <c r="AT383" s="62">
        <v>6210.5</v>
      </c>
      <c r="AU383" s="62">
        <v>1127.78</v>
      </c>
      <c r="AV383" s="61">
        <v>588.12</v>
      </c>
      <c r="AW383" s="62">
        <v>11529.5</v>
      </c>
      <c r="AX383" s="62">
        <v>6655.45</v>
      </c>
      <c r="AY383" s="61">
        <v>0.55700000000000005</v>
      </c>
      <c r="AZ383" s="62">
        <v>3768.43</v>
      </c>
      <c r="BA383" s="61">
        <v>0.31540000000000001</v>
      </c>
      <c r="BB383" s="62">
        <v>1525.34</v>
      </c>
      <c r="BC383" s="61">
        <v>0.12770000000000001</v>
      </c>
      <c r="BD383" s="62">
        <v>11949.22</v>
      </c>
      <c r="BE383" s="62">
        <v>4593.1899999999996</v>
      </c>
      <c r="BF383" s="61">
        <v>2.069</v>
      </c>
      <c r="BG383" s="61">
        <v>0.53400000000000003</v>
      </c>
      <c r="BH383" s="61">
        <v>0.2041</v>
      </c>
      <c r="BI383" s="61">
        <v>0.217</v>
      </c>
      <c r="BJ383" s="61">
        <v>2.6700000000000002E-2</v>
      </c>
      <c r="BK383" s="61">
        <v>1.8100000000000002E-2</v>
      </c>
    </row>
    <row r="384" spans="1:63" x14ac:dyDescent="0.25">
      <c r="A384" s="61" t="s">
        <v>416</v>
      </c>
      <c r="B384" s="61">
        <v>48025</v>
      </c>
      <c r="C384" s="61">
        <v>105.14</v>
      </c>
      <c r="D384" s="61">
        <v>16.170000000000002</v>
      </c>
      <c r="E384" s="62">
        <v>1699.66</v>
      </c>
      <c r="F384" s="62">
        <v>1694.9</v>
      </c>
      <c r="G384" s="61">
        <v>2.5999999999999999E-3</v>
      </c>
      <c r="H384" s="61">
        <v>2.0000000000000001E-4</v>
      </c>
      <c r="I384" s="61">
        <v>4.8999999999999998E-3</v>
      </c>
      <c r="J384" s="61">
        <v>8.9999999999999998E-4</v>
      </c>
      <c r="K384" s="61">
        <v>9.5999999999999992E-3</v>
      </c>
      <c r="L384" s="61">
        <v>0.9637</v>
      </c>
      <c r="M384" s="61">
        <v>1.7999999999999999E-2</v>
      </c>
      <c r="N384" s="61">
        <v>0.42199999999999999</v>
      </c>
      <c r="O384" s="61">
        <v>1.6000000000000001E-3</v>
      </c>
      <c r="P384" s="61">
        <v>0.13109999999999999</v>
      </c>
      <c r="Q384" s="61">
        <v>77.55</v>
      </c>
      <c r="R384" s="62">
        <v>51412.62</v>
      </c>
      <c r="S384" s="61">
        <v>0.2034</v>
      </c>
      <c r="T384" s="61">
        <v>0.1641</v>
      </c>
      <c r="U384" s="61">
        <v>0.63239999999999996</v>
      </c>
      <c r="V384" s="61">
        <v>18.55</v>
      </c>
      <c r="W384" s="61">
        <v>12.71</v>
      </c>
      <c r="X384" s="62">
        <v>65767.039999999994</v>
      </c>
      <c r="Y384" s="61">
        <v>129.06</v>
      </c>
      <c r="Z384" s="62">
        <v>113851.88</v>
      </c>
      <c r="AA384" s="61">
        <v>0.84650000000000003</v>
      </c>
      <c r="AB384" s="61">
        <v>9.7299999999999998E-2</v>
      </c>
      <c r="AC384" s="61">
        <v>5.62E-2</v>
      </c>
      <c r="AD384" s="61">
        <v>0.1535</v>
      </c>
      <c r="AE384" s="61">
        <v>113.85</v>
      </c>
      <c r="AF384" s="62">
        <v>2962.66</v>
      </c>
      <c r="AG384" s="61">
        <v>396.35</v>
      </c>
      <c r="AH384" s="62">
        <v>111698.77</v>
      </c>
      <c r="AI384" s="61" t="s">
        <v>14</v>
      </c>
      <c r="AJ384" s="62">
        <v>31517</v>
      </c>
      <c r="AK384" s="62">
        <v>44253.62</v>
      </c>
      <c r="AL384" s="61">
        <v>41.06</v>
      </c>
      <c r="AM384" s="61">
        <v>24.43</v>
      </c>
      <c r="AN384" s="61">
        <v>27.77</v>
      </c>
      <c r="AO384" s="61">
        <v>4.2699999999999996</v>
      </c>
      <c r="AP384" s="61">
        <v>849.72</v>
      </c>
      <c r="AQ384" s="61">
        <v>0.96309999999999996</v>
      </c>
      <c r="AR384" s="62">
        <v>1087.05</v>
      </c>
      <c r="AS384" s="62">
        <v>1836.67</v>
      </c>
      <c r="AT384" s="62">
        <v>4934.3100000000004</v>
      </c>
      <c r="AU384" s="61">
        <v>813.39</v>
      </c>
      <c r="AV384" s="61">
        <v>239.61</v>
      </c>
      <c r="AW384" s="62">
        <v>8911.0300000000007</v>
      </c>
      <c r="AX384" s="62">
        <v>4967.01</v>
      </c>
      <c r="AY384" s="61">
        <v>0.55230000000000001</v>
      </c>
      <c r="AZ384" s="62">
        <v>3366.79</v>
      </c>
      <c r="BA384" s="61">
        <v>0.37440000000000001</v>
      </c>
      <c r="BB384" s="61">
        <v>659.23</v>
      </c>
      <c r="BC384" s="61">
        <v>7.3300000000000004E-2</v>
      </c>
      <c r="BD384" s="62">
        <v>8993.0400000000009</v>
      </c>
      <c r="BE384" s="62">
        <v>4421.03</v>
      </c>
      <c r="BF384" s="61">
        <v>1.4064000000000001</v>
      </c>
      <c r="BG384" s="61">
        <v>0.55779999999999996</v>
      </c>
      <c r="BH384" s="61">
        <v>0.22889999999999999</v>
      </c>
      <c r="BI384" s="61">
        <v>0.15920000000000001</v>
      </c>
      <c r="BJ384" s="61">
        <v>3.5499999999999997E-2</v>
      </c>
      <c r="BK384" s="61">
        <v>1.8499999999999999E-2</v>
      </c>
    </row>
    <row r="385" spans="1:63" x14ac:dyDescent="0.25">
      <c r="A385" s="61" t="s">
        <v>417</v>
      </c>
      <c r="B385" s="61">
        <v>44529</v>
      </c>
      <c r="C385" s="61">
        <v>40.86</v>
      </c>
      <c r="D385" s="61">
        <v>113.61</v>
      </c>
      <c r="E385" s="62">
        <v>4641.8</v>
      </c>
      <c r="F385" s="62">
        <v>4496.95</v>
      </c>
      <c r="G385" s="61">
        <v>2.0500000000000001E-2</v>
      </c>
      <c r="H385" s="61">
        <v>8.0000000000000004E-4</v>
      </c>
      <c r="I385" s="61">
        <v>5.8599999999999999E-2</v>
      </c>
      <c r="J385" s="61">
        <v>1.5E-3</v>
      </c>
      <c r="K385" s="61">
        <v>3.44E-2</v>
      </c>
      <c r="L385" s="61">
        <v>0.83230000000000004</v>
      </c>
      <c r="M385" s="61">
        <v>5.1900000000000002E-2</v>
      </c>
      <c r="N385" s="61">
        <v>0.3841</v>
      </c>
      <c r="O385" s="61">
        <v>1.52E-2</v>
      </c>
      <c r="P385" s="61">
        <v>0.13250000000000001</v>
      </c>
      <c r="Q385" s="61">
        <v>205.77</v>
      </c>
      <c r="R385" s="62">
        <v>60465.91</v>
      </c>
      <c r="S385" s="61">
        <v>0.23019999999999999</v>
      </c>
      <c r="T385" s="61">
        <v>0.18440000000000001</v>
      </c>
      <c r="U385" s="61">
        <v>0.58540000000000003</v>
      </c>
      <c r="V385" s="61">
        <v>18.13</v>
      </c>
      <c r="W385" s="61">
        <v>26.59</v>
      </c>
      <c r="X385" s="62">
        <v>83662.83</v>
      </c>
      <c r="Y385" s="61">
        <v>171.85</v>
      </c>
      <c r="Z385" s="62">
        <v>167638.22</v>
      </c>
      <c r="AA385" s="61">
        <v>0.69099999999999995</v>
      </c>
      <c r="AB385" s="61">
        <v>0.27560000000000001</v>
      </c>
      <c r="AC385" s="61">
        <v>3.3399999999999999E-2</v>
      </c>
      <c r="AD385" s="61">
        <v>0.309</v>
      </c>
      <c r="AE385" s="61">
        <v>167.64</v>
      </c>
      <c r="AF385" s="62">
        <v>6543.4</v>
      </c>
      <c r="AG385" s="61">
        <v>737.36</v>
      </c>
      <c r="AH385" s="62">
        <v>182299.54</v>
      </c>
      <c r="AI385" s="61" t="s">
        <v>14</v>
      </c>
      <c r="AJ385" s="62">
        <v>33031</v>
      </c>
      <c r="AK385" s="62">
        <v>50065.919999999998</v>
      </c>
      <c r="AL385" s="61">
        <v>63.62</v>
      </c>
      <c r="AM385" s="61">
        <v>36.58</v>
      </c>
      <c r="AN385" s="61">
        <v>41.72</v>
      </c>
      <c r="AO385" s="61">
        <v>4.7</v>
      </c>
      <c r="AP385" s="62">
        <v>1534.22</v>
      </c>
      <c r="AQ385" s="61">
        <v>1.0546</v>
      </c>
      <c r="AR385" s="62">
        <v>1111.1600000000001</v>
      </c>
      <c r="AS385" s="62">
        <v>1942.97</v>
      </c>
      <c r="AT385" s="62">
        <v>6152.96</v>
      </c>
      <c r="AU385" s="62">
        <v>1121.6600000000001</v>
      </c>
      <c r="AV385" s="61">
        <v>305.02</v>
      </c>
      <c r="AW385" s="62">
        <v>10633.77</v>
      </c>
      <c r="AX385" s="62">
        <v>3546.6</v>
      </c>
      <c r="AY385" s="61">
        <v>0.33439999999999998</v>
      </c>
      <c r="AZ385" s="62">
        <v>6379.84</v>
      </c>
      <c r="BA385" s="61">
        <v>0.60150000000000003</v>
      </c>
      <c r="BB385" s="61">
        <v>679.84</v>
      </c>
      <c r="BC385" s="61">
        <v>6.4100000000000004E-2</v>
      </c>
      <c r="BD385" s="62">
        <v>10606.29</v>
      </c>
      <c r="BE385" s="62">
        <v>1717.06</v>
      </c>
      <c r="BF385" s="61">
        <v>0.33850000000000002</v>
      </c>
      <c r="BG385" s="61">
        <v>0.60099999999999998</v>
      </c>
      <c r="BH385" s="61">
        <v>0.23380000000000001</v>
      </c>
      <c r="BI385" s="61">
        <v>0.11799999999999999</v>
      </c>
      <c r="BJ385" s="61">
        <v>2.87E-2</v>
      </c>
      <c r="BK385" s="61">
        <v>1.8499999999999999E-2</v>
      </c>
    </row>
    <row r="386" spans="1:63" x14ac:dyDescent="0.25">
      <c r="A386" s="61" t="s">
        <v>418</v>
      </c>
      <c r="B386" s="61">
        <v>44537</v>
      </c>
      <c r="C386" s="61">
        <v>45.14</v>
      </c>
      <c r="D386" s="61">
        <v>91.56</v>
      </c>
      <c r="E386" s="62">
        <v>4133.3</v>
      </c>
      <c r="F386" s="62">
        <v>3961.43</v>
      </c>
      <c r="G386" s="61">
        <v>1.17E-2</v>
      </c>
      <c r="H386" s="61">
        <v>5.9999999999999995E-4</v>
      </c>
      <c r="I386" s="61">
        <v>2.1000000000000001E-2</v>
      </c>
      <c r="J386" s="61">
        <v>1.5E-3</v>
      </c>
      <c r="K386" s="61">
        <v>2.7900000000000001E-2</v>
      </c>
      <c r="L386" s="61">
        <v>0.90590000000000004</v>
      </c>
      <c r="M386" s="61">
        <v>3.1399999999999997E-2</v>
      </c>
      <c r="N386" s="61">
        <v>0.25230000000000002</v>
      </c>
      <c r="O386" s="61">
        <v>8.8999999999999999E-3</v>
      </c>
      <c r="P386" s="61">
        <v>0.1148</v>
      </c>
      <c r="Q386" s="61">
        <v>166.34</v>
      </c>
      <c r="R386" s="62">
        <v>57564.35</v>
      </c>
      <c r="S386" s="61">
        <v>0.22969999999999999</v>
      </c>
      <c r="T386" s="61">
        <v>0.20619999999999999</v>
      </c>
      <c r="U386" s="61">
        <v>0.56410000000000005</v>
      </c>
      <c r="V386" s="61">
        <v>20.13</v>
      </c>
      <c r="W386" s="61">
        <v>21.1</v>
      </c>
      <c r="X386" s="62">
        <v>79848.02</v>
      </c>
      <c r="Y386" s="61">
        <v>191.9</v>
      </c>
      <c r="Z386" s="62">
        <v>144629.1</v>
      </c>
      <c r="AA386" s="61">
        <v>0.82410000000000005</v>
      </c>
      <c r="AB386" s="61">
        <v>0.15140000000000001</v>
      </c>
      <c r="AC386" s="61">
        <v>2.4500000000000001E-2</v>
      </c>
      <c r="AD386" s="61">
        <v>0.1759</v>
      </c>
      <c r="AE386" s="61">
        <v>144.63</v>
      </c>
      <c r="AF386" s="62">
        <v>5184.07</v>
      </c>
      <c r="AG386" s="61">
        <v>658.74</v>
      </c>
      <c r="AH386" s="62">
        <v>161168.51</v>
      </c>
      <c r="AI386" s="61" t="s">
        <v>14</v>
      </c>
      <c r="AJ386" s="62">
        <v>37455</v>
      </c>
      <c r="AK386" s="62">
        <v>57637.57</v>
      </c>
      <c r="AL386" s="61">
        <v>57.85</v>
      </c>
      <c r="AM386" s="61">
        <v>34.82</v>
      </c>
      <c r="AN386" s="61">
        <v>37.31</v>
      </c>
      <c r="AO386" s="61">
        <v>4.57</v>
      </c>
      <c r="AP386" s="62">
        <v>1347.86</v>
      </c>
      <c r="AQ386" s="61">
        <v>0.84079999999999999</v>
      </c>
      <c r="AR386" s="62">
        <v>1044</v>
      </c>
      <c r="AS386" s="62">
        <v>1747.25</v>
      </c>
      <c r="AT386" s="62">
        <v>5065.99</v>
      </c>
      <c r="AU386" s="61">
        <v>927.74</v>
      </c>
      <c r="AV386" s="61">
        <v>228.25</v>
      </c>
      <c r="AW386" s="62">
        <v>9013.2199999999993</v>
      </c>
      <c r="AX386" s="62">
        <v>3621.98</v>
      </c>
      <c r="AY386" s="61">
        <v>0.40529999999999999</v>
      </c>
      <c r="AZ386" s="62">
        <v>4851.75</v>
      </c>
      <c r="BA386" s="61">
        <v>0.54290000000000005</v>
      </c>
      <c r="BB386" s="61">
        <v>463.18</v>
      </c>
      <c r="BC386" s="61">
        <v>5.1799999999999999E-2</v>
      </c>
      <c r="BD386" s="62">
        <v>8936.91</v>
      </c>
      <c r="BE386" s="62">
        <v>2381.2600000000002</v>
      </c>
      <c r="BF386" s="61">
        <v>0.45369999999999999</v>
      </c>
      <c r="BG386" s="61">
        <v>0.59760000000000002</v>
      </c>
      <c r="BH386" s="61">
        <v>0.21929999999999999</v>
      </c>
      <c r="BI386" s="61">
        <v>0.13320000000000001</v>
      </c>
      <c r="BJ386" s="61">
        <v>3.2300000000000002E-2</v>
      </c>
      <c r="BK386" s="61">
        <v>1.7600000000000001E-2</v>
      </c>
    </row>
    <row r="387" spans="1:63" x14ac:dyDescent="0.25">
      <c r="A387" s="61" t="s">
        <v>419</v>
      </c>
      <c r="B387" s="61">
        <v>44545</v>
      </c>
      <c r="C387" s="61">
        <v>38.1</v>
      </c>
      <c r="D387" s="61">
        <v>120.78</v>
      </c>
      <c r="E387" s="62">
        <v>4601.28</v>
      </c>
      <c r="F387" s="62">
        <v>4406.13</v>
      </c>
      <c r="G387" s="61">
        <v>2.1299999999999999E-2</v>
      </c>
      <c r="H387" s="61">
        <v>2.9999999999999997E-4</v>
      </c>
      <c r="I387" s="61">
        <v>2.0299999999999999E-2</v>
      </c>
      <c r="J387" s="61">
        <v>8.9999999999999998E-4</v>
      </c>
      <c r="K387" s="61">
        <v>1.8599999999999998E-2</v>
      </c>
      <c r="L387" s="61">
        <v>0.91369999999999996</v>
      </c>
      <c r="M387" s="61">
        <v>2.47E-2</v>
      </c>
      <c r="N387" s="61">
        <v>0.1804</v>
      </c>
      <c r="O387" s="61">
        <v>1.0500000000000001E-2</v>
      </c>
      <c r="P387" s="61">
        <v>0.10929999999999999</v>
      </c>
      <c r="Q387" s="61">
        <v>194.31</v>
      </c>
      <c r="R387" s="62">
        <v>62079.76</v>
      </c>
      <c r="S387" s="61">
        <v>0.2077</v>
      </c>
      <c r="T387" s="61">
        <v>0.21010000000000001</v>
      </c>
      <c r="U387" s="61">
        <v>0.58220000000000005</v>
      </c>
      <c r="V387" s="61">
        <v>19.77</v>
      </c>
      <c r="W387" s="61">
        <v>22.16</v>
      </c>
      <c r="X387" s="62">
        <v>83238.44</v>
      </c>
      <c r="Y387" s="61">
        <v>204.86</v>
      </c>
      <c r="Z387" s="62">
        <v>174601.92</v>
      </c>
      <c r="AA387" s="61">
        <v>0.79120000000000001</v>
      </c>
      <c r="AB387" s="61">
        <v>0.18509999999999999</v>
      </c>
      <c r="AC387" s="61">
        <v>2.3800000000000002E-2</v>
      </c>
      <c r="AD387" s="61">
        <v>0.20880000000000001</v>
      </c>
      <c r="AE387" s="61">
        <v>174.6</v>
      </c>
      <c r="AF387" s="62">
        <v>6526.95</v>
      </c>
      <c r="AG387" s="61">
        <v>788.72</v>
      </c>
      <c r="AH387" s="62">
        <v>195854.84</v>
      </c>
      <c r="AI387" s="61" t="s">
        <v>14</v>
      </c>
      <c r="AJ387" s="62">
        <v>41078</v>
      </c>
      <c r="AK387" s="62">
        <v>68588.56</v>
      </c>
      <c r="AL387" s="61">
        <v>63.85</v>
      </c>
      <c r="AM387" s="61">
        <v>36.07</v>
      </c>
      <c r="AN387" s="61">
        <v>38.67</v>
      </c>
      <c r="AO387" s="61">
        <v>4.4800000000000004</v>
      </c>
      <c r="AP387" s="61">
        <v>0</v>
      </c>
      <c r="AQ387" s="61">
        <v>0.73350000000000004</v>
      </c>
      <c r="AR387" s="62">
        <v>1082.78</v>
      </c>
      <c r="AS387" s="62">
        <v>1839.23</v>
      </c>
      <c r="AT387" s="62">
        <v>5507.79</v>
      </c>
      <c r="AU387" s="61">
        <v>993</v>
      </c>
      <c r="AV387" s="61">
        <v>273.24</v>
      </c>
      <c r="AW387" s="62">
        <v>9696.0400000000009</v>
      </c>
      <c r="AX387" s="62">
        <v>3331.26</v>
      </c>
      <c r="AY387" s="61">
        <v>0.34260000000000002</v>
      </c>
      <c r="AZ387" s="62">
        <v>5989.33</v>
      </c>
      <c r="BA387" s="61">
        <v>0.61599999999999999</v>
      </c>
      <c r="BB387" s="61">
        <v>401.91</v>
      </c>
      <c r="BC387" s="61">
        <v>4.1300000000000003E-2</v>
      </c>
      <c r="BD387" s="62">
        <v>9722.5</v>
      </c>
      <c r="BE387" s="62">
        <v>1707.93</v>
      </c>
      <c r="BF387" s="61">
        <v>0.23960000000000001</v>
      </c>
      <c r="BG387" s="61">
        <v>0.60840000000000005</v>
      </c>
      <c r="BH387" s="61">
        <v>0.22309999999999999</v>
      </c>
      <c r="BI387" s="61">
        <v>0.1167</v>
      </c>
      <c r="BJ387" s="61">
        <v>3.1199999999999999E-2</v>
      </c>
      <c r="BK387" s="61">
        <v>2.07E-2</v>
      </c>
    </row>
    <row r="388" spans="1:63" x14ac:dyDescent="0.25">
      <c r="A388" s="61" t="s">
        <v>420</v>
      </c>
      <c r="B388" s="61">
        <v>50336</v>
      </c>
      <c r="C388" s="61">
        <v>94.48</v>
      </c>
      <c r="D388" s="61">
        <v>13.36</v>
      </c>
      <c r="E388" s="62">
        <v>1262.32</v>
      </c>
      <c r="F388" s="62">
        <v>1268.8599999999999</v>
      </c>
      <c r="G388" s="61">
        <v>2.2000000000000001E-3</v>
      </c>
      <c r="H388" s="61">
        <v>2.0000000000000001E-4</v>
      </c>
      <c r="I388" s="61">
        <v>4.4000000000000003E-3</v>
      </c>
      <c r="J388" s="61">
        <v>1E-3</v>
      </c>
      <c r="K388" s="61">
        <v>7.4000000000000003E-3</v>
      </c>
      <c r="L388" s="61">
        <v>0.9708</v>
      </c>
      <c r="M388" s="61">
        <v>1.3899999999999999E-2</v>
      </c>
      <c r="N388" s="61">
        <v>0.41249999999999998</v>
      </c>
      <c r="O388" s="61">
        <v>5.0000000000000001E-4</v>
      </c>
      <c r="P388" s="61">
        <v>0.13200000000000001</v>
      </c>
      <c r="Q388" s="61">
        <v>58.59</v>
      </c>
      <c r="R388" s="62">
        <v>50892.92</v>
      </c>
      <c r="S388" s="61">
        <v>0.2329</v>
      </c>
      <c r="T388" s="61">
        <v>0.1643</v>
      </c>
      <c r="U388" s="61">
        <v>0.60289999999999999</v>
      </c>
      <c r="V388" s="61">
        <v>18.22</v>
      </c>
      <c r="W388" s="61">
        <v>9.57</v>
      </c>
      <c r="X388" s="62">
        <v>62647.839999999997</v>
      </c>
      <c r="Y388" s="61">
        <v>127.58</v>
      </c>
      <c r="Z388" s="62">
        <v>109359.3</v>
      </c>
      <c r="AA388" s="61">
        <v>0.89729999999999999</v>
      </c>
      <c r="AB388" s="61">
        <v>5.8400000000000001E-2</v>
      </c>
      <c r="AC388" s="61">
        <v>4.4299999999999999E-2</v>
      </c>
      <c r="AD388" s="61">
        <v>0.1027</v>
      </c>
      <c r="AE388" s="61">
        <v>109.36</v>
      </c>
      <c r="AF388" s="62">
        <v>2674.86</v>
      </c>
      <c r="AG388" s="61">
        <v>388.22</v>
      </c>
      <c r="AH388" s="62">
        <v>103887.05</v>
      </c>
      <c r="AI388" s="61" t="s">
        <v>14</v>
      </c>
      <c r="AJ388" s="62">
        <v>31872</v>
      </c>
      <c r="AK388" s="62">
        <v>44034.79</v>
      </c>
      <c r="AL388" s="61">
        <v>37.47</v>
      </c>
      <c r="AM388" s="61">
        <v>23.5</v>
      </c>
      <c r="AN388" s="61">
        <v>25.65</v>
      </c>
      <c r="AO388" s="61">
        <v>4.2</v>
      </c>
      <c r="AP388" s="61">
        <v>941.2</v>
      </c>
      <c r="AQ388" s="61">
        <v>1.0774999999999999</v>
      </c>
      <c r="AR388" s="62">
        <v>1082.5899999999999</v>
      </c>
      <c r="AS388" s="62">
        <v>1910.31</v>
      </c>
      <c r="AT388" s="62">
        <v>5092.53</v>
      </c>
      <c r="AU388" s="61">
        <v>786.96</v>
      </c>
      <c r="AV388" s="61">
        <v>199.05</v>
      </c>
      <c r="AW388" s="62">
        <v>9071.44</v>
      </c>
      <c r="AX388" s="62">
        <v>5076.09</v>
      </c>
      <c r="AY388" s="61">
        <v>0.55610000000000004</v>
      </c>
      <c r="AZ388" s="62">
        <v>3359.05</v>
      </c>
      <c r="BA388" s="61">
        <v>0.36799999999999999</v>
      </c>
      <c r="BB388" s="61">
        <v>693.28</v>
      </c>
      <c r="BC388" s="61">
        <v>7.5899999999999995E-2</v>
      </c>
      <c r="BD388" s="62">
        <v>9128.41</v>
      </c>
      <c r="BE388" s="62">
        <v>4775.84</v>
      </c>
      <c r="BF388" s="61">
        <v>1.6021000000000001</v>
      </c>
      <c r="BG388" s="61">
        <v>0.54459999999999997</v>
      </c>
      <c r="BH388" s="61">
        <v>0.22939999999999999</v>
      </c>
      <c r="BI388" s="61">
        <v>0.1656</v>
      </c>
      <c r="BJ388" s="61">
        <v>3.56E-2</v>
      </c>
      <c r="BK388" s="61">
        <v>2.4799999999999999E-2</v>
      </c>
    </row>
    <row r="389" spans="1:63" x14ac:dyDescent="0.25">
      <c r="A389" s="61" t="s">
        <v>421</v>
      </c>
      <c r="B389" s="61">
        <v>46250</v>
      </c>
      <c r="C389" s="61">
        <v>70.099999999999994</v>
      </c>
      <c r="D389" s="61">
        <v>44.13</v>
      </c>
      <c r="E389" s="62">
        <v>3093.51</v>
      </c>
      <c r="F389" s="62">
        <v>2992.61</v>
      </c>
      <c r="G389" s="61">
        <v>7.9000000000000008E-3</v>
      </c>
      <c r="H389" s="61">
        <v>4.0000000000000002E-4</v>
      </c>
      <c r="I389" s="61">
        <v>1.6199999999999999E-2</v>
      </c>
      <c r="J389" s="61">
        <v>1.6000000000000001E-3</v>
      </c>
      <c r="K389" s="61">
        <v>2.4199999999999999E-2</v>
      </c>
      <c r="L389" s="61">
        <v>0.92059999999999997</v>
      </c>
      <c r="M389" s="61">
        <v>2.9000000000000001E-2</v>
      </c>
      <c r="N389" s="61">
        <v>0.2878</v>
      </c>
      <c r="O389" s="61">
        <v>8.6E-3</v>
      </c>
      <c r="P389" s="61">
        <v>0.1113</v>
      </c>
      <c r="Q389" s="61">
        <v>130.03</v>
      </c>
      <c r="R389" s="62">
        <v>55929.17</v>
      </c>
      <c r="S389" s="61">
        <v>0.23300000000000001</v>
      </c>
      <c r="T389" s="61">
        <v>0.218</v>
      </c>
      <c r="U389" s="61">
        <v>0.54890000000000005</v>
      </c>
      <c r="V389" s="61">
        <v>19.809999999999999</v>
      </c>
      <c r="W389" s="61">
        <v>18.309999999999999</v>
      </c>
      <c r="X389" s="62">
        <v>73584.100000000006</v>
      </c>
      <c r="Y389" s="61">
        <v>165.09</v>
      </c>
      <c r="Z389" s="62">
        <v>144787.53</v>
      </c>
      <c r="AA389" s="61">
        <v>0.84599999999999997</v>
      </c>
      <c r="AB389" s="61">
        <v>0.12180000000000001</v>
      </c>
      <c r="AC389" s="61">
        <v>3.2199999999999999E-2</v>
      </c>
      <c r="AD389" s="61">
        <v>0.154</v>
      </c>
      <c r="AE389" s="61">
        <v>144.79</v>
      </c>
      <c r="AF389" s="62">
        <v>4403.6099999999997</v>
      </c>
      <c r="AG389" s="61">
        <v>579.99</v>
      </c>
      <c r="AH389" s="62">
        <v>152002.49</v>
      </c>
      <c r="AI389" s="61" t="s">
        <v>14</v>
      </c>
      <c r="AJ389" s="62">
        <v>36115</v>
      </c>
      <c r="AK389" s="62">
        <v>53698.48</v>
      </c>
      <c r="AL389" s="61">
        <v>49.1</v>
      </c>
      <c r="AM389" s="61">
        <v>29.86</v>
      </c>
      <c r="AN389" s="61">
        <v>31.89</v>
      </c>
      <c r="AO389" s="61">
        <v>4.55</v>
      </c>
      <c r="AP389" s="62">
        <v>1007.35</v>
      </c>
      <c r="AQ389" s="61">
        <v>0.88649999999999995</v>
      </c>
      <c r="AR389" s="62">
        <v>1089.0999999999999</v>
      </c>
      <c r="AS389" s="62">
        <v>1793.98</v>
      </c>
      <c r="AT389" s="62">
        <v>4894.1099999999997</v>
      </c>
      <c r="AU389" s="61">
        <v>856.85</v>
      </c>
      <c r="AV389" s="61">
        <v>205.11</v>
      </c>
      <c r="AW389" s="62">
        <v>8839.15</v>
      </c>
      <c r="AX389" s="62">
        <v>3795.9</v>
      </c>
      <c r="AY389" s="61">
        <v>0.43609999999999999</v>
      </c>
      <c r="AZ389" s="62">
        <v>4419.7299999999996</v>
      </c>
      <c r="BA389" s="61">
        <v>0.50780000000000003</v>
      </c>
      <c r="BB389" s="61">
        <v>487.74</v>
      </c>
      <c r="BC389" s="61">
        <v>5.6000000000000001E-2</v>
      </c>
      <c r="BD389" s="62">
        <v>8703.3700000000008</v>
      </c>
      <c r="BE389" s="62">
        <v>2804.46</v>
      </c>
      <c r="BF389" s="61">
        <v>0.60799999999999998</v>
      </c>
      <c r="BG389" s="61">
        <v>0.58960000000000001</v>
      </c>
      <c r="BH389" s="61">
        <v>0.22159999999999999</v>
      </c>
      <c r="BI389" s="61">
        <v>0.1366</v>
      </c>
      <c r="BJ389" s="61">
        <v>3.2000000000000001E-2</v>
      </c>
      <c r="BK389" s="61">
        <v>2.0299999999999999E-2</v>
      </c>
    </row>
    <row r="390" spans="1:63" x14ac:dyDescent="0.25">
      <c r="A390" s="61" t="s">
        <v>422</v>
      </c>
      <c r="B390" s="61">
        <v>46722</v>
      </c>
      <c r="C390" s="61">
        <v>89</v>
      </c>
      <c r="D390" s="61">
        <v>16.48</v>
      </c>
      <c r="E390" s="62">
        <v>1466.66</v>
      </c>
      <c r="F390" s="62">
        <v>1463.59</v>
      </c>
      <c r="G390" s="61">
        <v>8.0999999999999996E-3</v>
      </c>
      <c r="H390" s="61">
        <v>5.9999999999999995E-4</v>
      </c>
      <c r="I390" s="61">
        <v>1.4999999999999999E-2</v>
      </c>
      <c r="J390" s="61">
        <v>1.6000000000000001E-3</v>
      </c>
      <c r="K390" s="61">
        <v>4.0399999999999998E-2</v>
      </c>
      <c r="L390" s="61">
        <v>0.90080000000000005</v>
      </c>
      <c r="M390" s="61">
        <v>3.3500000000000002E-2</v>
      </c>
      <c r="N390" s="61">
        <v>0.35809999999999997</v>
      </c>
      <c r="O390" s="61">
        <v>4.3E-3</v>
      </c>
      <c r="P390" s="61">
        <v>0.12470000000000001</v>
      </c>
      <c r="Q390" s="61">
        <v>68.69</v>
      </c>
      <c r="R390" s="62">
        <v>52952.89</v>
      </c>
      <c r="S390" s="61">
        <v>0.25590000000000002</v>
      </c>
      <c r="T390" s="61">
        <v>0.1802</v>
      </c>
      <c r="U390" s="61">
        <v>0.56389999999999996</v>
      </c>
      <c r="V390" s="61">
        <v>18.399999999999999</v>
      </c>
      <c r="W390" s="61">
        <v>10.66</v>
      </c>
      <c r="X390" s="62">
        <v>68645.06</v>
      </c>
      <c r="Y390" s="61">
        <v>132.5</v>
      </c>
      <c r="Z390" s="62">
        <v>160721.56</v>
      </c>
      <c r="AA390" s="61">
        <v>0.68340000000000001</v>
      </c>
      <c r="AB390" s="61">
        <v>0.2452</v>
      </c>
      <c r="AC390" s="61">
        <v>7.1400000000000005E-2</v>
      </c>
      <c r="AD390" s="61">
        <v>0.31659999999999999</v>
      </c>
      <c r="AE390" s="61">
        <v>160.72</v>
      </c>
      <c r="AF390" s="62">
        <v>4689.76</v>
      </c>
      <c r="AG390" s="61">
        <v>493.49</v>
      </c>
      <c r="AH390" s="62">
        <v>167782</v>
      </c>
      <c r="AI390" s="61" t="s">
        <v>14</v>
      </c>
      <c r="AJ390" s="62">
        <v>33411</v>
      </c>
      <c r="AK390" s="62">
        <v>48551.79</v>
      </c>
      <c r="AL390" s="61">
        <v>44.19</v>
      </c>
      <c r="AM390" s="61">
        <v>28.65</v>
      </c>
      <c r="AN390" s="61">
        <v>32.15</v>
      </c>
      <c r="AO390" s="61">
        <v>4.28</v>
      </c>
      <c r="AP390" s="62">
        <v>1393.34</v>
      </c>
      <c r="AQ390" s="61">
        <v>0.97950000000000004</v>
      </c>
      <c r="AR390" s="62">
        <v>1158.22</v>
      </c>
      <c r="AS390" s="62">
        <v>1773.21</v>
      </c>
      <c r="AT390" s="62">
        <v>5045.8999999999996</v>
      </c>
      <c r="AU390" s="61">
        <v>944.75</v>
      </c>
      <c r="AV390" s="61">
        <v>209.87</v>
      </c>
      <c r="AW390" s="62">
        <v>9131.9500000000007</v>
      </c>
      <c r="AX390" s="62">
        <v>3705.43</v>
      </c>
      <c r="AY390" s="61">
        <v>0.39410000000000001</v>
      </c>
      <c r="AZ390" s="62">
        <v>5084.51</v>
      </c>
      <c r="BA390" s="61">
        <v>0.54079999999999995</v>
      </c>
      <c r="BB390" s="61">
        <v>611.19000000000005</v>
      </c>
      <c r="BC390" s="61">
        <v>6.5000000000000002E-2</v>
      </c>
      <c r="BD390" s="62">
        <v>9401.1299999999992</v>
      </c>
      <c r="BE390" s="62">
        <v>2388.6799999999998</v>
      </c>
      <c r="BF390" s="61">
        <v>0.5645</v>
      </c>
      <c r="BG390" s="61">
        <v>0.55589999999999995</v>
      </c>
      <c r="BH390" s="61">
        <v>0.21010000000000001</v>
      </c>
      <c r="BI390" s="61">
        <v>0.17519999999999999</v>
      </c>
      <c r="BJ390" s="61">
        <v>3.5999999999999997E-2</v>
      </c>
      <c r="BK390" s="61">
        <v>2.29E-2</v>
      </c>
    </row>
    <row r="391" spans="1:63" x14ac:dyDescent="0.25">
      <c r="A391" s="61" t="s">
        <v>423</v>
      </c>
      <c r="B391" s="61">
        <v>49056</v>
      </c>
      <c r="C391" s="61">
        <v>136.71</v>
      </c>
      <c r="D391" s="61">
        <v>14.54</v>
      </c>
      <c r="E391" s="62">
        <v>1988.21</v>
      </c>
      <c r="F391" s="62">
        <v>2114.5</v>
      </c>
      <c r="G391" s="61">
        <v>2.8999999999999998E-3</v>
      </c>
      <c r="H391" s="61">
        <v>2.0000000000000001E-4</v>
      </c>
      <c r="I391" s="61">
        <v>4.4999999999999997E-3</v>
      </c>
      <c r="J391" s="61">
        <v>1E-3</v>
      </c>
      <c r="K391" s="61">
        <v>7.0000000000000001E-3</v>
      </c>
      <c r="L391" s="61">
        <v>0.97119999999999995</v>
      </c>
      <c r="M391" s="61">
        <v>1.3299999999999999E-2</v>
      </c>
      <c r="N391" s="61">
        <v>0.43540000000000001</v>
      </c>
      <c r="O391" s="61">
        <v>5.4999999999999997E-3</v>
      </c>
      <c r="P391" s="61">
        <v>0.1394</v>
      </c>
      <c r="Q391" s="61">
        <v>90.61</v>
      </c>
      <c r="R391" s="62">
        <v>51898.8</v>
      </c>
      <c r="S391" s="61">
        <v>0.19470000000000001</v>
      </c>
      <c r="T391" s="61">
        <v>0.1817</v>
      </c>
      <c r="U391" s="61">
        <v>0.62370000000000003</v>
      </c>
      <c r="V391" s="61">
        <v>18.239999999999998</v>
      </c>
      <c r="W391" s="61">
        <v>13.54</v>
      </c>
      <c r="X391" s="62">
        <v>66516.27</v>
      </c>
      <c r="Y391" s="61">
        <v>141.83000000000001</v>
      </c>
      <c r="Z391" s="62">
        <v>121585.74</v>
      </c>
      <c r="AA391" s="61">
        <v>0.79279999999999995</v>
      </c>
      <c r="AB391" s="61">
        <v>0.13220000000000001</v>
      </c>
      <c r="AC391" s="61">
        <v>7.4999999999999997E-2</v>
      </c>
      <c r="AD391" s="61">
        <v>0.2072</v>
      </c>
      <c r="AE391" s="61">
        <v>121.59</v>
      </c>
      <c r="AF391" s="62">
        <v>3176.44</v>
      </c>
      <c r="AG391" s="61">
        <v>392.25</v>
      </c>
      <c r="AH391" s="62">
        <v>117914.15</v>
      </c>
      <c r="AI391" s="61" t="s">
        <v>14</v>
      </c>
      <c r="AJ391" s="62">
        <v>31073</v>
      </c>
      <c r="AK391" s="62">
        <v>44469.72</v>
      </c>
      <c r="AL391" s="61">
        <v>36.99</v>
      </c>
      <c r="AM391" s="61">
        <v>24.92</v>
      </c>
      <c r="AN391" s="61">
        <v>27.06</v>
      </c>
      <c r="AO391" s="61">
        <v>4.34</v>
      </c>
      <c r="AP391" s="61">
        <v>920.25</v>
      </c>
      <c r="AQ391" s="61">
        <v>0.93440000000000001</v>
      </c>
      <c r="AR391" s="61">
        <v>984.24</v>
      </c>
      <c r="AS391" s="62">
        <v>1824.1</v>
      </c>
      <c r="AT391" s="62">
        <v>4655.79</v>
      </c>
      <c r="AU391" s="61">
        <v>725.51</v>
      </c>
      <c r="AV391" s="61">
        <v>209.54</v>
      </c>
      <c r="AW391" s="62">
        <v>8399.17</v>
      </c>
      <c r="AX391" s="62">
        <v>4535.92</v>
      </c>
      <c r="AY391" s="61">
        <v>0.5302</v>
      </c>
      <c r="AZ391" s="62">
        <v>3294.22</v>
      </c>
      <c r="BA391" s="61">
        <v>0.3851</v>
      </c>
      <c r="BB391" s="61">
        <v>724.74</v>
      </c>
      <c r="BC391" s="61">
        <v>8.4699999999999998E-2</v>
      </c>
      <c r="BD391" s="62">
        <v>8554.8799999999992</v>
      </c>
      <c r="BE391" s="62">
        <v>4234.29</v>
      </c>
      <c r="BF391" s="61">
        <v>1.2682</v>
      </c>
      <c r="BG391" s="61">
        <v>0.55700000000000005</v>
      </c>
      <c r="BH391" s="61">
        <v>0.22919999999999999</v>
      </c>
      <c r="BI391" s="61">
        <v>0.15049999999999999</v>
      </c>
      <c r="BJ391" s="61">
        <v>3.3700000000000001E-2</v>
      </c>
      <c r="BK391" s="61">
        <v>2.9600000000000001E-2</v>
      </c>
    </row>
    <row r="392" spans="1:63" x14ac:dyDescent="0.25">
      <c r="A392" s="61" t="s">
        <v>424</v>
      </c>
      <c r="B392" s="61">
        <v>48728</v>
      </c>
      <c r="C392" s="61">
        <v>42.38</v>
      </c>
      <c r="D392" s="61">
        <v>114.66</v>
      </c>
      <c r="E392" s="62">
        <v>4859.33</v>
      </c>
      <c r="F392" s="62">
        <v>4560.33</v>
      </c>
      <c r="G392" s="61">
        <v>1.61E-2</v>
      </c>
      <c r="H392" s="61">
        <v>4.0000000000000002E-4</v>
      </c>
      <c r="I392" s="61">
        <v>0.106</v>
      </c>
      <c r="J392" s="61">
        <v>1.8E-3</v>
      </c>
      <c r="K392" s="61">
        <v>3.6700000000000003E-2</v>
      </c>
      <c r="L392" s="61">
        <v>0.78180000000000005</v>
      </c>
      <c r="M392" s="61">
        <v>5.7099999999999998E-2</v>
      </c>
      <c r="N392" s="61">
        <v>0.33410000000000001</v>
      </c>
      <c r="O392" s="61">
        <v>1.9400000000000001E-2</v>
      </c>
      <c r="P392" s="61">
        <v>0.12239999999999999</v>
      </c>
      <c r="Q392" s="61">
        <v>197.05</v>
      </c>
      <c r="R392" s="62">
        <v>57091.41</v>
      </c>
      <c r="S392" s="61">
        <v>0.2409</v>
      </c>
      <c r="T392" s="61">
        <v>0.219</v>
      </c>
      <c r="U392" s="61">
        <v>0.54010000000000002</v>
      </c>
      <c r="V392" s="61">
        <v>19.739999999999998</v>
      </c>
      <c r="W392" s="61">
        <v>27.12</v>
      </c>
      <c r="X392" s="62">
        <v>77426.240000000005</v>
      </c>
      <c r="Y392" s="61">
        <v>176.04</v>
      </c>
      <c r="Z392" s="62">
        <v>131684.07999999999</v>
      </c>
      <c r="AA392" s="61">
        <v>0.80979999999999996</v>
      </c>
      <c r="AB392" s="61">
        <v>0.16500000000000001</v>
      </c>
      <c r="AC392" s="61">
        <v>2.52E-2</v>
      </c>
      <c r="AD392" s="61">
        <v>0.19020000000000001</v>
      </c>
      <c r="AE392" s="61">
        <v>131.68</v>
      </c>
      <c r="AF392" s="62">
        <v>4654.47</v>
      </c>
      <c r="AG392" s="61">
        <v>620.58000000000004</v>
      </c>
      <c r="AH392" s="62">
        <v>149238.72</v>
      </c>
      <c r="AI392" s="61" t="s">
        <v>14</v>
      </c>
      <c r="AJ392" s="62">
        <v>36115</v>
      </c>
      <c r="AK392" s="62">
        <v>53282.29</v>
      </c>
      <c r="AL392" s="61">
        <v>56.25</v>
      </c>
      <c r="AM392" s="61">
        <v>34.520000000000003</v>
      </c>
      <c r="AN392" s="61">
        <v>37.200000000000003</v>
      </c>
      <c r="AO392" s="61">
        <v>5.0999999999999996</v>
      </c>
      <c r="AP392" s="62">
        <v>1196.6199999999999</v>
      </c>
      <c r="AQ392" s="61">
        <v>0.90910000000000002</v>
      </c>
      <c r="AR392" s="62">
        <v>1013.36</v>
      </c>
      <c r="AS392" s="62">
        <v>1849.46</v>
      </c>
      <c r="AT392" s="62">
        <v>5297.71</v>
      </c>
      <c r="AU392" s="61">
        <v>870.16</v>
      </c>
      <c r="AV392" s="61">
        <v>249.36</v>
      </c>
      <c r="AW392" s="62">
        <v>9280.0499999999993</v>
      </c>
      <c r="AX392" s="62">
        <v>3948.25</v>
      </c>
      <c r="AY392" s="61">
        <v>0.42599999999999999</v>
      </c>
      <c r="AZ392" s="62">
        <v>4773.9799999999996</v>
      </c>
      <c r="BA392" s="61">
        <v>0.5151</v>
      </c>
      <c r="BB392" s="61">
        <v>545.87</v>
      </c>
      <c r="BC392" s="61">
        <v>5.8900000000000001E-2</v>
      </c>
      <c r="BD392" s="62">
        <v>9268.11</v>
      </c>
      <c r="BE392" s="62">
        <v>2603.98</v>
      </c>
      <c r="BF392" s="61">
        <v>0.57969999999999999</v>
      </c>
      <c r="BG392" s="61">
        <v>0.58179999999999998</v>
      </c>
      <c r="BH392" s="61">
        <v>0.22220000000000001</v>
      </c>
      <c r="BI392" s="61">
        <v>0.14910000000000001</v>
      </c>
      <c r="BJ392" s="61">
        <v>0.03</v>
      </c>
      <c r="BK392" s="61">
        <v>1.6899999999999998E-2</v>
      </c>
    </row>
    <row r="393" spans="1:63" x14ac:dyDescent="0.25">
      <c r="A393" s="61" t="s">
        <v>425</v>
      </c>
      <c r="B393" s="61">
        <v>48819</v>
      </c>
      <c r="C393" s="61">
        <v>88.43</v>
      </c>
      <c r="D393" s="61">
        <v>13.98</v>
      </c>
      <c r="E393" s="62">
        <v>1235.92</v>
      </c>
      <c r="F393" s="62">
        <v>1209.55</v>
      </c>
      <c r="G393" s="61">
        <v>2.8E-3</v>
      </c>
      <c r="H393" s="61">
        <v>2.9999999999999997E-4</v>
      </c>
      <c r="I393" s="61">
        <v>4.8999999999999998E-3</v>
      </c>
      <c r="J393" s="61">
        <v>1E-3</v>
      </c>
      <c r="K393" s="61">
        <v>1.01E-2</v>
      </c>
      <c r="L393" s="61">
        <v>0.96560000000000001</v>
      </c>
      <c r="M393" s="61">
        <v>1.5299999999999999E-2</v>
      </c>
      <c r="N393" s="61">
        <v>0.39639999999999997</v>
      </c>
      <c r="O393" s="61">
        <v>2.9999999999999997E-4</v>
      </c>
      <c r="P393" s="61">
        <v>0.13039999999999999</v>
      </c>
      <c r="Q393" s="61">
        <v>56.27</v>
      </c>
      <c r="R393" s="62">
        <v>50939.02</v>
      </c>
      <c r="S393" s="61">
        <v>0.25540000000000002</v>
      </c>
      <c r="T393" s="61">
        <v>0.16719999999999999</v>
      </c>
      <c r="U393" s="61">
        <v>0.57740000000000002</v>
      </c>
      <c r="V393" s="61">
        <v>18.14</v>
      </c>
      <c r="W393" s="61">
        <v>9.32</v>
      </c>
      <c r="X393" s="62">
        <v>61338.69</v>
      </c>
      <c r="Y393" s="61">
        <v>128.09</v>
      </c>
      <c r="Z393" s="62">
        <v>110244.02</v>
      </c>
      <c r="AA393" s="61">
        <v>0.89280000000000004</v>
      </c>
      <c r="AB393" s="61">
        <v>6.0400000000000002E-2</v>
      </c>
      <c r="AC393" s="61">
        <v>4.6699999999999998E-2</v>
      </c>
      <c r="AD393" s="61">
        <v>0.1072</v>
      </c>
      <c r="AE393" s="61">
        <v>110.24</v>
      </c>
      <c r="AF393" s="62">
        <v>2758.16</v>
      </c>
      <c r="AG393" s="61">
        <v>392.95</v>
      </c>
      <c r="AH393" s="62">
        <v>107934.38</v>
      </c>
      <c r="AI393" s="61" t="s">
        <v>14</v>
      </c>
      <c r="AJ393" s="62">
        <v>32684</v>
      </c>
      <c r="AK393" s="62">
        <v>44207.83</v>
      </c>
      <c r="AL393" s="61">
        <v>39.06</v>
      </c>
      <c r="AM393" s="61">
        <v>23.95</v>
      </c>
      <c r="AN393" s="61">
        <v>26.53</v>
      </c>
      <c r="AO393" s="61">
        <v>4.12</v>
      </c>
      <c r="AP393" s="61">
        <v>875.67</v>
      </c>
      <c r="AQ393" s="61">
        <v>1.0242</v>
      </c>
      <c r="AR393" s="62">
        <v>1060.9000000000001</v>
      </c>
      <c r="AS393" s="62">
        <v>1907.23</v>
      </c>
      <c r="AT393" s="62">
        <v>5045.6899999999996</v>
      </c>
      <c r="AU393" s="61">
        <v>806.28</v>
      </c>
      <c r="AV393" s="61">
        <v>216.84</v>
      </c>
      <c r="AW393" s="62">
        <v>9036.94</v>
      </c>
      <c r="AX393" s="62">
        <v>5078.5200000000004</v>
      </c>
      <c r="AY393" s="61">
        <v>0.55720000000000003</v>
      </c>
      <c r="AZ393" s="62">
        <v>3348.54</v>
      </c>
      <c r="BA393" s="61">
        <v>0.3674</v>
      </c>
      <c r="BB393" s="61">
        <v>687.06</v>
      </c>
      <c r="BC393" s="61">
        <v>7.5399999999999995E-2</v>
      </c>
      <c r="BD393" s="62">
        <v>9114.1200000000008</v>
      </c>
      <c r="BE393" s="62">
        <v>4468.29</v>
      </c>
      <c r="BF393" s="61">
        <v>1.4998</v>
      </c>
      <c r="BG393" s="61">
        <v>0.5474</v>
      </c>
      <c r="BH393" s="61">
        <v>0.2203</v>
      </c>
      <c r="BI393" s="61">
        <v>0.17399999999999999</v>
      </c>
      <c r="BJ393" s="61">
        <v>3.4099999999999998E-2</v>
      </c>
      <c r="BK393" s="61">
        <v>2.4299999999999999E-2</v>
      </c>
    </row>
    <row r="394" spans="1:63" x14ac:dyDescent="0.25">
      <c r="A394" s="61" t="s">
        <v>426</v>
      </c>
      <c r="B394" s="61">
        <v>48033</v>
      </c>
      <c r="C394" s="61">
        <v>67.760000000000005</v>
      </c>
      <c r="D394" s="61">
        <v>19</v>
      </c>
      <c r="E394" s="62">
        <v>1287.48</v>
      </c>
      <c r="F394" s="62">
        <v>1277.04</v>
      </c>
      <c r="G394" s="61">
        <v>4.7000000000000002E-3</v>
      </c>
      <c r="H394" s="61">
        <v>8.0000000000000004E-4</v>
      </c>
      <c r="I394" s="61">
        <v>4.1999999999999997E-3</v>
      </c>
      <c r="J394" s="61">
        <v>1.2999999999999999E-3</v>
      </c>
      <c r="K394" s="61">
        <v>1.12E-2</v>
      </c>
      <c r="L394" s="61">
        <v>0.96250000000000002</v>
      </c>
      <c r="M394" s="61">
        <v>1.52E-2</v>
      </c>
      <c r="N394" s="61">
        <v>0.23230000000000001</v>
      </c>
      <c r="O394" s="61">
        <v>1.8E-3</v>
      </c>
      <c r="P394" s="61">
        <v>0.10340000000000001</v>
      </c>
      <c r="Q394" s="61">
        <v>58.87</v>
      </c>
      <c r="R394" s="62">
        <v>53999.35</v>
      </c>
      <c r="S394" s="61">
        <v>0.27710000000000001</v>
      </c>
      <c r="T394" s="61">
        <v>0.17069999999999999</v>
      </c>
      <c r="U394" s="61">
        <v>0.55210000000000004</v>
      </c>
      <c r="V394" s="61">
        <v>18.87</v>
      </c>
      <c r="W394" s="61">
        <v>8.36</v>
      </c>
      <c r="X394" s="62">
        <v>72370.880000000005</v>
      </c>
      <c r="Y394" s="61">
        <v>150.16</v>
      </c>
      <c r="Z394" s="62">
        <v>133949.01</v>
      </c>
      <c r="AA394" s="61">
        <v>0.87529999999999997</v>
      </c>
      <c r="AB394" s="61">
        <v>7.9000000000000001E-2</v>
      </c>
      <c r="AC394" s="61">
        <v>4.5699999999999998E-2</v>
      </c>
      <c r="AD394" s="61">
        <v>0.12470000000000001</v>
      </c>
      <c r="AE394" s="61">
        <v>133.94999999999999</v>
      </c>
      <c r="AF394" s="62">
        <v>3590.39</v>
      </c>
      <c r="AG394" s="61">
        <v>478.86</v>
      </c>
      <c r="AH394" s="62">
        <v>136725.47</v>
      </c>
      <c r="AI394" s="61" t="s">
        <v>14</v>
      </c>
      <c r="AJ394" s="62">
        <v>36586</v>
      </c>
      <c r="AK394" s="62">
        <v>52786.11</v>
      </c>
      <c r="AL394" s="61">
        <v>43.32</v>
      </c>
      <c r="AM394" s="61">
        <v>25.47</v>
      </c>
      <c r="AN394" s="61">
        <v>28.43</v>
      </c>
      <c r="AO394" s="61">
        <v>4.8600000000000003</v>
      </c>
      <c r="AP394" s="62">
        <v>1190.6500000000001</v>
      </c>
      <c r="AQ394" s="61">
        <v>0.98119999999999996</v>
      </c>
      <c r="AR394" s="62">
        <v>1106.01</v>
      </c>
      <c r="AS394" s="62">
        <v>1834.84</v>
      </c>
      <c r="AT394" s="62">
        <v>5026.34</v>
      </c>
      <c r="AU394" s="61">
        <v>888.3</v>
      </c>
      <c r="AV394" s="61">
        <v>195.83</v>
      </c>
      <c r="AW394" s="62">
        <v>9051.33</v>
      </c>
      <c r="AX394" s="62">
        <v>4363.91</v>
      </c>
      <c r="AY394" s="61">
        <v>0.48099999999999998</v>
      </c>
      <c r="AZ394" s="62">
        <v>4237.97</v>
      </c>
      <c r="BA394" s="61">
        <v>0.46710000000000002</v>
      </c>
      <c r="BB394" s="61">
        <v>471.36</v>
      </c>
      <c r="BC394" s="61">
        <v>5.1999999999999998E-2</v>
      </c>
      <c r="BD394" s="62">
        <v>9073.23</v>
      </c>
      <c r="BE394" s="62">
        <v>3593.15</v>
      </c>
      <c r="BF394" s="61">
        <v>0.85529999999999995</v>
      </c>
      <c r="BG394" s="61">
        <v>0.57440000000000002</v>
      </c>
      <c r="BH394" s="61">
        <v>0.21390000000000001</v>
      </c>
      <c r="BI394" s="61">
        <v>0.14749999999999999</v>
      </c>
      <c r="BJ394" s="61">
        <v>3.6499999999999998E-2</v>
      </c>
      <c r="BK394" s="61">
        <v>2.7799999999999998E-2</v>
      </c>
    </row>
    <row r="395" spans="1:63" x14ac:dyDescent="0.25">
      <c r="A395" s="61" t="s">
        <v>427</v>
      </c>
      <c r="B395" s="61">
        <v>48736</v>
      </c>
      <c r="C395" s="61">
        <v>24.05</v>
      </c>
      <c r="D395" s="61">
        <v>112.77</v>
      </c>
      <c r="E395" s="62">
        <v>2711.79</v>
      </c>
      <c r="F395" s="62">
        <v>2386.91</v>
      </c>
      <c r="G395" s="61">
        <v>5.1999999999999998E-3</v>
      </c>
      <c r="H395" s="61">
        <v>2.0000000000000001E-4</v>
      </c>
      <c r="I395" s="61">
        <v>0.17199999999999999</v>
      </c>
      <c r="J395" s="61">
        <v>1.2999999999999999E-3</v>
      </c>
      <c r="K395" s="61">
        <v>4.9399999999999999E-2</v>
      </c>
      <c r="L395" s="61">
        <v>0.67200000000000004</v>
      </c>
      <c r="M395" s="61">
        <v>9.9900000000000003E-2</v>
      </c>
      <c r="N395" s="61">
        <v>0.70609999999999995</v>
      </c>
      <c r="O395" s="61">
        <v>1.89E-2</v>
      </c>
      <c r="P395" s="61">
        <v>0.15429999999999999</v>
      </c>
      <c r="Q395" s="61">
        <v>112.68</v>
      </c>
      <c r="R395" s="62">
        <v>53559.99</v>
      </c>
      <c r="S395" s="61">
        <v>0.25230000000000002</v>
      </c>
      <c r="T395" s="61">
        <v>0.1663</v>
      </c>
      <c r="U395" s="61">
        <v>0.58140000000000003</v>
      </c>
      <c r="V395" s="61">
        <v>17.57</v>
      </c>
      <c r="W395" s="61">
        <v>18.72</v>
      </c>
      <c r="X395" s="62">
        <v>73800.710000000006</v>
      </c>
      <c r="Y395" s="61">
        <v>142.30000000000001</v>
      </c>
      <c r="Z395" s="62">
        <v>95277.97</v>
      </c>
      <c r="AA395" s="61">
        <v>0.65169999999999995</v>
      </c>
      <c r="AB395" s="61">
        <v>0.29459999999999997</v>
      </c>
      <c r="AC395" s="61">
        <v>5.3699999999999998E-2</v>
      </c>
      <c r="AD395" s="61">
        <v>0.3483</v>
      </c>
      <c r="AE395" s="61">
        <v>95.28</v>
      </c>
      <c r="AF395" s="62">
        <v>3124.86</v>
      </c>
      <c r="AG395" s="61">
        <v>380.93</v>
      </c>
      <c r="AH395" s="62">
        <v>101017.79</v>
      </c>
      <c r="AI395" s="61" t="s">
        <v>14</v>
      </c>
      <c r="AJ395" s="62">
        <v>23575</v>
      </c>
      <c r="AK395" s="62">
        <v>37200.660000000003</v>
      </c>
      <c r="AL395" s="61">
        <v>50.27</v>
      </c>
      <c r="AM395" s="61">
        <v>31.98</v>
      </c>
      <c r="AN395" s="61">
        <v>35.92</v>
      </c>
      <c r="AO395" s="61">
        <v>4.49</v>
      </c>
      <c r="AP395" s="61">
        <v>17.41</v>
      </c>
      <c r="AQ395" s="61">
        <v>1.0044999999999999</v>
      </c>
      <c r="AR395" s="62">
        <v>1267.97</v>
      </c>
      <c r="AS395" s="62">
        <v>2040.11</v>
      </c>
      <c r="AT395" s="62">
        <v>5991.48</v>
      </c>
      <c r="AU395" s="62">
        <v>1020.62</v>
      </c>
      <c r="AV395" s="61">
        <v>387.67</v>
      </c>
      <c r="AW395" s="62">
        <v>10707.84</v>
      </c>
      <c r="AX395" s="62">
        <v>6144.21</v>
      </c>
      <c r="AY395" s="61">
        <v>0.55369999999999997</v>
      </c>
      <c r="AZ395" s="62">
        <v>3539.85</v>
      </c>
      <c r="BA395" s="61">
        <v>0.31900000000000001</v>
      </c>
      <c r="BB395" s="62">
        <v>1413.49</v>
      </c>
      <c r="BC395" s="61">
        <v>0.12740000000000001</v>
      </c>
      <c r="BD395" s="62">
        <v>11097.54</v>
      </c>
      <c r="BE395" s="62">
        <v>4121.9799999999996</v>
      </c>
      <c r="BF395" s="61">
        <v>1.6652</v>
      </c>
      <c r="BG395" s="61">
        <v>0.53500000000000003</v>
      </c>
      <c r="BH395" s="61">
        <v>0.21460000000000001</v>
      </c>
      <c r="BI395" s="61">
        <v>0.2102</v>
      </c>
      <c r="BJ395" s="61">
        <v>2.4199999999999999E-2</v>
      </c>
      <c r="BK395" s="61">
        <v>1.5900000000000001E-2</v>
      </c>
    </row>
    <row r="396" spans="1:63" x14ac:dyDescent="0.25">
      <c r="A396" s="61" t="s">
        <v>428</v>
      </c>
      <c r="B396" s="61">
        <v>47365</v>
      </c>
      <c r="C396" s="61">
        <v>38.14</v>
      </c>
      <c r="D396" s="61">
        <v>176.73</v>
      </c>
      <c r="E396" s="62">
        <v>6740.84</v>
      </c>
      <c r="F396" s="62">
        <v>6207.65</v>
      </c>
      <c r="G396" s="61">
        <v>1.9400000000000001E-2</v>
      </c>
      <c r="H396" s="61">
        <v>8.9999999999999998E-4</v>
      </c>
      <c r="I396" s="61">
        <v>0.14249999999999999</v>
      </c>
      <c r="J396" s="61">
        <v>1.6000000000000001E-3</v>
      </c>
      <c r="K396" s="61">
        <v>4.99E-2</v>
      </c>
      <c r="L396" s="61">
        <v>0.72540000000000004</v>
      </c>
      <c r="M396" s="61">
        <v>6.0199999999999997E-2</v>
      </c>
      <c r="N396" s="61">
        <v>0.4627</v>
      </c>
      <c r="O396" s="61">
        <v>3.8600000000000002E-2</v>
      </c>
      <c r="P396" s="61">
        <v>0.1323</v>
      </c>
      <c r="Q396" s="61">
        <v>276.58999999999997</v>
      </c>
      <c r="R396" s="62">
        <v>58651.41</v>
      </c>
      <c r="S396" s="61">
        <v>0.23719999999999999</v>
      </c>
      <c r="T396" s="61">
        <v>0.2039</v>
      </c>
      <c r="U396" s="61">
        <v>0.55889999999999995</v>
      </c>
      <c r="V396" s="61">
        <v>18.95</v>
      </c>
      <c r="W396" s="61">
        <v>34.549999999999997</v>
      </c>
      <c r="X396" s="62">
        <v>84077.11</v>
      </c>
      <c r="Y396" s="61">
        <v>191.08</v>
      </c>
      <c r="Z396" s="62">
        <v>131082.9</v>
      </c>
      <c r="AA396" s="61">
        <v>0.71740000000000004</v>
      </c>
      <c r="AB396" s="61">
        <v>0.25619999999999998</v>
      </c>
      <c r="AC396" s="61">
        <v>2.64E-2</v>
      </c>
      <c r="AD396" s="61">
        <v>0.28260000000000002</v>
      </c>
      <c r="AE396" s="61">
        <v>131.08000000000001</v>
      </c>
      <c r="AF396" s="62">
        <v>5085.0600000000004</v>
      </c>
      <c r="AG396" s="61">
        <v>596.13</v>
      </c>
      <c r="AH396" s="62">
        <v>149424.1</v>
      </c>
      <c r="AI396" s="61" t="s">
        <v>14</v>
      </c>
      <c r="AJ396" s="62">
        <v>31838</v>
      </c>
      <c r="AK396" s="62">
        <v>47195.67</v>
      </c>
      <c r="AL396" s="61">
        <v>63.34</v>
      </c>
      <c r="AM396" s="61">
        <v>36.99</v>
      </c>
      <c r="AN396" s="61">
        <v>42.09</v>
      </c>
      <c r="AO396" s="61">
        <v>5.13</v>
      </c>
      <c r="AP396" s="61">
        <v>966.56</v>
      </c>
      <c r="AQ396" s="61">
        <v>1.0444</v>
      </c>
      <c r="AR396" s="62">
        <v>1075.6099999999999</v>
      </c>
      <c r="AS396" s="62">
        <v>1826.13</v>
      </c>
      <c r="AT396" s="62">
        <v>5738.4</v>
      </c>
      <c r="AU396" s="61">
        <v>966.01</v>
      </c>
      <c r="AV396" s="61">
        <v>379.45</v>
      </c>
      <c r="AW396" s="62">
        <v>9985.59</v>
      </c>
      <c r="AX396" s="62">
        <v>4143.78</v>
      </c>
      <c r="AY396" s="61">
        <v>0.40760000000000002</v>
      </c>
      <c r="AZ396" s="62">
        <v>5212.3100000000004</v>
      </c>
      <c r="BA396" s="61">
        <v>0.51270000000000004</v>
      </c>
      <c r="BB396" s="61">
        <v>810.56</v>
      </c>
      <c r="BC396" s="61">
        <v>7.9699999999999993E-2</v>
      </c>
      <c r="BD396" s="62">
        <v>10166.65</v>
      </c>
      <c r="BE396" s="62">
        <v>2476.9</v>
      </c>
      <c r="BF396" s="61">
        <v>0.61770000000000003</v>
      </c>
      <c r="BG396" s="61">
        <v>0.58599999999999997</v>
      </c>
      <c r="BH396" s="61">
        <v>0.22459999999999999</v>
      </c>
      <c r="BI396" s="61">
        <v>0.1409</v>
      </c>
      <c r="BJ396" s="61">
        <v>2.6499999999999999E-2</v>
      </c>
      <c r="BK396" s="61">
        <v>2.1999999999999999E-2</v>
      </c>
    </row>
    <row r="397" spans="1:63" x14ac:dyDescent="0.25">
      <c r="A397" s="61" t="s">
        <v>429</v>
      </c>
      <c r="B397" s="61">
        <v>49635</v>
      </c>
      <c r="C397" s="61">
        <v>101.38</v>
      </c>
      <c r="D397" s="61">
        <v>13.12</v>
      </c>
      <c r="E397" s="62">
        <v>1330.16</v>
      </c>
      <c r="F397" s="62">
        <v>1300.6400000000001</v>
      </c>
      <c r="G397" s="61">
        <v>1.1999999999999999E-3</v>
      </c>
      <c r="H397" s="61">
        <v>0</v>
      </c>
      <c r="I397" s="61">
        <v>4.5999999999999999E-3</v>
      </c>
      <c r="J397" s="61">
        <v>8.9999999999999998E-4</v>
      </c>
      <c r="K397" s="61">
        <v>5.3E-3</v>
      </c>
      <c r="L397" s="61">
        <v>0.97599999999999998</v>
      </c>
      <c r="M397" s="61">
        <v>1.1900000000000001E-2</v>
      </c>
      <c r="N397" s="61">
        <v>0.55589999999999995</v>
      </c>
      <c r="O397" s="61">
        <v>1.1999999999999999E-3</v>
      </c>
      <c r="P397" s="61">
        <v>0.1472</v>
      </c>
      <c r="Q397" s="61">
        <v>61.91</v>
      </c>
      <c r="R397" s="62">
        <v>49112.87</v>
      </c>
      <c r="S397" s="61">
        <v>0.2407</v>
      </c>
      <c r="T397" s="61">
        <v>0.1472</v>
      </c>
      <c r="U397" s="61">
        <v>0.61209999999999998</v>
      </c>
      <c r="V397" s="61">
        <v>17.739999999999998</v>
      </c>
      <c r="W397" s="61">
        <v>9.57</v>
      </c>
      <c r="X397" s="62">
        <v>61604.89</v>
      </c>
      <c r="Y397" s="61">
        <v>134.33000000000001</v>
      </c>
      <c r="Z397" s="62">
        <v>78260.42</v>
      </c>
      <c r="AA397" s="61">
        <v>0.86829999999999996</v>
      </c>
      <c r="AB397" s="61">
        <v>7.3200000000000001E-2</v>
      </c>
      <c r="AC397" s="61">
        <v>5.8500000000000003E-2</v>
      </c>
      <c r="AD397" s="61">
        <v>0.13170000000000001</v>
      </c>
      <c r="AE397" s="61">
        <v>78.260000000000005</v>
      </c>
      <c r="AF397" s="62">
        <v>1800.95</v>
      </c>
      <c r="AG397" s="61">
        <v>267.24</v>
      </c>
      <c r="AH397" s="62">
        <v>71722.13</v>
      </c>
      <c r="AI397" s="61" t="s">
        <v>14</v>
      </c>
      <c r="AJ397" s="62">
        <v>28716</v>
      </c>
      <c r="AK397" s="62">
        <v>39478.660000000003</v>
      </c>
      <c r="AL397" s="61">
        <v>29.08</v>
      </c>
      <c r="AM397" s="61">
        <v>22.69</v>
      </c>
      <c r="AN397" s="61">
        <v>23.79</v>
      </c>
      <c r="AO397" s="61">
        <v>4.01</v>
      </c>
      <c r="AP397" s="62">
        <v>1255.1300000000001</v>
      </c>
      <c r="AQ397" s="61">
        <v>0.88680000000000003</v>
      </c>
      <c r="AR397" s="62">
        <v>1126.95</v>
      </c>
      <c r="AS397" s="62">
        <v>2248.7199999999998</v>
      </c>
      <c r="AT397" s="62">
        <v>5230.1400000000003</v>
      </c>
      <c r="AU397" s="61">
        <v>750.83</v>
      </c>
      <c r="AV397" s="61">
        <v>244.63</v>
      </c>
      <c r="AW397" s="62">
        <v>9601.27</v>
      </c>
      <c r="AX397" s="62">
        <v>6512.68</v>
      </c>
      <c r="AY397" s="61">
        <v>0.65269999999999995</v>
      </c>
      <c r="AZ397" s="62">
        <v>2453.2199999999998</v>
      </c>
      <c r="BA397" s="61">
        <v>0.24579999999999999</v>
      </c>
      <c r="BB397" s="62">
        <v>1012.84</v>
      </c>
      <c r="BC397" s="61">
        <v>0.10150000000000001</v>
      </c>
      <c r="BD397" s="62">
        <v>9978.74</v>
      </c>
      <c r="BE397" s="62">
        <v>5953.87</v>
      </c>
      <c r="BF397" s="61">
        <v>2.6758999999999999</v>
      </c>
      <c r="BG397" s="61">
        <v>0.52510000000000001</v>
      </c>
      <c r="BH397" s="61">
        <v>0.23699999999999999</v>
      </c>
      <c r="BI397" s="61">
        <v>0.17510000000000001</v>
      </c>
      <c r="BJ397" s="61">
        <v>0.04</v>
      </c>
      <c r="BK397" s="61">
        <v>2.29E-2</v>
      </c>
    </row>
    <row r="398" spans="1:63" x14ac:dyDescent="0.25">
      <c r="A398" s="61" t="s">
        <v>430</v>
      </c>
      <c r="B398" s="61">
        <v>49908</v>
      </c>
      <c r="C398" s="61">
        <v>67.48</v>
      </c>
      <c r="D398" s="61">
        <v>29.39</v>
      </c>
      <c r="E398" s="62">
        <v>1982.91</v>
      </c>
      <c r="F398" s="62">
        <v>1962.97</v>
      </c>
      <c r="G398" s="61">
        <v>5.8999999999999999E-3</v>
      </c>
      <c r="H398" s="61">
        <v>2.0000000000000001E-4</v>
      </c>
      <c r="I398" s="61">
        <v>8.3999999999999995E-3</v>
      </c>
      <c r="J398" s="61">
        <v>1.5E-3</v>
      </c>
      <c r="K398" s="61">
        <v>1.23E-2</v>
      </c>
      <c r="L398" s="61">
        <v>0.95450000000000002</v>
      </c>
      <c r="M398" s="61">
        <v>1.72E-2</v>
      </c>
      <c r="N398" s="61">
        <v>0.29630000000000001</v>
      </c>
      <c r="O398" s="61">
        <v>3.7000000000000002E-3</v>
      </c>
      <c r="P398" s="61">
        <v>0.1111</v>
      </c>
      <c r="Q398" s="61">
        <v>91.01</v>
      </c>
      <c r="R398" s="62">
        <v>54535.93</v>
      </c>
      <c r="S398" s="61">
        <v>0.25030000000000002</v>
      </c>
      <c r="T398" s="61">
        <v>0.17829999999999999</v>
      </c>
      <c r="U398" s="61">
        <v>0.57150000000000001</v>
      </c>
      <c r="V398" s="61">
        <v>19.579999999999998</v>
      </c>
      <c r="W398" s="61">
        <v>12.93</v>
      </c>
      <c r="X398" s="62">
        <v>72188.960000000006</v>
      </c>
      <c r="Y398" s="61">
        <v>148.63999999999999</v>
      </c>
      <c r="Z398" s="62">
        <v>139354.75</v>
      </c>
      <c r="AA398" s="61">
        <v>0.84130000000000005</v>
      </c>
      <c r="AB398" s="61">
        <v>0.1139</v>
      </c>
      <c r="AC398" s="61">
        <v>4.48E-2</v>
      </c>
      <c r="AD398" s="61">
        <v>0.15870000000000001</v>
      </c>
      <c r="AE398" s="61">
        <v>139.35</v>
      </c>
      <c r="AF398" s="62">
        <v>3919.31</v>
      </c>
      <c r="AG398" s="61">
        <v>502.04</v>
      </c>
      <c r="AH398" s="62">
        <v>143219.32</v>
      </c>
      <c r="AI398" s="61" t="s">
        <v>14</v>
      </c>
      <c r="AJ398" s="62">
        <v>35451</v>
      </c>
      <c r="AK398" s="62">
        <v>50716.53</v>
      </c>
      <c r="AL398" s="61">
        <v>47.11</v>
      </c>
      <c r="AM398" s="61">
        <v>27.27</v>
      </c>
      <c r="AN398" s="61">
        <v>29.01</v>
      </c>
      <c r="AO398" s="61">
        <v>4.9000000000000004</v>
      </c>
      <c r="AP398" s="61">
        <v>931.6</v>
      </c>
      <c r="AQ398" s="61">
        <v>0.94069999999999998</v>
      </c>
      <c r="AR398" s="62">
        <v>1098.68</v>
      </c>
      <c r="AS398" s="62">
        <v>1739.36</v>
      </c>
      <c r="AT398" s="62">
        <v>4883.92</v>
      </c>
      <c r="AU398" s="61">
        <v>838.56</v>
      </c>
      <c r="AV398" s="61">
        <v>188.89</v>
      </c>
      <c r="AW398" s="62">
        <v>8749.42</v>
      </c>
      <c r="AX398" s="62">
        <v>4158.99</v>
      </c>
      <c r="AY398" s="61">
        <v>0.46870000000000001</v>
      </c>
      <c r="AZ398" s="62">
        <v>4199.54</v>
      </c>
      <c r="BA398" s="61">
        <v>0.4733</v>
      </c>
      <c r="BB398" s="61">
        <v>514.77</v>
      </c>
      <c r="BC398" s="61">
        <v>5.8000000000000003E-2</v>
      </c>
      <c r="BD398" s="62">
        <v>8873.2999999999993</v>
      </c>
      <c r="BE398" s="62">
        <v>3453.16</v>
      </c>
      <c r="BF398" s="61">
        <v>0.81789999999999996</v>
      </c>
      <c r="BG398" s="61">
        <v>0.57869999999999999</v>
      </c>
      <c r="BH398" s="61">
        <v>0.22289999999999999</v>
      </c>
      <c r="BI398" s="61">
        <v>0.1449</v>
      </c>
      <c r="BJ398" s="61">
        <v>3.49E-2</v>
      </c>
      <c r="BK398" s="61">
        <v>1.8499999999999999E-2</v>
      </c>
    </row>
    <row r="399" spans="1:63" x14ac:dyDescent="0.25">
      <c r="A399" s="61" t="s">
        <v>431</v>
      </c>
      <c r="B399" s="61">
        <v>46268</v>
      </c>
      <c r="C399" s="61">
        <v>80.38</v>
      </c>
      <c r="D399" s="61">
        <v>21.28</v>
      </c>
      <c r="E399" s="62">
        <v>1710.78</v>
      </c>
      <c r="F399" s="62">
        <v>1721.38</v>
      </c>
      <c r="G399" s="61">
        <v>6.7999999999999996E-3</v>
      </c>
      <c r="H399" s="61">
        <v>4.0000000000000002E-4</v>
      </c>
      <c r="I399" s="61">
        <v>1.11E-2</v>
      </c>
      <c r="J399" s="61">
        <v>1.2999999999999999E-3</v>
      </c>
      <c r="K399" s="61">
        <v>1.6400000000000001E-2</v>
      </c>
      <c r="L399" s="61">
        <v>0.94069999999999998</v>
      </c>
      <c r="M399" s="61">
        <v>2.3199999999999998E-2</v>
      </c>
      <c r="N399" s="61">
        <v>0.31240000000000001</v>
      </c>
      <c r="O399" s="61">
        <v>3.8E-3</v>
      </c>
      <c r="P399" s="61">
        <v>0.1176</v>
      </c>
      <c r="Q399" s="61">
        <v>74.78</v>
      </c>
      <c r="R399" s="62">
        <v>53568.58</v>
      </c>
      <c r="S399" s="61">
        <v>0.25569999999999998</v>
      </c>
      <c r="T399" s="61">
        <v>0.17960000000000001</v>
      </c>
      <c r="U399" s="61">
        <v>0.56469999999999998</v>
      </c>
      <c r="V399" s="61">
        <v>19.489999999999998</v>
      </c>
      <c r="W399" s="61">
        <v>12.36</v>
      </c>
      <c r="X399" s="62">
        <v>70667.649999999994</v>
      </c>
      <c r="Y399" s="61">
        <v>133.87</v>
      </c>
      <c r="Z399" s="62">
        <v>136444.56</v>
      </c>
      <c r="AA399" s="61">
        <v>0.82179999999999997</v>
      </c>
      <c r="AB399" s="61">
        <v>0.1313</v>
      </c>
      <c r="AC399" s="61">
        <v>4.7E-2</v>
      </c>
      <c r="AD399" s="61">
        <v>0.1782</v>
      </c>
      <c r="AE399" s="61">
        <v>136.44</v>
      </c>
      <c r="AF399" s="62">
        <v>3748.75</v>
      </c>
      <c r="AG399" s="61">
        <v>469.81</v>
      </c>
      <c r="AH399" s="62">
        <v>139128.94</v>
      </c>
      <c r="AI399" s="61" t="s">
        <v>14</v>
      </c>
      <c r="AJ399" s="62">
        <v>34967</v>
      </c>
      <c r="AK399" s="62">
        <v>49473.21</v>
      </c>
      <c r="AL399" s="61">
        <v>43.79</v>
      </c>
      <c r="AM399" s="61">
        <v>26.41</v>
      </c>
      <c r="AN399" s="61">
        <v>30.07</v>
      </c>
      <c r="AO399" s="61">
        <v>4.7</v>
      </c>
      <c r="AP399" s="62">
        <v>1185.69</v>
      </c>
      <c r="AQ399" s="61">
        <v>0.90759999999999996</v>
      </c>
      <c r="AR399" s="62">
        <v>1100.75</v>
      </c>
      <c r="AS399" s="62">
        <v>1751.53</v>
      </c>
      <c r="AT399" s="62">
        <v>4816.16</v>
      </c>
      <c r="AU399" s="61">
        <v>811.53</v>
      </c>
      <c r="AV399" s="61">
        <v>199.23</v>
      </c>
      <c r="AW399" s="62">
        <v>8679.2000000000007</v>
      </c>
      <c r="AX399" s="62">
        <v>4174.34</v>
      </c>
      <c r="AY399" s="61">
        <v>0.47439999999999999</v>
      </c>
      <c r="AZ399" s="62">
        <v>4062.69</v>
      </c>
      <c r="BA399" s="61">
        <v>0.4617</v>
      </c>
      <c r="BB399" s="61">
        <v>562.59</v>
      </c>
      <c r="BC399" s="61">
        <v>6.3899999999999998E-2</v>
      </c>
      <c r="BD399" s="62">
        <v>8799.6200000000008</v>
      </c>
      <c r="BE399" s="62">
        <v>3457.3</v>
      </c>
      <c r="BF399" s="61">
        <v>0.86460000000000004</v>
      </c>
      <c r="BG399" s="61">
        <v>0.56389999999999996</v>
      </c>
      <c r="BH399" s="61">
        <v>0.2147</v>
      </c>
      <c r="BI399" s="61">
        <v>0.16170000000000001</v>
      </c>
      <c r="BJ399" s="61">
        <v>3.5499999999999997E-2</v>
      </c>
      <c r="BK399" s="61">
        <v>2.4199999999999999E-2</v>
      </c>
    </row>
    <row r="400" spans="1:63" x14ac:dyDescent="0.25">
      <c r="A400" s="61" t="s">
        <v>432</v>
      </c>
      <c r="B400" s="61">
        <v>50575</v>
      </c>
      <c r="C400" s="61">
        <v>105.19</v>
      </c>
      <c r="D400" s="61">
        <v>13.46</v>
      </c>
      <c r="E400" s="62">
        <v>1415.46</v>
      </c>
      <c r="F400" s="62">
        <v>1417.29</v>
      </c>
      <c r="G400" s="61">
        <v>1.6999999999999999E-3</v>
      </c>
      <c r="H400" s="61">
        <v>2.0000000000000001E-4</v>
      </c>
      <c r="I400" s="61">
        <v>5.1000000000000004E-3</v>
      </c>
      <c r="J400" s="61">
        <v>8.9999999999999998E-4</v>
      </c>
      <c r="K400" s="61">
        <v>8.3999999999999995E-3</v>
      </c>
      <c r="L400" s="61">
        <v>0.96709999999999996</v>
      </c>
      <c r="M400" s="61">
        <v>1.6500000000000001E-2</v>
      </c>
      <c r="N400" s="61">
        <v>0.46529999999999999</v>
      </c>
      <c r="O400" s="61">
        <v>2.9999999999999997E-4</v>
      </c>
      <c r="P400" s="61">
        <v>0.1401</v>
      </c>
      <c r="Q400" s="61">
        <v>64.48</v>
      </c>
      <c r="R400" s="62">
        <v>50411.67</v>
      </c>
      <c r="S400" s="61">
        <v>0.20019999999999999</v>
      </c>
      <c r="T400" s="61">
        <v>0.16980000000000001</v>
      </c>
      <c r="U400" s="61">
        <v>0.63</v>
      </c>
      <c r="V400" s="61">
        <v>18.440000000000001</v>
      </c>
      <c r="W400" s="61">
        <v>10.43</v>
      </c>
      <c r="X400" s="62">
        <v>62902.86</v>
      </c>
      <c r="Y400" s="61">
        <v>130.66</v>
      </c>
      <c r="Z400" s="62">
        <v>101525.42</v>
      </c>
      <c r="AA400" s="61">
        <v>0.88580000000000003</v>
      </c>
      <c r="AB400" s="61">
        <v>6.3600000000000004E-2</v>
      </c>
      <c r="AC400" s="61">
        <v>5.0599999999999999E-2</v>
      </c>
      <c r="AD400" s="61">
        <v>0.1142</v>
      </c>
      <c r="AE400" s="61">
        <v>101.53</v>
      </c>
      <c r="AF400" s="62">
        <v>2513.96</v>
      </c>
      <c r="AG400" s="61">
        <v>352.85</v>
      </c>
      <c r="AH400" s="62">
        <v>97401.79</v>
      </c>
      <c r="AI400" s="61" t="s">
        <v>14</v>
      </c>
      <c r="AJ400" s="62">
        <v>30481</v>
      </c>
      <c r="AK400" s="62">
        <v>42512.86</v>
      </c>
      <c r="AL400" s="61">
        <v>35.950000000000003</v>
      </c>
      <c r="AM400" s="61">
        <v>23.55</v>
      </c>
      <c r="AN400" s="61">
        <v>25.1</v>
      </c>
      <c r="AO400" s="61">
        <v>4.12</v>
      </c>
      <c r="AP400" s="61">
        <v>788.5</v>
      </c>
      <c r="AQ400" s="61">
        <v>0.99060000000000004</v>
      </c>
      <c r="AR400" s="62">
        <v>1046.4100000000001</v>
      </c>
      <c r="AS400" s="62">
        <v>1945.27</v>
      </c>
      <c r="AT400" s="62">
        <v>4935.3100000000004</v>
      </c>
      <c r="AU400" s="61">
        <v>760.94</v>
      </c>
      <c r="AV400" s="61">
        <v>281.63</v>
      </c>
      <c r="AW400" s="62">
        <v>8969.5499999999993</v>
      </c>
      <c r="AX400" s="62">
        <v>5471.95</v>
      </c>
      <c r="AY400" s="61">
        <v>0.5958</v>
      </c>
      <c r="AZ400" s="62">
        <v>2943.34</v>
      </c>
      <c r="BA400" s="61">
        <v>0.32050000000000001</v>
      </c>
      <c r="BB400" s="61">
        <v>769.49</v>
      </c>
      <c r="BC400" s="61">
        <v>8.3799999999999999E-2</v>
      </c>
      <c r="BD400" s="62">
        <v>9184.77</v>
      </c>
      <c r="BE400" s="62">
        <v>5115.87</v>
      </c>
      <c r="BF400" s="61">
        <v>1.8789</v>
      </c>
      <c r="BG400" s="61">
        <v>0.54220000000000002</v>
      </c>
      <c r="BH400" s="61">
        <v>0.2319</v>
      </c>
      <c r="BI400" s="61">
        <v>0.17119999999999999</v>
      </c>
      <c r="BJ400" s="61">
        <v>3.5900000000000001E-2</v>
      </c>
      <c r="BK400" s="61">
        <v>1.8700000000000001E-2</v>
      </c>
    </row>
    <row r="401" spans="1:63" x14ac:dyDescent="0.25">
      <c r="A401" s="61" t="s">
        <v>433</v>
      </c>
      <c r="B401" s="61">
        <v>50716</v>
      </c>
      <c r="C401" s="61">
        <v>47.29</v>
      </c>
      <c r="D401" s="61">
        <v>31.93</v>
      </c>
      <c r="E401" s="62">
        <v>1509.71</v>
      </c>
      <c r="F401" s="62">
        <v>1462.46</v>
      </c>
      <c r="G401" s="61">
        <v>0.01</v>
      </c>
      <c r="H401" s="61">
        <v>4.0000000000000002E-4</v>
      </c>
      <c r="I401" s="61">
        <v>2.9600000000000001E-2</v>
      </c>
      <c r="J401" s="61">
        <v>2E-3</v>
      </c>
      <c r="K401" s="61">
        <v>4.9200000000000001E-2</v>
      </c>
      <c r="L401" s="61">
        <v>0.86399999999999999</v>
      </c>
      <c r="M401" s="61">
        <v>4.48E-2</v>
      </c>
      <c r="N401" s="61">
        <v>0.42359999999999998</v>
      </c>
      <c r="O401" s="61">
        <v>6.7000000000000002E-3</v>
      </c>
      <c r="P401" s="61">
        <v>0.13020000000000001</v>
      </c>
      <c r="Q401" s="61">
        <v>66.91</v>
      </c>
      <c r="R401" s="62">
        <v>53068.49</v>
      </c>
      <c r="S401" s="61">
        <v>0.34189999999999998</v>
      </c>
      <c r="T401" s="61">
        <v>0.16020000000000001</v>
      </c>
      <c r="U401" s="61">
        <v>0.49780000000000002</v>
      </c>
      <c r="V401" s="61">
        <v>18.059999999999999</v>
      </c>
      <c r="W401" s="61">
        <v>11.51</v>
      </c>
      <c r="X401" s="62">
        <v>66026.559999999998</v>
      </c>
      <c r="Y401" s="61">
        <v>126.64</v>
      </c>
      <c r="Z401" s="62">
        <v>152572.38</v>
      </c>
      <c r="AA401" s="61">
        <v>0.72070000000000001</v>
      </c>
      <c r="AB401" s="61">
        <v>0.2427</v>
      </c>
      <c r="AC401" s="61">
        <v>3.6499999999999998E-2</v>
      </c>
      <c r="AD401" s="61">
        <v>0.27929999999999999</v>
      </c>
      <c r="AE401" s="61">
        <v>152.57</v>
      </c>
      <c r="AF401" s="62">
        <v>4726.04</v>
      </c>
      <c r="AG401" s="61">
        <v>532.53</v>
      </c>
      <c r="AH401" s="62">
        <v>162307.5</v>
      </c>
      <c r="AI401" s="61" t="s">
        <v>14</v>
      </c>
      <c r="AJ401" s="62">
        <v>31476</v>
      </c>
      <c r="AK401" s="62">
        <v>45908.15</v>
      </c>
      <c r="AL401" s="61">
        <v>49.47</v>
      </c>
      <c r="AM401" s="61">
        <v>29.34</v>
      </c>
      <c r="AN401" s="61">
        <v>33.65</v>
      </c>
      <c r="AO401" s="61">
        <v>3.97</v>
      </c>
      <c r="AP401" s="62">
        <v>1548.47</v>
      </c>
      <c r="AQ401" s="61">
        <v>1.0634999999999999</v>
      </c>
      <c r="AR401" s="62">
        <v>1239.72</v>
      </c>
      <c r="AS401" s="62">
        <v>1734.61</v>
      </c>
      <c r="AT401" s="62">
        <v>5322.71</v>
      </c>
      <c r="AU401" s="62">
        <v>1034.82</v>
      </c>
      <c r="AV401" s="61">
        <v>223.64</v>
      </c>
      <c r="AW401" s="62">
        <v>9555.49</v>
      </c>
      <c r="AX401" s="62">
        <v>3939.34</v>
      </c>
      <c r="AY401" s="61">
        <v>0.40189999999999998</v>
      </c>
      <c r="AZ401" s="62">
        <v>5116.99</v>
      </c>
      <c r="BA401" s="61">
        <v>0.52200000000000002</v>
      </c>
      <c r="BB401" s="61">
        <v>746.31</v>
      </c>
      <c r="BC401" s="61">
        <v>7.6100000000000001E-2</v>
      </c>
      <c r="BD401" s="62">
        <v>9802.65</v>
      </c>
      <c r="BE401" s="62">
        <v>2357.17</v>
      </c>
      <c r="BF401" s="61">
        <v>0.59199999999999997</v>
      </c>
      <c r="BG401" s="61">
        <v>0.56210000000000004</v>
      </c>
      <c r="BH401" s="61">
        <v>0.2077</v>
      </c>
      <c r="BI401" s="61">
        <v>0.17610000000000001</v>
      </c>
      <c r="BJ401" s="61">
        <v>3.3700000000000001E-2</v>
      </c>
      <c r="BK401" s="61">
        <v>2.0400000000000001E-2</v>
      </c>
    </row>
    <row r="402" spans="1:63" x14ac:dyDescent="0.25">
      <c r="A402" s="61" t="s">
        <v>434</v>
      </c>
      <c r="B402" s="61">
        <v>44552</v>
      </c>
      <c r="C402" s="61">
        <v>61</v>
      </c>
      <c r="D402" s="61">
        <v>38.83</v>
      </c>
      <c r="E402" s="62">
        <v>2368.5300000000002</v>
      </c>
      <c r="F402" s="62">
        <v>2380.7199999999998</v>
      </c>
      <c r="G402" s="61">
        <v>6.6E-3</v>
      </c>
      <c r="H402" s="61">
        <v>5.0000000000000001E-4</v>
      </c>
      <c r="I402" s="61">
        <v>1.4E-2</v>
      </c>
      <c r="J402" s="61">
        <v>1.6000000000000001E-3</v>
      </c>
      <c r="K402" s="61">
        <v>1.7999999999999999E-2</v>
      </c>
      <c r="L402" s="61">
        <v>0.93689999999999996</v>
      </c>
      <c r="M402" s="61">
        <v>2.24E-2</v>
      </c>
      <c r="N402" s="61">
        <v>0.31259999999999999</v>
      </c>
      <c r="O402" s="61">
        <v>5.5999999999999999E-3</v>
      </c>
      <c r="P402" s="61">
        <v>0.11070000000000001</v>
      </c>
      <c r="Q402" s="61">
        <v>106.25</v>
      </c>
      <c r="R402" s="62">
        <v>54628.74</v>
      </c>
      <c r="S402" s="61">
        <v>0.25040000000000001</v>
      </c>
      <c r="T402" s="61">
        <v>0.1961</v>
      </c>
      <c r="U402" s="61">
        <v>0.55359999999999998</v>
      </c>
      <c r="V402" s="61">
        <v>19.91</v>
      </c>
      <c r="W402" s="61">
        <v>15.22</v>
      </c>
      <c r="X402" s="62">
        <v>71799.360000000001</v>
      </c>
      <c r="Y402" s="61">
        <v>151.28</v>
      </c>
      <c r="Z402" s="62">
        <v>132710.25</v>
      </c>
      <c r="AA402" s="61">
        <v>0.83909999999999996</v>
      </c>
      <c r="AB402" s="61">
        <v>0.12559999999999999</v>
      </c>
      <c r="AC402" s="61">
        <v>3.5200000000000002E-2</v>
      </c>
      <c r="AD402" s="61">
        <v>0.16089999999999999</v>
      </c>
      <c r="AE402" s="61">
        <v>132.71</v>
      </c>
      <c r="AF402" s="62">
        <v>4058.7</v>
      </c>
      <c r="AG402" s="61">
        <v>531.89</v>
      </c>
      <c r="AH402" s="62">
        <v>138095.99</v>
      </c>
      <c r="AI402" s="61" t="s">
        <v>14</v>
      </c>
      <c r="AJ402" s="62">
        <v>35221</v>
      </c>
      <c r="AK402" s="62">
        <v>50137.279999999999</v>
      </c>
      <c r="AL402" s="61">
        <v>49.9</v>
      </c>
      <c r="AM402" s="61">
        <v>29.45</v>
      </c>
      <c r="AN402" s="61">
        <v>32.450000000000003</v>
      </c>
      <c r="AO402" s="61">
        <v>4.7300000000000004</v>
      </c>
      <c r="AP402" s="61">
        <v>865.87</v>
      </c>
      <c r="AQ402" s="61">
        <v>0.93540000000000001</v>
      </c>
      <c r="AR402" s="62">
        <v>1077.5</v>
      </c>
      <c r="AS402" s="62">
        <v>1708.3</v>
      </c>
      <c r="AT402" s="62">
        <v>4876.57</v>
      </c>
      <c r="AU402" s="61">
        <v>863.64</v>
      </c>
      <c r="AV402" s="61">
        <v>177.8</v>
      </c>
      <c r="AW402" s="62">
        <v>8703.82</v>
      </c>
      <c r="AX402" s="62">
        <v>4047.86</v>
      </c>
      <c r="AY402" s="61">
        <v>0.46479999999999999</v>
      </c>
      <c r="AZ402" s="62">
        <v>4146.82</v>
      </c>
      <c r="BA402" s="61">
        <v>0.47610000000000002</v>
      </c>
      <c r="BB402" s="61">
        <v>514.76</v>
      </c>
      <c r="BC402" s="61">
        <v>5.91E-2</v>
      </c>
      <c r="BD402" s="62">
        <v>8709.43</v>
      </c>
      <c r="BE402" s="62">
        <v>3494.15</v>
      </c>
      <c r="BF402" s="61">
        <v>0.83199999999999996</v>
      </c>
      <c r="BG402" s="61">
        <v>0.5857</v>
      </c>
      <c r="BH402" s="61">
        <v>0.2263</v>
      </c>
      <c r="BI402" s="61">
        <v>0.13830000000000001</v>
      </c>
      <c r="BJ402" s="61">
        <v>3.27E-2</v>
      </c>
      <c r="BK402" s="61">
        <v>1.7100000000000001E-2</v>
      </c>
    </row>
    <row r="403" spans="1:63" x14ac:dyDescent="0.25">
      <c r="A403" s="61" t="s">
        <v>435</v>
      </c>
      <c r="B403" s="61">
        <v>44560</v>
      </c>
      <c r="C403" s="61">
        <v>46.1</v>
      </c>
      <c r="D403" s="61">
        <v>61.69</v>
      </c>
      <c r="E403" s="62">
        <v>2843.76</v>
      </c>
      <c r="F403" s="62">
        <v>2669.75</v>
      </c>
      <c r="G403" s="61">
        <v>7.6E-3</v>
      </c>
      <c r="H403" s="61">
        <v>5.9999999999999995E-4</v>
      </c>
      <c r="I403" s="61">
        <v>3.9600000000000003E-2</v>
      </c>
      <c r="J403" s="61">
        <v>1.5E-3</v>
      </c>
      <c r="K403" s="61">
        <v>4.3999999999999997E-2</v>
      </c>
      <c r="L403" s="61">
        <v>0.85399999999999998</v>
      </c>
      <c r="M403" s="61">
        <v>5.28E-2</v>
      </c>
      <c r="N403" s="61">
        <v>0.54520000000000002</v>
      </c>
      <c r="O403" s="61">
        <v>1.03E-2</v>
      </c>
      <c r="P403" s="61">
        <v>0.1421</v>
      </c>
      <c r="Q403" s="61">
        <v>120.02</v>
      </c>
      <c r="R403" s="62">
        <v>53380.15</v>
      </c>
      <c r="S403" s="61">
        <v>0.2722</v>
      </c>
      <c r="T403" s="61">
        <v>0.16320000000000001</v>
      </c>
      <c r="U403" s="61">
        <v>0.56459999999999999</v>
      </c>
      <c r="V403" s="61">
        <v>18.43</v>
      </c>
      <c r="W403" s="61">
        <v>17.79</v>
      </c>
      <c r="X403" s="62">
        <v>74372.19</v>
      </c>
      <c r="Y403" s="61">
        <v>156.38999999999999</v>
      </c>
      <c r="Z403" s="62">
        <v>100070.84</v>
      </c>
      <c r="AA403" s="61">
        <v>0.75119999999999998</v>
      </c>
      <c r="AB403" s="61">
        <v>0.2145</v>
      </c>
      <c r="AC403" s="61">
        <v>3.4299999999999997E-2</v>
      </c>
      <c r="AD403" s="61">
        <v>0.24879999999999999</v>
      </c>
      <c r="AE403" s="61">
        <v>100.07</v>
      </c>
      <c r="AF403" s="62">
        <v>2969.45</v>
      </c>
      <c r="AG403" s="61">
        <v>390.75</v>
      </c>
      <c r="AH403" s="62">
        <v>102949.23</v>
      </c>
      <c r="AI403" s="61" t="s">
        <v>14</v>
      </c>
      <c r="AJ403" s="62">
        <v>27466</v>
      </c>
      <c r="AK403" s="62">
        <v>40879.01</v>
      </c>
      <c r="AL403" s="61">
        <v>48.14</v>
      </c>
      <c r="AM403" s="61">
        <v>27.89</v>
      </c>
      <c r="AN403" s="61">
        <v>33.200000000000003</v>
      </c>
      <c r="AO403" s="61">
        <v>4.22</v>
      </c>
      <c r="AP403" s="61">
        <v>862.99</v>
      </c>
      <c r="AQ403" s="61">
        <v>1.0087999999999999</v>
      </c>
      <c r="AR403" s="62">
        <v>1077.21</v>
      </c>
      <c r="AS403" s="62">
        <v>1762.48</v>
      </c>
      <c r="AT403" s="62">
        <v>5239.01</v>
      </c>
      <c r="AU403" s="61">
        <v>904.18</v>
      </c>
      <c r="AV403" s="61">
        <v>273.8</v>
      </c>
      <c r="AW403" s="62">
        <v>9256.68</v>
      </c>
      <c r="AX403" s="62">
        <v>5149.8599999999997</v>
      </c>
      <c r="AY403" s="61">
        <v>0.54169999999999996</v>
      </c>
      <c r="AZ403" s="62">
        <v>3422.23</v>
      </c>
      <c r="BA403" s="61">
        <v>0.36</v>
      </c>
      <c r="BB403" s="61">
        <v>935.12</v>
      </c>
      <c r="BC403" s="61">
        <v>9.8400000000000001E-2</v>
      </c>
      <c r="BD403" s="62">
        <v>9507.2199999999993</v>
      </c>
      <c r="BE403" s="62">
        <v>3972.91</v>
      </c>
      <c r="BF403" s="61">
        <v>1.3794999999999999</v>
      </c>
      <c r="BG403" s="61">
        <v>0.56899999999999995</v>
      </c>
      <c r="BH403" s="61">
        <v>0.21870000000000001</v>
      </c>
      <c r="BI403" s="61">
        <v>0.16239999999999999</v>
      </c>
      <c r="BJ403" s="61">
        <v>3.0599999999999999E-2</v>
      </c>
      <c r="BK403" s="61">
        <v>1.9300000000000001E-2</v>
      </c>
    </row>
    <row r="404" spans="1:63" x14ac:dyDescent="0.25">
      <c r="A404" s="61" t="s">
        <v>436</v>
      </c>
      <c r="B404" s="61">
        <v>44578</v>
      </c>
      <c r="C404" s="61">
        <v>18.239999999999998</v>
      </c>
      <c r="D404" s="61">
        <v>226.63</v>
      </c>
      <c r="E404" s="62">
        <v>4133.2299999999996</v>
      </c>
      <c r="F404" s="62">
        <v>3672.76</v>
      </c>
      <c r="G404" s="61">
        <v>1.12E-2</v>
      </c>
      <c r="H404" s="61">
        <v>6.9999999999999999E-4</v>
      </c>
      <c r="I404" s="61">
        <v>0.16309999999999999</v>
      </c>
      <c r="J404" s="61">
        <v>2E-3</v>
      </c>
      <c r="K404" s="61">
        <v>4.7699999999999999E-2</v>
      </c>
      <c r="L404" s="61">
        <v>0.69950000000000001</v>
      </c>
      <c r="M404" s="61">
        <v>7.5800000000000006E-2</v>
      </c>
      <c r="N404" s="61">
        <v>0.59619999999999995</v>
      </c>
      <c r="O404" s="61">
        <v>2.4E-2</v>
      </c>
      <c r="P404" s="61">
        <v>0.14699999999999999</v>
      </c>
      <c r="Q404" s="61">
        <v>165.83</v>
      </c>
      <c r="R404" s="62">
        <v>57294.84</v>
      </c>
      <c r="S404" s="61">
        <v>0.26700000000000002</v>
      </c>
      <c r="T404" s="61">
        <v>0.1903</v>
      </c>
      <c r="U404" s="61">
        <v>0.54269999999999996</v>
      </c>
      <c r="V404" s="61">
        <v>18.21</v>
      </c>
      <c r="W404" s="61">
        <v>24.2</v>
      </c>
      <c r="X404" s="62">
        <v>83526.87</v>
      </c>
      <c r="Y404" s="61">
        <v>167.52</v>
      </c>
      <c r="Z404" s="62">
        <v>127015.13</v>
      </c>
      <c r="AA404" s="61">
        <v>0.65249999999999997</v>
      </c>
      <c r="AB404" s="61">
        <v>0.31230000000000002</v>
      </c>
      <c r="AC404" s="61">
        <v>3.5200000000000002E-2</v>
      </c>
      <c r="AD404" s="61">
        <v>0.34749999999999998</v>
      </c>
      <c r="AE404" s="61">
        <v>127.02</v>
      </c>
      <c r="AF404" s="62">
        <v>5140.47</v>
      </c>
      <c r="AG404" s="61">
        <v>559.5</v>
      </c>
      <c r="AH404" s="62">
        <v>149762.62</v>
      </c>
      <c r="AI404" s="61" t="s">
        <v>14</v>
      </c>
      <c r="AJ404" s="62">
        <v>27454</v>
      </c>
      <c r="AK404" s="62">
        <v>40267.769999999997</v>
      </c>
      <c r="AL404" s="61">
        <v>62.23</v>
      </c>
      <c r="AM404" s="61">
        <v>37.47</v>
      </c>
      <c r="AN404" s="61">
        <v>41.71</v>
      </c>
      <c r="AO404" s="61">
        <v>4.45</v>
      </c>
      <c r="AP404" s="61">
        <v>687.5</v>
      </c>
      <c r="AQ404" s="61">
        <v>1.1608000000000001</v>
      </c>
      <c r="AR404" s="62">
        <v>1319.54</v>
      </c>
      <c r="AS404" s="62">
        <v>2111.04</v>
      </c>
      <c r="AT404" s="62">
        <v>6137.09</v>
      </c>
      <c r="AU404" s="62">
        <v>1099.55</v>
      </c>
      <c r="AV404" s="61">
        <v>444.04</v>
      </c>
      <c r="AW404" s="62">
        <v>11111.27</v>
      </c>
      <c r="AX404" s="62">
        <v>4821.3500000000004</v>
      </c>
      <c r="AY404" s="61">
        <v>0.42180000000000001</v>
      </c>
      <c r="AZ404" s="62">
        <v>5468.98</v>
      </c>
      <c r="BA404" s="61">
        <v>0.47849999999999998</v>
      </c>
      <c r="BB404" s="62">
        <v>1139.46</v>
      </c>
      <c r="BC404" s="61">
        <v>9.9699999999999997E-2</v>
      </c>
      <c r="BD404" s="62">
        <v>11429.79</v>
      </c>
      <c r="BE404" s="62">
        <v>2756.32</v>
      </c>
      <c r="BF404" s="61">
        <v>0.86470000000000002</v>
      </c>
      <c r="BG404" s="61">
        <v>0.55810000000000004</v>
      </c>
      <c r="BH404" s="61">
        <v>0.20610000000000001</v>
      </c>
      <c r="BI404" s="61">
        <v>0.1893</v>
      </c>
      <c r="BJ404" s="61">
        <v>2.64E-2</v>
      </c>
      <c r="BK404" s="61">
        <v>2.01E-2</v>
      </c>
    </row>
    <row r="405" spans="1:63" x14ac:dyDescent="0.25">
      <c r="A405" s="61" t="s">
        <v>437</v>
      </c>
      <c r="B405" s="61">
        <v>47761</v>
      </c>
      <c r="C405" s="61">
        <v>116.1</v>
      </c>
      <c r="D405" s="61">
        <v>12.33</v>
      </c>
      <c r="E405" s="62">
        <v>1431.79</v>
      </c>
      <c r="F405" s="62">
        <v>1574.95</v>
      </c>
      <c r="G405" s="61">
        <v>2.3E-3</v>
      </c>
      <c r="H405" s="61">
        <v>2.0000000000000001E-4</v>
      </c>
      <c r="I405" s="61">
        <v>3.8E-3</v>
      </c>
      <c r="J405" s="61">
        <v>1E-3</v>
      </c>
      <c r="K405" s="61">
        <v>6.1999999999999998E-3</v>
      </c>
      <c r="L405" s="61">
        <v>0.97540000000000004</v>
      </c>
      <c r="M405" s="61">
        <v>1.0999999999999999E-2</v>
      </c>
      <c r="N405" s="61">
        <v>0.51160000000000005</v>
      </c>
      <c r="O405" s="61">
        <v>6.4000000000000003E-3</v>
      </c>
      <c r="P405" s="61">
        <v>0.14180000000000001</v>
      </c>
      <c r="Q405" s="61">
        <v>66.92</v>
      </c>
      <c r="R405" s="62">
        <v>49610.86</v>
      </c>
      <c r="S405" s="61">
        <v>0.23499999999999999</v>
      </c>
      <c r="T405" s="61">
        <v>0.17530000000000001</v>
      </c>
      <c r="U405" s="61">
        <v>0.5897</v>
      </c>
      <c r="V405" s="61">
        <v>17.79</v>
      </c>
      <c r="W405" s="61">
        <v>10.76</v>
      </c>
      <c r="X405" s="62">
        <v>64736.58</v>
      </c>
      <c r="Y405" s="61">
        <v>127.66</v>
      </c>
      <c r="Z405" s="62">
        <v>103504.69</v>
      </c>
      <c r="AA405" s="61">
        <v>0.78039999999999998</v>
      </c>
      <c r="AB405" s="61">
        <v>0.1288</v>
      </c>
      <c r="AC405" s="61">
        <v>9.0899999999999995E-2</v>
      </c>
      <c r="AD405" s="61">
        <v>0.21959999999999999</v>
      </c>
      <c r="AE405" s="61">
        <v>103.5</v>
      </c>
      <c r="AF405" s="62">
        <v>2779.61</v>
      </c>
      <c r="AG405" s="61">
        <v>353.24</v>
      </c>
      <c r="AH405" s="62">
        <v>95876.05</v>
      </c>
      <c r="AI405" s="61" t="s">
        <v>14</v>
      </c>
      <c r="AJ405" s="62">
        <v>28107</v>
      </c>
      <c r="AK405" s="62">
        <v>39275.360000000001</v>
      </c>
      <c r="AL405" s="61">
        <v>35.82</v>
      </c>
      <c r="AM405" s="61">
        <v>25.22</v>
      </c>
      <c r="AN405" s="61">
        <v>26.86</v>
      </c>
      <c r="AO405" s="61">
        <v>4.0999999999999996</v>
      </c>
      <c r="AP405" s="62">
        <v>1199.92</v>
      </c>
      <c r="AQ405" s="61">
        <v>1.0101</v>
      </c>
      <c r="AR405" s="62">
        <v>1015.93</v>
      </c>
      <c r="AS405" s="62">
        <v>1843.23</v>
      </c>
      <c r="AT405" s="62">
        <v>4593.7</v>
      </c>
      <c r="AU405" s="61">
        <v>845.85</v>
      </c>
      <c r="AV405" s="61">
        <v>186.56</v>
      </c>
      <c r="AW405" s="62">
        <v>8485.26</v>
      </c>
      <c r="AX405" s="62">
        <v>5031.21</v>
      </c>
      <c r="AY405" s="61">
        <v>0.57889999999999997</v>
      </c>
      <c r="AZ405" s="62">
        <v>2796.48</v>
      </c>
      <c r="BA405" s="61">
        <v>0.32179999999999997</v>
      </c>
      <c r="BB405" s="61">
        <v>863.43</v>
      </c>
      <c r="BC405" s="61">
        <v>9.9299999999999999E-2</v>
      </c>
      <c r="BD405" s="62">
        <v>8691.1299999999992</v>
      </c>
      <c r="BE405" s="62">
        <v>4995.3900000000003</v>
      </c>
      <c r="BF405" s="61">
        <v>1.9652000000000001</v>
      </c>
      <c r="BG405" s="61">
        <v>0.5353</v>
      </c>
      <c r="BH405" s="61">
        <v>0.23649999999999999</v>
      </c>
      <c r="BI405" s="61">
        <v>0.16880000000000001</v>
      </c>
      <c r="BJ405" s="61">
        <v>3.8199999999999998E-2</v>
      </c>
      <c r="BK405" s="61">
        <v>2.12E-2</v>
      </c>
    </row>
    <row r="406" spans="1:63" x14ac:dyDescent="0.25">
      <c r="A406" s="61" t="s">
        <v>438</v>
      </c>
      <c r="B406" s="61">
        <v>47373</v>
      </c>
      <c r="C406" s="61">
        <v>40.86</v>
      </c>
      <c r="D406" s="61">
        <v>130.9</v>
      </c>
      <c r="E406" s="62">
        <v>5348.04</v>
      </c>
      <c r="F406" s="62">
        <v>5108.5200000000004</v>
      </c>
      <c r="G406" s="61">
        <v>1.7100000000000001E-2</v>
      </c>
      <c r="H406" s="61">
        <v>4.0000000000000002E-4</v>
      </c>
      <c r="I406" s="61">
        <v>0.02</v>
      </c>
      <c r="J406" s="61">
        <v>1E-3</v>
      </c>
      <c r="K406" s="61">
        <v>2.3900000000000001E-2</v>
      </c>
      <c r="L406" s="61">
        <v>0.90990000000000004</v>
      </c>
      <c r="M406" s="61">
        <v>2.76E-2</v>
      </c>
      <c r="N406" s="61">
        <v>0.1948</v>
      </c>
      <c r="O406" s="61">
        <v>9.1999999999999998E-3</v>
      </c>
      <c r="P406" s="61">
        <v>0.1111</v>
      </c>
      <c r="Q406" s="61">
        <v>216.18</v>
      </c>
      <c r="R406" s="62">
        <v>60983.62</v>
      </c>
      <c r="S406" s="61">
        <v>0.2359</v>
      </c>
      <c r="T406" s="61">
        <v>0.21879999999999999</v>
      </c>
      <c r="U406" s="61">
        <v>0.54530000000000001</v>
      </c>
      <c r="V406" s="61">
        <v>20.440000000000001</v>
      </c>
      <c r="W406" s="61">
        <v>26.83</v>
      </c>
      <c r="X406" s="62">
        <v>84524.53</v>
      </c>
      <c r="Y406" s="61">
        <v>195.88</v>
      </c>
      <c r="Z406" s="62">
        <v>157653.01999999999</v>
      </c>
      <c r="AA406" s="61">
        <v>0.83399999999999996</v>
      </c>
      <c r="AB406" s="61">
        <v>0.14580000000000001</v>
      </c>
      <c r="AC406" s="61">
        <v>2.0199999999999999E-2</v>
      </c>
      <c r="AD406" s="61">
        <v>0.16600000000000001</v>
      </c>
      <c r="AE406" s="61">
        <v>157.65</v>
      </c>
      <c r="AF406" s="62">
        <v>5795.55</v>
      </c>
      <c r="AG406" s="61">
        <v>733.05</v>
      </c>
      <c r="AH406" s="62">
        <v>176416.49</v>
      </c>
      <c r="AI406" s="61" t="s">
        <v>14</v>
      </c>
      <c r="AJ406" s="62">
        <v>39476</v>
      </c>
      <c r="AK406" s="62">
        <v>64766.52</v>
      </c>
      <c r="AL406" s="61">
        <v>63.47</v>
      </c>
      <c r="AM406" s="61">
        <v>35.68</v>
      </c>
      <c r="AN406" s="61">
        <v>37.99</v>
      </c>
      <c r="AO406" s="61">
        <v>4.3499999999999996</v>
      </c>
      <c r="AP406" s="61">
        <v>0</v>
      </c>
      <c r="AQ406" s="61">
        <v>0.72860000000000003</v>
      </c>
      <c r="AR406" s="62">
        <v>1044.81</v>
      </c>
      <c r="AS406" s="62">
        <v>1743.02</v>
      </c>
      <c r="AT406" s="62">
        <v>5344.37</v>
      </c>
      <c r="AU406" s="61">
        <v>962.44</v>
      </c>
      <c r="AV406" s="61">
        <v>271.79000000000002</v>
      </c>
      <c r="AW406" s="62">
        <v>9366.44</v>
      </c>
      <c r="AX406" s="62">
        <v>3560.53</v>
      </c>
      <c r="AY406" s="61">
        <v>0.38269999999999998</v>
      </c>
      <c r="AZ406" s="62">
        <v>5330.99</v>
      </c>
      <c r="BA406" s="61">
        <v>0.57299999999999995</v>
      </c>
      <c r="BB406" s="61">
        <v>412.68</v>
      </c>
      <c r="BC406" s="61">
        <v>4.4400000000000002E-2</v>
      </c>
      <c r="BD406" s="62">
        <v>9304.2000000000007</v>
      </c>
      <c r="BE406" s="62">
        <v>2225.83</v>
      </c>
      <c r="BF406" s="61">
        <v>0.33829999999999999</v>
      </c>
      <c r="BG406" s="61">
        <v>0.61229999999999996</v>
      </c>
      <c r="BH406" s="61">
        <v>0.22420000000000001</v>
      </c>
      <c r="BI406" s="61">
        <v>0.1145</v>
      </c>
      <c r="BJ406" s="61">
        <v>3.2300000000000002E-2</v>
      </c>
      <c r="BK406" s="61">
        <v>1.67E-2</v>
      </c>
    </row>
    <row r="407" spans="1:63" x14ac:dyDescent="0.25">
      <c r="A407" s="61" t="s">
        <v>439</v>
      </c>
      <c r="B407" s="61">
        <v>44586</v>
      </c>
      <c r="C407" s="61">
        <v>15.75</v>
      </c>
      <c r="D407" s="61">
        <v>210.5</v>
      </c>
      <c r="E407" s="62">
        <v>3315.41</v>
      </c>
      <c r="F407" s="62">
        <v>3202.54</v>
      </c>
      <c r="G407" s="61">
        <v>3.61E-2</v>
      </c>
      <c r="H407" s="61">
        <v>4.0000000000000002E-4</v>
      </c>
      <c r="I407" s="61">
        <v>2.5000000000000001E-2</v>
      </c>
      <c r="J407" s="61">
        <v>8.0000000000000004E-4</v>
      </c>
      <c r="K407" s="61">
        <v>1.72E-2</v>
      </c>
      <c r="L407" s="61">
        <v>0.89080000000000004</v>
      </c>
      <c r="M407" s="61">
        <v>2.9700000000000001E-2</v>
      </c>
      <c r="N407" s="61">
        <v>7.7299999999999994E-2</v>
      </c>
      <c r="O407" s="61">
        <v>1.03E-2</v>
      </c>
      <c r="P407" s="61">
        <v>0.104</v>
      </c>
      <c r="Q407" s="61">
        <v>153.13999999999999</v>
      </c>
      <c r="R407" s="62">
        <v>68189.02</v>
      </c>
      <c r="S407" s="61">
        <v>0.18709999999999999</v>
      </c>
      <c r="T407" s="61">
        <v>0.19969999999999999</v>
      </c>
      <c r="U407" s="61">
        <v>0.61329999999999996</v>
      </c>
      <c r="V407" s="61">
        <v>18.21</v>
      </c>
      <c r="W407" s="61">
        <v>18.02</v>
      </c>
      <c r="X407" s="62">
        <v>91554.51</v>
      </c>
      <c r="Y407" s="61">
        <v>182.5</v>
      </c>
      <c r="Z407" s="62">
        <v>187464.84</v>
      </c>
      <c r="AA407" s="61">
        <v>0.89159999999999995</v>
      </c>
      <c r="AB407" s="61">
        <v>8.8300000000000003E-2</v>
      </c>
      <c r="AC407" s="61">
        <v>2.01E-2</v>
      </c>
      <c r="AD407" s="61">
        <v>0.1084</v>
      </c>
      <c r="AE407" s="61">
        <v>187.46</v>
      </c>
      <c r="AF407" s="62">
        <v>8293.76</v>
      </c>
      <c r="AG407" s="62">
        <v>1072.5</v>
      </c>
      <c r="AH407" s="62">
        <v>220126.14</v>
      </c>
      <c r="AI407" s="61" t="s">
        <v>14</v>
      </c>
      <c r="AJ407" s="62">
        <v>59820</v>
      </c>
      <c r="AK407" s="62">
        <v>112961.61</v>
      </c>
      <c r="AL407" s="61">
        <v>89.61</v>
      </c>
      <c r="AM407" s="61">
        <v>45.22</v>
      </c>
      <c r="AN407" s="61">
        <v>55.49</v>
      </c>
      <c r="AO407" s="61">
        <v>4.82</v>
      </c>
      <c r="AP407" s="62">
        <v>2735.79</v>
      </c>
      <c r="AQ407" s="61">
        <v>0.66479999999999995</v>
      </c>
      <c r="AR407" s="62">
        <v>1221.08</v>
      </c>
      <c r="AS407" s="62">
        <v>1811.98</v>
      </c>
      <c r="AT407" s="62">
        <v>6728.44</v>
      </c>
      <c r="AU407" s="62">
        <v>1323.96</v>
      </c>
      <c r="AV407" s="61">
        <v>407.89</v>
      </c>
      <c r="AW407" s="62">
        <v>11493.36</v>
      </c>
      <c r="AX407" s="62">
        <v>3088.95</v>
      </c>
      <c r="AY407" s="61">
        <v>0.27689999999999998</v>
      </c>
      <c r="AZ407" s="62">
        <v>7748.53</v>
      </c>
      <c r="BA407" s="61">
        <v>0.6946</v>
      </c>
      <c r="BB407" s="61">
        <v>317.27999999999997</v>
      </c>
      <c r="BC407" s="61">
        <v>2.8400000000000002E-2</v>
      </c>
      <c r="BD407" s="62">
        <v>11154.77</v>
      </c>
      <c r="BE407" s="62">
        <v>1514.32</v>
      </c>
      <c r="BF407" s="61">
        <v>0.1313</v>
      </c>
      <c r="BG407" s="61">
        <v>0.61929999999999996</v>
      </c>
      <c r="BH407" s="61">
        <v>0.2152</v>
      </c>
      <c r="BI407" s="61">
        <v>0.11269999999999999</v>
      </c>
      <c r="BJ407" s="61">
        <v>3.2599999999999997E-2</v>
      </c>
      <c r="BK407" s="61">
        <v>2.0299999999999999E-2</v>
      </c>
    </row>
    <row r="408" spans="1:63" x14ac:dyDescent="0.25">
      <c r="A408" s="61" t="s">
        <v>440</v>
      </c>
      <c r="B408" s="61">
        <v>44594</v>
      </c>
      <c r="C408" s="61">
        <v>38.479999999999997</v>
      </c>
      <c r="D408" s="61">
        <v>48.14</v>
      </c>
      <c r="E408" s="62">
        <v>1852.13</v>
      </c>
      <c r="F408" s="62">
        <v>1776.44</v>
      </c>
      <c r="G408" s="61">
        <v>1.29E-2</v>
      </c>
      <c r="H408" s="61">
        <v>5.0000000000000001E-4</v>
      </c>
      <c r="I408" s="61">
        <v>0.1152</v>
      </c>
      <c r="J408" s="61">
        <v>1.5E-3</v>
      </c>
      <c r="K408" s="61">
        <v>6.0900000000000003E-2</v>
      </c>
      <c r="L408" s="61">
        <v>0.75270000000000004</v>
      </c>
      <c r="M408" s="61">
        <v>5.6399999999999999E-2</v>
      </c>
      <c r="N408" s="61">
        <v>0.4284</v>
      </c>
      <c r="O408" s="61">
        <v>1.95E-2</v>
      </c>
      <c r="P408" s="61">
        <v>0.1222</v>
      </c>
      <c r="Q408" s="61">
        <v>84.44</v>
      </c>
      <c r="R408" s="62">
        <v>55423.74</v>
      </c>
      <c r="S408" s="61">
        <v>0.32990000000000003</v>
      </c>
      <c r="T408" s="61">
        <v>0.16650000000000001</v>
      </c>
      <c r="U408" s="61">
        <v>0.50370000000000004</v>
      </c>
      <c r="V408" s="61">
        <v>17.84</v>
      </c>
      <c r="W408" s="61">
        <v>12.8</v>
      </c>
      <c r="X408" s="62">
        <v>71377.22</v>
      </c>
      <c r="Y408" s="61">
        <v>140.44</v>
      </c>
      <c r="Z408" s="62">
        <v>159789.76000000001</v>
      </c>
      <c r="AA408" s="61">
        <v>0.72070000000000001</v>
      </c>
      <c r="AB408" s="61">
        <v>0.25569999999999998</v>
      </c>
      <c r="AC408" s="61">
        <v>2.3699999999999999E-2</v>
      </c>
      <c r="AD408" s="61">
        <v>0.27929999999999999</v>
      </c>
      <c r="AE408" s="61">
        <v>159.79</v>
      </c>
      <c r="AF408" s="62">
        <v>5524.07</v>
      </c>
      <c r="AG408" s="61">
        <v>639.88</v>
      </c>
      <c r="AH408" s="62">
        <v>175132.35</v>
      </c>
      <c r="AI408" s="61" t="s">
        <v>14</v>
      </c>
      <c r="AJ408" s="62">
        <v>31594</v>
      </c>
      <c r="AK408" s="62">
        <v>48405.79</v>
      </c>
      <c r="AL408" s="61">
        <v>56.01</v>
      </c>
      <c r="AM408" s="61">
        <v>33.85</v>
      </c>
      <c r="AN408" s="61">
        <v>38.39</v>
      </c>
      <c r="AO408" s="61">
        <v>4.67</v>
      </c>
      <c r="AP408" s="62">
        <v>1160.72</v>
      </c>
      <c r="AQ408" s="61">
        <v>1.0414000000000001</v>
      </c>
      <c r="AR408" s="62">
        <v>1236.9000000000001</v>
      </c>
      <c r="AS408" s="62">
        <v>1894.33</v>
      </c>
      <c r="AT408" s="62">
        <v>5555.62</v>
      </c>
      <c r="AU408" s="61">
        <v>997.89</v>
      </c>
      <c r="AV408" s="61">
        <v>261.5</v>
      </c>
      <c r="AW408" s="62">
        <v>9946.24</v>
      </c>
      <c r="AX408" s="62">
        <v>3935.85</v>
      </c>
      <c r="AY408" s="61">
        <v>0.3886</v>
      </c>
      <c r="AZ408" s="62">
        <v>5446.01</v>
      </c>
      <c r="BA408" s="61">
        <v>0.53769999999999996</v>
      </c>
      <c r="BB408" s="61">
        <v>745.82</v>
      </c>
      <c r="BC408" s="61">
        <v>7.3599999999999999E-2</v>
      </c>
      <c r="BD408" s="62">
        <v>10127.68</v>
      </c>
      <c r="BE408" s="62">
        <v>2114.89</v>
      </c>
      <c r="BF408" s="61">
        <v>0.46189999999999998</v>
      </c>
      <c r="BG408" s="61">
        <v>0.56610000000000005</v>
      </c>
      <c r="BH408" s="61">
        <v>0.21229999999999999</v>
      </c>
      <c r="BI408" s="61">
        <v>0.16950000000000001</v>
      </c>
      <c r="BJ408" s="61">
        <v>3.32E-2</v>
      </c>
      <c r="BK408" s="61">
        <v>1.89E-2</v>
      </c>
    </row>
    <row r="409" spans="1:63" x14ac:dyDescent="0.25">
      <c r="A409" s="61" t="s">
        <v>441</v>
      </c>
      <c r="B409" s="61">
        <v>61903</v>
      </c>
      <c r="C409" s="61">
        <v>170.67</v>
      </c>
      <c r="D409" s="61">
        <v>13.66</v>
      </c>
      <c r="E409" s="62">
        <v>2331.66</v>
      </c>
      <c r="F409" s="62">
        <v>2282.5500000000002</v>
      </c>
      <c r="G409" s="61">
        <v>2.3E-3</v>
      </c>
      <c r="H409" s="61">
        <v>2.0000000000000001E-4</v>
      </c>
      <c r="I409" s="61">
        <v>5.8999999999999999E-3</v>
      </c>
      <c r="J409" s="61">
        <v>1E-3</v>
      </c>
      <c r="K409" s="61">
        <v>6.0000000000000001E-3</v>
      </c>
      <c r="L409" s="61">
        <v>0.97040000000000004</v>
      </c>
      <c r="M409" s="61">
        <v>1.43E-2</v>
      </c>
      <c r="N409" s="61">
        <v>0.54649999999999999</v>
      </c>
      <c r="O409" s="61">
        <v>5.9999999999999995E-4</v>
      </c>
      <c r="P409" s="61">
        <v>0.15279999999999999</v>
      </c>
      <c r="Q409" s="61">
        <v>104.72</v>
      </c>
      <c r="R409" s="62">
        <v>50470.61</v>
      </c>
      <c r="S409" s="61">
        <v>0.21029999999999999</v>
      </c>
      <c r="T409" s="61">
        <v>0.17580000000000001</v>
      </c>
      <c r="U409" s="61">
        <v>0.61380000000000001</v>
      </c>
      <c r="V409" s="61">
        <v>17.88</v>
      </c>
      <c r="W409" s="61">
        <v>16.04</v>
      </c>
      <c r="X409" s="62">
        <v>66960.289999999994</v>
      </c>
      <c r="Y409" s="61">
        <v>141</v>
      </c>
      <c r="Z409" s="62">
        <v>94034.559999999998</v>
      </c>
      <c r="AA409" s="61">
        <v>0.78600000000000003</v>
      </c>
      <c r="AB409" s="61">
        <v>0.13519999999999999</v>
      </c>
      <c r="AC409" s="61">
        <v>7.8799999999999995E-2</v>
      </c>
      <c r="AD409" s="61">
        <v>0.214</v>
      </c>
      <c r="AE409" s="61">
        <v>94.03</v>
      </c>
      <c r="AF409" s="62">
        <v>2305.0700000000002</v>
      </c>
      <c r="AG409" s="61">
        <v>317.27999999999997</v>
      </c>
      <c r="AH409" s="62">
        <v>86825.13</v>
      </c>
      <c r="AI409" s="61" t="s">
        <v>14</v>
      </c>
      <c r="AJ409" s="62">
        <v>27110</v>
      </c>
      <c r="AK409" s="62">
        <v>39144.21</v>
      </c>
      <c r="AL409" s="61">
        <v>31.54</v>
      </c>
      <c r="AM409" s="61">
        <v>23.8</v>
      </c>
      <c r="AN409" s="61">
        <v>25.46</v>
      </c>
      <c r="AO409" s="61">
        <v>4.0199999999999996</v>
      </c>
      <c r="AP409" s="61">
        <v>648.03</v>
      </c>
      <c r="AQ409" s="61">
        <v>0.87729999999999997</v>
      </c>
      <c r="AR409" s="62">
        <v>1033.71</v>
      </c>
      <c r="AS409" s="62">
        <v>2043.09</v>
      </c>
      <c r="AT409" s="62">
        <v>5186.78</v>
      </c>
      <c r="AU409" s="61">
        <v>834.64</v>
      </c>
      <c r="AV409" s="61">
        <v>269.33</v>
      </c>
      <c r="AW409" s="62">
        <v>9367.5499999999993</v>
      </c>
      <c r="AX409" s="62">
        <v>5940.99</v>
      </c>
      <c r="AY409" s="61">
        <v>0.623</v>
      </c>
      <c r="AZ409" s="62">
        <v>2545.9</v>
      </c>
      <c r="BA409" s="61">
        <v>0.26700000000000002</v>
      </c>
      <c r="BB409" s="62">
        <v>1049.24</v>
      </c>
      <c r="BC409" s="61">
        <v>0.11</v>
      </c>
      <c r="BD409" s="62">
        <v>9536.1299999999992</v>
      </c>
      <c r="BE409" s="62">
        <v>5322.69</v>
      </c>
      <c r="BF409" s="61">
        <v>2.2166999999999999</v>
      </c>
      <c r="BG409" s="61">
        <v>0.54359999999999997</v>
      </c>
      <c r="BH409" s="61">
        <v>0.24540000000000001</v>
      </c>
      <c r="BI409" s="61">
        <v>0.15329999999999999</v>
      </c>
      <c r="BJ409" s="61">
        <v>3.6400000000000002E-2</v>
      </c>
      <c r="BK409" s="61">
        <v>2.1399999999999999E-2</v>
      </c>
    </row>
    <row r="410" spans="1:63" x14ac:dyDescent="0.25">
      <c r="A410" s="61" t="s">
        <v>442</v>
      </c>
      <c r="B410" s="61">
        <v>49726</v>
      </c>
      <c r="C410" s="61">
        <v>67</v>
      </c>
      <c r="D410" s="61">
        <v>8.89</v>
      </c>
      <c r="E410" s="61">
        <v>595.87</v>
      </c>
      <c r="F410" s="61">
        <v>596.25</v>
      </c>
      <c r="G410" s="61">
        <v>5.8999999999999999E-3</v>
      </c>
      <c r="H410" s="61">
        <v>5.0000000000000001E-4</v>
      </c>
      <c r="I410" s="61">
        <v>8.0000000000000002E-3</v>
      </c>
      <c r="J410" s="61">
        <v>5.9999999999999995E-4</v>
      </c>
      <c r="K410" s="61">
        <v>3.1199999999999999E-2</v>
      </c>
      <c r="L410" s="61">
        <v>0.92910000000000004</v>
      </c>
      <c r="M410" s="61">
        <v>2.4799999999999999E-2</v>
      </c>
      <c r="N410" s="61">
        <v>0.3135</v>
      </c>
      <c r="O410" s="61">
        <v>2.0999999999999999E-3</v>
      </c>
      <c r="P410" s="61">
        <v>0.13389999999999999</v>
      </c>
      <c r="Q410" s="61">
        <v>31.53</v>
      </c>
      <c r="R410" s="62">
        <v>48771.72</v>
      </c>
      <c r="S410" s="61">
        <v>0.3614</v>
      </c>
      <c r="T410" s="61">
        <v>0.15570000000000001</v>
      </c>
      <c r="U410" s="61">
        <v>0.4829</v>
      </c>
      <c r="V410" s="61">
        <v>16.48</v>
      </c>
      <c r="W410" s="61">
        <v>5.64</v>
      </c>
      <c r="X410" s="62">
        <v>63863.27</v>
      </c>
      <c r="Y410" s="61">
        <v>103.07</v>
      </c>
      <c r="Z410" s="62">
        <v>121522.65</v>
      </c>
      <c r="AA410" s="61">
        <v>0.89480000000000004</v>
      </c>
      <c r="AB410" s="61">
        <v>6.3299999999999995E-2</v>
      </c>
      <c r="AC410" s="61">
        <v>4.19E-2</v>
      </c>
      <c r="AD410" s="61">
        <v>0.1052</v>
      </c>
      <c r="AE410" s="61">
        <v>121.52</v>
      </c>
      <c r="AF410" s="62">
        <v>2879.51</v>
      </c>
      <c r="AG410" s="61">
        <v>411.06</v>
      </c>
      <c r="AH410" s="62">
        <v>105065.43</v>
      </c>
      <c r="AI410" s="61" t="s">
        <v>14</v>
      </c>
      <c r="AJ410" s="62">
        <v>33647</v>
      </c>
      <c r="AK410" s="62">
        <v>45840.77</v>
      </c>
      <c r="AL410" s="61">
        <v>39.81</v>
      </c>
      <c r="AM410" s="61">
        <v>22.84</v>
      </c>
      <c r="AN410" s="61">
        <v>27.79</v>
      </c>
      <c r="AO410" s="61">
        <v>4.76</v>
      </c>
      <c r="AP410" s="62">
        <v>1374.84</v>
      </c>
      <c r="AQ410" s="61">
        <v>1.2312000000000001</v>
      </c>
      <c r="AR410" s="62">
        <v>1363.56</v>
      </c>
      <c r="AS410" s="62">
        <v>1798.5</v>
      </c>
      <c r="AT410" s="62">
        <v>5463.16</v>
      </c>
      <c r="AU410" s="61">
        <v>939.63</v>
      </c>
      <c r="AV410" s="61">
        <v>111.31</v>
      </c>
      <c r="AW410" s="62">
        <v>9676.16</v>
      </c>
      <c r="AX410" s="62">
        <v>5226.87</v>
      </c>
      <c r="AY410" s="61">
        <v>0.50570000000000004</v>
      </c>
      <c r="AZ410" s="62">
        <v>4600.25</v>
      </c>
      <c r="BA410" s="61">
        <v>0.4451</v>
      </c>
      <c r="BB410" s="61">
        <v>507.9</v>
      </c>
      <c r="BC410" s="61">
        <v>4.9099999999999998E-2</v>
      </c>
      <c r="BD410" s="62">
        <v>10335.030000000001</v>
      </c>
      <c r="BE410" s="62">
        <v>4499.0200000000004</v>
      </c>
      <c r="BF410" s="61">
        <v>1.3634999999999999</v>
      </c>
      <c r="BG410" s="61">
        <v>0.53939999999999999</v>
      </c>
      <c r="BH410" s="61">
        <v>0.2054</v>
      </c>
      <c r="BI410" s="61">
        <v>0.1885</v>
      </c>
      <c r="BJ410" s="61">
        <v>3.4099999999999998E-2</v>
      </c>
      <c r="BK410" s="61">
        <v>3.2599999999999997E-2</v>
      </c>
    </row>
    <row r="411" spans="1:63" x14ac:dyDescent="0.25">
      <c r="A411" s="61" t="s">
        <v>443</v>
      </c>
      <c r="B411" s="61">
        <v>46763</v>
      </c>
      <c r="C411" s="61">
        <v>33.86</v>
      </c>
      <c r="D411" s="61">
        <v>245.5</v>
      </c>
      <c r="E411" s="62">
        <v>8311.8700000000008</v>
      </c>
      <c r="F411" s="62">
        <v>7986.21</v>
      </c>
      <c r="G411" s="61">
        <v>7.1599999999999997E-2</v>
      </c>
      <c r="H411" s="61">
        <v>4.0000000000000002E-4</v>
      </c>
      <c r="I411" s="61">
        <v>5.7000000000000002E-2</v>
      </c>
      <c r="J411" s="61">
        <v>1.1999999999999999E-3</v>
      </c>
      <c r="K411" s="61">
        <v>3.2500000000000001E-2</v>
      </c>
      <c r="L411" s="61">
        <v>0.79610000000000003</v>
      </c>
      <c r="M411" s="61">
        <v>4.1200000000000001E-2</v>
      </c>
      <c r="N411" s="61">
        <v>0.1399</v>
      </c>
      <c r="O411" s="61">
        <v>3.5900000000000001E-2</v>
      </c>
      <c r="P411" s="61">
        <v>0.1016</v>
      </c>
      <c r="Q411" s="61">
        <v>360.8</v>
      </c>
      <c r="R411" s="62">
        <v>66679.64</v>
      </c>
      <c r="S411" s="61">
        <v>0.2263</v>
      </c>
      <c r="T411" s="61">
        <v>0.21249999999999999</v>
      </c>
      <c r="U411" s="61">
        <v>0.56120000000000003</v>
      </c>
      <c r="V411" s="61">
        <v>18.82</v>
      </c>
      <c r="W411" s="61">
        <v>37.71</v>
      </c>
      <c r="X411" s="62">
        <v>89239.54</v>
      </c>
      <c r="Y411" s="61">
        <v>218.33</v>
      </c>
      <c r="Z411" s="62">
        <v>176204.27</v>
      </c>
      <c r="AA411" s="61">
        <v>0.79090000000000005</v>
      </c>
      <c r="AB411" s="61">
        <v>0.18709999999999999</v>
      </c>
      <c r="AC411" s="61">
        <v>2.1999999999999999E-2</v>
      </c>
      <c r="AD411" s="61">
        <v>0.20910000000000001</v>
      </c>
      <c r="AE411" s="61">
        <v>176.2</v>
      </c>
      <c r="AF411" s="62">
        <v>7525.05</v>
      </c>
      <c r="AG411" s="61">
        <v>870.23</v>
      </c>
      <c r="AH411" s="62">
        <v>214476.65</v>
      </c>
      <c r="AI411" s="61" t="s">
        <v>14</v>
      </c>
      <c r="AJ411" s="62">
        <v>50072</v>
      </c>
      <c r="AK411" s="62">
        <v>88308.51</v>
      </c>
      <c r="AL411" s="61">
        <v>70.75</v>
      </c>
      <c r="AM411" s="61">
        <v>40.26</v>
      </c>
      <c r="AN411" s="61">
        <v>44.33</v>
      </c>
      <c r="AO411" s="61">
        <v>4.91</v>
      </c>
      <c r="AP411" s="62">
        <v>1244.44</v>
      </c>
      <c r="AQ411" s="61">
        <v>0.63729999999999998</v>
      </c>
      <c r="AR411" s="62">
        <v>1038.21</v>
      </c>
      <c r="AS411" s="62">
        <v>1819.97</v>
      </c>
      <c r="AT411" s="62">
        <v>6306.22</v>
      </c>
      <c r="AU411" s="62">
        <v>1184.68</v>
      </c>
      <c r="AV411" s="61">
        <v>405.6</v>
      </c>
      <c r="AW411" s="62">
        <v>10754.68</v>
      </c>
      <c r="AX411" s="62">
        <v>3095.18</v>
      </c>
      <c r="AY411" s="61">
        <v>0.2928</v>
      </c>
      <c r="AZ411" s="62">
        <v>7126.63</v>
      </c>
      <c r="BA411" s="61">
        <v>0.67410000000000003</v>
      </c>
      <c r="BB411" s="61">
        <v>349.73</v>
      </c>
      <c r="BC411" s="61">
        <v>3.3099999999999997E-2</v>
      </c>
      <c r="BD411" s="62">
        <v>10571.54</v>
      </c>
      <c r="BE411" s="62">
        <v>1446.67</v>
      </c>
      <c r="BF411" s="61">
        <v>0.1716</v>
      </c>
      <c r="BG411" s="61">
        <v>0.62739999999999996</v>
      </c>
      <c r="BH411" s="61">
        <v>0.22889999999999999</v>
      </c>
      <c r="BI411" s="61">
        <v>9.4200000000000006E-2</v>
      </c>
      <c r="BJ411" s="61">
        <v>2.76E-2</v>
      </c>
      <c r="BK411" s="61">
        <v>2.18E-2</v>
      </c>
    </row>
    <row r="412" spans="1:63" x14ac:dyDescent="0.25">
      <c r="A412" s="61" t="s">
        <v>444</v>
      </c>
      <c r="B412" s="61">
        <v>46573</v>
      </c>
      <c r="C412" s="61">
        <v>43.86</v>
      </c>
      <c r="D412" s="61">
        <v>98.31</v>
      </c>
      <c r="E412" s="62">
        <v>4311.79</v>
      </c>
      <c r="F412" s="62">
        <v>4099.68</v>
      </c>
      <c r="G412" s="61">
        <v>1.5800000000000002E-2</v>
      </c>
      <c r="H412" s="61">
        <v>4.0000000000000002E-4</v>
      </c>
      <c r="I412" s="61">
        <v>1.8200000000000001E-2</v>
      </c>
      <c r="J412" s="61">
        <v>1.1000000000000001E-3</v>
      </c>
      <c r="K412" s="61">
        <v>2.1499999999999998E-2</v>
      </c>
      <c r="L412" s="61">
        <v>0.91700000000000004</v>
      </c>
      <c r="M412" s="61">
        <v>2.5999999999999999E-2</v>
      </c>
      <c r="N412" s="61">
        <v>0.1953</v>
      </c>
      <c r="O412" s="61">
        <v>1.03E-2</v>
      </c>
      <c r="P412" s="61">
        <v>0.1119</v>
      </c>
      <c r="Q412" s="61">
        <v>178.5</v>
      </c>
      <c r="R412" s="62">
        <v>60680.66</v>
      </c>
      <c r="S412" s="61">
        <v>0.21990000000000001</v>
      </c>
      <c r="T412" s="61">
        <v>0.21310000000000001</v>
      </c>
      <c r="U412" s="61">
        <v>0.56699999999999995</v>
      </c>
      <c r="V412" s="61">
        <v>19.829999999999998</v>
      </c>
      <c r="W412" s="61">
        <v>21.09</v>
      </c>
      <c r="X412" s="62">
        <v>79414.84</v>
      </c>
      <c r="Y412" s="61">
        <v>201.14</v>
      </c>
      <c r="Z412" s="62">
        <v>164291.72</v>
      </c>
      <c r="AA412" s="61">
        <v>0.80989999999999995</v>
      </c>
      <c r="AB412" s="61">
        <v>0.16719999999999999</v>
      </c>
      <c r="AC412" s="61">
        <v>2.3E-2</v>
      </c>
      <c r="AD412" s="61">
        <v>0.19009999999999999</v>
      </c>
      <c r="AE412" s="61">
        <v>164.29</v>
      </c>
      <c r="AF412" s="62">
        <v>6017.46</v>
      </c>
      <c r="AG412" s="61">
        <v>739.6</v>
      </c>
      <c r="AH412" s="62">
        <v>185682.73</v>
      </c>
      <c r="AI412" s="61" t="s">
        <v>14</v>
      </c>
      <c r="AJ412" s="62">
        <v>40906</v>
      </c>
      <c r="AK412" s="62">
        <v>64704.73</v>
      </c>
      <c r="AL412" s="61">
        <v>61.38</v>
      </c>
      <c r="AM412" s="61">
        <v>35.68</v>
      </c>
      <c r="AN412" s="61">
        <v>37.76</v>
      </c>
      <c r="AO412" s="61">
        <v>4.58</v>
      </c>
      <c r="AP412" s="62">
        <v>1669.82</v>
      </c>
      <c r="AQ412" s="61">
        <v>0.77239999999999998</v>
      </c>
      <c r="AR412" s="62">
        <v>1053.81</v>
      </c>
      <c r="AS412" s="62">
        <v>1782.02</v>
      </c>
      <c r="AT412" s="62">
        <v>5366.58</v>
      </c>
      <c r="AU412" s="61">
        <v>928.76</v>
      </c>
      <c r="AV412" s="61">
        <v>270.24</v>
      </c>
      <c r="AW412" s="62">
        <v>9401.41</v>
      </c>
      <c r="AX412" s="62">
        <v>3449.91</v>
      </c>
      <c r="AY412" s="61">
        <v>0.36449999999999999</v>
      </c>
      <c r="AZ412" s="62">
        <v>5591.52</v>
      </c>
      <c r="BA412" s="61">
        <v>0.59079999999999999</v>
      </c>
      <c r="BB412" s="61">
        <v>422.95</v>
      </c>
      <c r="BC412" s="61">
        <v>4.4699999999999997E-2</v>
      </c>
      <c r="BD412" s="62">
        <v>9464.3799999999992</v>
      </c>
      <c r="BE412" s="62">
        <v>1936.51</v>
      </c>
      <c r="BF412" s="61">
        <v>0.29980000000000001</v>
      </c>
      <c r="BG412" s="61">
        <v>0.60319999999999996</v>
      </c>
      <c r="BH412" s="61">
        <v>0.2198</v>
      </c>
      <c r="BI412" s="61">
        <v>0.12690000000000001</v>
      </c>
      <c r="BJ412" s="61">
        <v>3.0599999999999999E-2</v>
      </c>
      <c r="BK412" s="61">
        <v>1.95E-2</v>
      </c>
    </row>
    <row r="413" spans="1:63" x14ac:dyDescent="0.25">
      <c r="A413" s="61" t="s">
        <v>445</v>
      </c>
      <c r="B413" s="61">
        <v>49478</v>
      </c>
      <c r="C413" s="61">
        <v>65.19</v>
      </c>
      <c r="D413" s="61">
        <v>32.979999999999997</v>
      </c>
      <c r="E413" s="62">
        <v>2150.1799999999998</v>
      </c>
      <c r="F413" s="62">
        <v>2151.12</v>
      </c>
      <c r="G413" s="61">
        <v>1.4E-2</v>
      </c>
      <c r="H413" s="61">
        <v>5.9999999999999995E-4</v>
      </c>
      <c r="I413" s="61">
        <v>2.6599999999999999E-2</v>
      </c>
      <c r="J413" s="61">
        <v>1.6000000000000001E-3</v>
      </c>
      <c r="K413" s="61">
        <v>2.23E-2</v>
      </c>
      <c r="L413" s="61">
        <v>0.89780000000000004</v>
      </c>
      <c r="M413" s="61">
        <v>3.7100000000000001E-2</v>
      </c>
      <c r="N413" s="61">
        <v>0.315</v>
      </c>
      <c r="O413" s="61">
        <v>8.8999999999999999E-3</v>
      </c>
      <c r="P413" s="61">
        <v>0.11990000000000001</v>
      </c>
      <c r="Q413" s="61">
        <v>97.23</v>
      </c>
      <c r="R413" s="62">
        <v>56207.61</v>
      </c>
      <c r="S413" s="61">
        <v>0.2571</v>
      </c>
      <c r="T413" s="61">
        <v>0.17</v>
      </c>
      <c r="U413" s="61">
        <v>0.57289999999999996</v>
      </c>
      <c r="V413" s="61">
        <v>18.68</v>
      </c>
      <c r="W413" s="61">
        <v>14.79</v>
      </c>
      <c r="X413" s="62">
        <v>74029.37</v>
      </c>
      <c r="Y413" s="61">
        <v>140.85</v>
      </c>
      <c r="Z413" s="62">
        <v>173959.46</v>
      </c>
      <c r="AA413" s="61">
        <v>0.69789999999999996</v>
      </c>
      <c r="AB413" s="61">
        <v>0.2429</v>
      </c>
      <c r="AC413" s="61">
        <v>5.9200000000000003E-2</v>
      </c>
      <c r="AD413" s="61">
        <v>0.30209999999999998</v>
      </c>
      <c r="AE413" s="61">
        <v>173.96</v>
      </c>
      <c r="AF413" s="62">
        <v>5340.12</v>
      </c>
      <c r="AG413" s="61">
        <v>592.92999999999995</v>
      </c>
      <c r="AH413" s="62">
        <v>183690.51</v>
      </c>
      <c r="AI413" s="61" t="s">
        <v>14</v>
      </c>
      <c r="AJ413" s="62">
        <v>34067</v>
      </c>
      <c r="AK413" s="62">
        <v>54158.59</v>
      </c>
      <c r="AL413" s="61">
        <v>47.54</v>
      </c>
      <c r="AM413" s="61">
        <v>29.3</v>
      </c>
      <c r="AN413" s="61">
        <v>32.01</v>
      </c>
      <c r="AO413" s="61">
        <v>4.47</v>
      </c>
      <c r="AP413" s="62">
        <v>1491.38</v>
      </c>
      <c r="AQ413" s="61">
        <v>0.876</v>
      </c>
      <c r="AR413" s="62">
        <v>1091.24</v>
      </c>
      <c r="AS413" s="62">
        <v>1792.46</v>
      </c>
      <c r="AT413" s="62">
        <v>5463.5</v>
      </c>
      <c r="AU413" s="62">
        <v>1063.28</v>
      </c>
      <c r="AV413" s="61">
        <v>244.89</v>
      </c>
      <c r="AW413" s="62">
        <v>9655.3700000000008</v>
      </c>
      <c r="AX413" s="62">
        <v>3442.76</v>
      </c>
      <c r="AY413" s="61">
        <v>0.36530000000000001</v>
      </c>
      <c r="AZ413" s="62">
        <v>5428.17</v>
      </c>
      <c r="BA413" s="61">
        <v>0.57599999999999996</v>
      </c>
      <c r="BB413" s="61">
        <v>553.19000000000005</v>
      </c>
      <c r="BC413" s="61">
        <v>5.8700000000000002E-2</v>
      </c>
      <c r="BD413" s="62">
        <v>9424.1200000000008</v>
      </c>
      <c r="BE413" s="62">
        <v>2020.91</v>
      </c>
      <c r="BF413" s="61">
        <v>0.37719999999999998</v>
      </c>
      <c r="BG413" s="61">
        <v>0.58089999999999997</v>
      </c>
      <c r="BH413" s="61">
        <v>0.21879999999999999</v>
      </c>
      <c r="BI413" s="61">
        <v>0.14729999999999999</v>
      </c>
      <c r="BJ413" s="61">
        <v>3.04E-2</v>
      </c>
      <c r="BK413" s="61">
        <v>2.2499999999999999E-2</v>
      </c>
    </row>
    <row r="414" spans="1:63" x14ac:dyDescent="0.25">
      <c r="A414" s="61" t="s">
        <v>446</v>
      </c>
      <c r="B414" s="61">
        <v>46581</v>
      </c>
      <c r="C414" s="61">
        <v>24.1</v>
      </c>
      <c r="D414" s="61">
        <v>152.43</v>
      </c>
      <c r="E414" s="62">
        <v>3672.92</v>
      </c>
      <c r="F414" s="62">
        <v>3573.72</v>
      </c>
      <c r="G414" s="61">
        <v>6.2E-2</v>
      </c>
      <c r="H414" s="61">
        <v>5.9999999999999995E-4</v>
      </c>
      <c r="I414" s="61">
        <v>7.1300000000000002E-2</v>
      </c>
      <c r="J414" s="61">
        <v>1E-3</v>
      </c>
      <c r="K414" s="61">
        <v>2.4500000000000001E-2</v>
      </c>
      <c r="L414" s="61">
        <v>0.80600000000000005</v>
      </c>
      <c r="M414" s="61">
        <v>3.4500000000000003E-2</v>
      </c>
      <c r="N414" s="61">
        <v>0.12039999999999999</v>
      </c>
      <c r="O414" s="61">
        <v>2.2499999999999999E-2</v>
      </c>
      <c r="P414" s="61">
        <v>0.1067</v>
      </c>
      <c r="Q414" s="61">
        <v>170.24</v>
      </c>
      <c r="R414" s="62">
        <v>70214.899999999994</v>
      </c>
      <c r="S414" s="61">
        <v>0.23569999999999999</v>
      </c>
      <c r="T414" s="61">
        <v>0.18590000000000001</v>
      </c>
      <c r="U414" s="61">
        <v>0.57840000000000003</v>
      </c>
      <c r="V414" s="61">
        <v>18.21</v>
      </c>
      <c r="W414" s="61">
        <v>19.45</v>
      </c>
      <c r="X414" s="62">
        <v>93325.13</v>
      </c>
      <c r="Y414" s="61">
        <v>187.15</v>
      </c>
      <c r="Z414" s="62">
        <v>252495.62</v>
      </c>
      <c r="AA414" s="61">
        <v>0.75129999999999997</v>
      </c>
      <c r="AB414" s="61">
        <v>0.2301</v>
      </c>
      <c r="AC414" s="61">
        <v>1.8599999999999998E-2</v>
      </c>
      <c r="AD414" s="61">
        <v>0.2487</v>
      </c>
      <c r="AE414" s="61">
        <v>252.5</v>
      </c>
      <c r="AF414" s="62">
        <v>9631.43</v>
      </c>
      <c r="AG414" s="62">
        <v>1032.9100000000001</v>
      </c>
      <c r="AH414" s="62">
        <v>308543.98</v>
      </c>
      <c r="AI414" s="61" t="s">
        <v>14</v>
      </c>
      <c r="AJ414" s="62">
        <v>50612</v>
      </c>
      <c r="AK414" s="62">
        <v>104636.29</v>
      </c>
      <c r="AL414" s="61">
        <v>69.89</v>
      </c>
      <c r="AM414" s="61">
        <v>37.11</v>
      </c>
      <c r="AN414" s="61">
        <v>43.19</v>
      </c>
      <c r="AO414" s="61">
        <v>5.0999999999999996</v>
      </c>
      <c r="AP414" s="62">
        <v>1096.5</v>
      </c>
      <c r="AQ414" s="61">
        <v>0.61960000000000004</v>
      </c>
      <c r="AR414" s="62">
        <v>1305.94</v>
      </c>
      <c r="AS414" s="62">
        <v>2254.81</v>
      </c>
      <c r="AT414" s="62">
        <v>6834.95</v>
      </c>
      <c r="AU414" s="62">
        <v>1409.22</v>
      </c>
      <c r="AV414" s="61">
        <v>387.87</v>
      </c>
      <c r="AW414" s="62">
        <v>12192.79</v>
      </c>
      <c r="AX414" s="62">
        <v>3020.6</v>
      </c>
      <c r="AY414" s="61">
        <v>0.2442</v>
      </c>
      <c r="AZ414" s="62">
        <v>8950.84</v>
      </c>
      <c r="BA414" s="61">
        <v>0.72370000000000001</v>
      </c>
      <c r="BB414" s="61">
        <v>396.85</v>
      </c>
      <c r="BC414" s="61">
        <v>3.2099999999999997E-2</v>
      </c>
      <c r="BD414" s="62">
        <v>12368.3</v>
      </c>
      <c r="BE414" s="61">
        <v>847.13</v>
      </c>
      <c r="BF414" s="61">
        <v>6.7900000000000002E-2</v>
      </c>
      <c r="BG414" s="61">
        <v>0.61829999999999996</v>
      </c>
      <c r="BH414" s="61">
        <v>0.21709999999999999</v>
      </c>
      <c r="BI414" s="61">
        <v>0.10979999999999999</v>
      </c>
      <c r="BJ414" s="61">
        <v>0.03</v>
      </c>
      <c r="BK414" s="61">
        <v>2.4899999999999999E-2</v>
      </c>
    </row>
    <row r="415" spans="1:63" x14ac:dyDescent="0.25">
      <c r="A415" s="61" t="s">
        <v>447</v>
      </c>
      <c r="B415" s="61">
        <v>44602</v>
      </c>
      <c r="C415" s="61">
        <v>60.19</v>
      </c>
      <c r="D415" s="61">
        <v>62.33</v>
      </c>
      <c r="E415" s="62">
        <v>3751.62</v>
      </c>
      <c r="F415" s="62">
        <v>3602.7</v>
      </c>
      <c r="G415" s="61">
        <v>1.44E-2</v>
      </c>
      <c r="H415" s="61">
        <v>6.9999999999999999E-4</v>
      </c>
      <c r="I415" s="61">
        <v>4.5199999999999997E-2</v>
      </c>
      <c r="J415" s="61">
        <v>1.5E-3</v>
      </c>
      <c r="K415" s="61">
        <v>3.56E-2</v>
      </c>
      <c r="L415" s="61">
        <v>0.84719999999999995</v>
      </c>
      <c r="M415" s="61">
        <v>5.5500000000000001E-2</v>
      </c>
      <c r="N415" s="61">
        <v>0.45300000000000001</v>
      </c>
      <c r="O415" s="61">
        <v>1.09E-2</v>
      </c>
      <c r="P415" s="61">
        <v>0.13300000000000001</v>
      </c>
      <c r="Q415" s="61">
        <v>162.35</v>
      </c>
      <c r="R415" s="62">
        <v>56153.45</v>
      </c>
      <c r="S415" s="61">
        <v>0.25080000000000002</v>
      </c>
      <c r="T415" s="61">
        <v>0.185</v>
      </c>
      <c r="U415" s="61">
        <v>0.56430000000000002</v>
      </c>
      <c r="V415" s="61">
        <v>18.16</v>
      </c>
      <c r="W415" s="61">
        <v>23.14</v>
      </c>
      <c r="X415" s="62">
        <v>77209.289999999994</v>
      </c>
      <c r="Y415" s="61">
        <v>158.63999999999999</v>
      </c>
      <c r="Z415" s="62">
        <v>136715.18</v>
      </c>
      <c r="AA415" s="61">
        <v>0.71450000000000002</v>
      </c>
      <c r="AB415" s="61">
        <v>0.25019999999999998</v>
      </c>
      <c r="AC415" s="61">
        <v>3.5299999999999998E-2</v>
      </c>
      <c r="AD415" s="61">
        <v>0.28549999999999998</v>
      </c>
      <c r="AE415" s="61">
        <v>136.72</v>
      </c>
      <c r="AF415" s="62">
        <v>4721.63</v>
      </c>
      <c r="AG415" s="61">
        <v>546.9</v>
      </c>
      <c r="AH415" s="62">
        <v>146126.51999999999</v>
      </c>
      <c r="AI415" s="61" t="s">
        <v>14</v>
      </c>
      <c r="AJ415" s="62">
        <v>28989</v>
      </c>
      <c r="AK415" s="62">
        <v>47090.06</v>
      </c>
      <c r="AL415" s="61">
        <v>53.98</v>
      </c>
      <c r="AM415" s="61">
        <v>31.75</v>
      </c>
      <c r="AN415" s="61">
        <v>37.25</v>
      </c>
      <c r="AO415" s="61">
        <v>4.49</v>
      </c>
      <c r="AP415" s="62">
        <v>1239.3900000000001</v>
      </c>
      <c r="AQ415" s="61">
        <v>1.0419</v>
      </c>
      <c r="AR415" s="62">
        <v>1067.77</v>
      </c>
      <c r="AS415" s="62">
        <v>1754.2</v>
      </c>
      <c r="AT415" s="62">
        <v>5543.13</v>
      </c>
      <c r="AU415" s="61">
        <v>953.92</v>
      </c>
      <c r="AV415" s="61">
        <v>261.74</v>
      </c>
      <c r="AW415" s="62">
        <v>9580.76</v>
      </c>
      <c r="AX415" s="62">
        <v>3992.66</v>
      </c>
      <c r="AY415" s="61">
        <v>0.4118</v>
      </c>
      <c r="AZ415" s="62">
        <v>4919.0600000000004</v>
      </c>
      <c r="BA415" s="61">
        <v>0.50729999999999997</v>
      </c>
      <c r="BB415" s="61">
        <v>784.88</v>
      </c>
      <c r="BC415" s="61">
        <v>8.09E-2</v>
      </c>
      <c r="BD415" s="62">
        <v>9696.6</v>
      </c>
      <c r="BE415" s="62">
        <v>2525.2199999999998</v>
      </c>
      <c r="BF415" s="61">
        <v>0.59050000000000002</v>
      </c>
      <c r="BG415" s="61">
        <v>0.58760000000000001</v>
      </c>
      <c r="BH415" s="61">
        <v>0.22020000000000001</v>
      </c>
      <c r="BI415" s="61">
        <v>0.14130000000000001</v>
      </c>
      <c r="BJ415" s="61">
        <v>3.1300000000000001E-2</v>
      </c>
      <c r="BK415" s="61">
        <v>1.9599999999999999E-2</v>
      </c>
    </row>
    <row r="416" spans="1:63" x14ac:dyDescent="0.25">
      <c r="A416" s="61" t="s">
        <v>448</v>
      </c>
      <c r="B416" s="61">
        <v>44610</v>
      </c>
      <c r="C416" s="61">
        <v>49.71</v>
      </c>
      <c r="D416" s="61">
        <v>40.31</v>
      </c>
      <c r="E416" s="62">
        <v>2003.97</v>
      </c>
      <c r="F416" s="62">
        <v>1946.34</v>
      </c>
      <c r="G416" s="61">
        <v>8.2000000000000007E-3</v>
      </c>
      <c r="H416" s="61">
        <v>5.0000000000000001E-4</v>
      </c>
      <c r="I416" s="61">
        <v>3.32E-2</v>
      </c>
      <c r="J416" s="61">
        <v>1.9E-3</v>
      </c>
      <c r="K416" s="61">
        <v>3.9699999999999999E-2</v>
      </c>
      <c r="L416" s="61">
        <v>0.8659</v>
      </c>
      <c r="M416" s="61">
        <v>5.0599999999999999E-2</v>
      </c>
      <c r="N416" s="61">
        <v>0.4738</v>
      </c>
      <c r="O416" s="61">
        <v>6.8999999999999999E-3</v>
      </c>
      <c r="P416" s="61">
        <v>0.13159999999999999</v>
      </c>
      <c r="Q416" s="61">
        <v>89.1</v>
      </c>
      <c r="R416" s="62">
        <v>53702.3</v>
      </c>
      <c r="S416" s="61">
        <v>0.31009999999999999</v>
      </c>
      <c r="T416" s="61">
        <v>0.16520000000000001</v>
      </c>
      <c r="U416" s="61">
        <v>0.52470000000000006</v>
      </c>
      <c r="V416" s="61">
        <v>18.010000000000002</v>
      </c>
      <c r="W416" s="61">
        <v>13.31</v>
      </c>
      <c r="X416" s="62">
        <v>71045.929999999993</v>
      </c>
      <c r="Y416" s="61">
        <v>145.76</v>
      </c>
      <c r="Z416" s="62">
        <v>138530.32999999999</v>
      </c>
      <c r="AA416" s="61">
        <v>0.70760000000000001</v>
      </c>
      <c r="AB416" s="61">
        <v>0.24970000000000001</v>
      </c>
      <c r="AC416" s="61">
        <v>4.2700000000000002E-2</v>
      </c>
      <c r="AD416" s="61">
        <v>0.29239999999999999</v>
      </c>
      <c r="AE416" s="61">
        <v>138.53</v>
      </c>
      <c r="AF416" s="62">
        <v>4152.74</v>
      </c>
      <c r="AG416" s="61">
        <v>476.84</v>
      </c>
      <c r="AH416" s="62">
        <v>148938.10999999999</v>
      </c>
      <c r="AI416" s="61" t="s">
        <v>14</v>
      </c>
      <c r="AJ416" s="62">
        <v>29976</v>
      </c>
      <c r="AK416" s="62">
        <v>45330.73</v>
      </c>
      <c r="AL416" s="61">
        <v>49.01</v>
      </c>
      <c r="AM416" s="61">
        <v>29.22</v>
      </c>
      <c r="AN416" s="61">
        <v>33.97</v>
      </c>
      <c r="AO416" s="61">
        <v>4.1100000000000003</v>
      </c>
      <c r="AP416" s="62">
        <v>1022.31</v>
      </c>
      <c r="AQ416" s="61">
        <v>1.0155000000000001</v>
      </c>
      <c r="AR416" s="62">
        <v>1118.83</v>
      </c>
      <c r="AS416" s="62">
        <v>1721.57</v>
      </c>
      <c r="AT416" s="62">
        <v>5274.23</v>
      </c>
      <c r="AU416" s="61">
        <v>929.73</v>
      </c>
      <c r="AV416" s="61">
        <v>248.67</v>
      </c>
      <c r="AW416" s="62">
        <v>9293.02</v>
      </c>
      <c r="AX416" s="62">
        <v>4193.8999999999996</v>
      </c>
      <c r="AY416" s="61">
        <v>0.44280000000000003</v>
      </c>
      <c r="AZ416" s="62">
        <v>4489.25</v>
      </c>
      <c r="BA416" s="61">
        <v>0.47389999999999999</v>
      </c>
      <c r="BB416" s="61">
        <v>788.88</v>
      </c>
      <c r="BC416" s="61">
        <v>8.3299999999999999E-2</v>
      </c>
      <c r="BD416" s="62">
        <v>9472.0300000000007</v>
      </c>
      <c r="BE416" s="62">
        <v>2856.72</v>
      </c>
      <c r="BF416" s="61">
        <v>0.76549999999999996</v>
      </c>
      <c r="BG416" s="61">
        <v>0.56559999999999999</v>
      </c>
      <c r="BH416" s="61">
        <v>0.2109</v>
      </c>
      <c r="BI416" s="61">
        <v>0.16900000000000001</v>
      </c>
      <c r="BJ416" s="61">
        <v>3.3099999999999997E-2</v>
      </c>
      <c r="BK416" s="61">
        <v>2.1399999999999999E-2</v>
      </c>
    </row>
    <row r="417" spans="1:63" x14ac:dyDescent="0.25">
      <c r="A417" s="61" t="s">
        <v>449</v>
      </c>
      <c r="B417" s="61">
        <v>49916</v>
      </c>
      <c r="C417" s="61">
        <v>76.569999999999993</v>
      </c>
      <c r="D417" s="61">
        <v>12.54</v>
      </c>
      <c r="E417" s="61">
        <v>960.39</v>
      </c>
      <c r="F417" s="61">
        <v>958.02</v>
      </c>
      <c r="G417" s="61">
        <v>3.5000000000000001E-3</v>
      </c>
      <c r="H417" s="61">
        <v>2.0000000000000001E-4</v>
      </c>
      <c r="I417" s="61">
        <v>7.3000000000000001E-3</v>
      </c>
      <c r="J417" s="61">
        <v>1.6000000000000001E-3</v>
      </c>
      <c r="K417" s="61">
        <v>2.18E-2</v>
      </c>
      <c r="L417" s="61">
        <v>0.94350000000000001</v>
      </c>
      <c r="M417" s="61">
        <v>2.2100000000000002E-2</v>
      </c>
      <c r="N417" s="61">
        <v>0.43380000000000002</v>
      </c>
      <c r="O417" s="61">
        <v>1E-3</v>
      </c>
      <c r="P417" s="61">
        <v>0.14119999999999999</v>
      </c>
      <c r="Q417" s="61">
        <v>46.66</v>
      </c>
      <c r="R417" s="62">
        <v>49598.62</v>
      </c>
      <c r="S417" s="61">
        <v>0.2964</v>
      </c>
      <c r="T417" s="61">
        <v>0.1701</v>
      </c>
      <c r="U417" s="61">
        <v>0.53349999999999997</v>
      </c>
      <c r="V417" s="61">
        <v>17.079999999999998</v>
      </c>
      <c r="W417" s="61">
        <v>8.59</v>
      </c>
      <c r="X417" s="62">
        <v>58488.88</v>
      </c>
      <c r="Y417" s="61">
        <v>107.96</v>
      </c>
      <c r="Z417" s="62">
        <v>103700.87</v>
      </c>
      <c r="AA417" s="61">
        <v>0.84470000000000001</v>
      </c>
      <c r="AB417" s="61">
        <v>9.8000000000000004E-2</v>
      </c>
      <c r="AC417" s="61">
        <v>5.7299999999999997E-2</v>
      </c>
      <c r="AD417" s="61">
        <v>0.15529999999999999</v>
      </c>
      <c r="AE417" s="61">
        <v>103.7</v>
      </c>
      <c r="AF417" s="62">
        <v>2622.83</v>
      </c>
      <c r="AG417" s="61">
        <v>370.79</v>
      </c>
      <c r="AH417" s="62">
        <v>99085.440000000002</v>
      </c>
      <c r="AI417" s="61" t="s">
        <v>14</v>
      </c>
      <c r="AJ417" s="62">
        <v>30861</v>
      </c>
      <c r="AK417" s="62">
        <v>41753.870000000003</v>
      </c>
      <c r="AL417" s="61">
        <v>39.58</v>
      </c>
      <c r="AM417" s="61">
        <v>24.14</v>
      </c>
      <c r="AN417" s="61">
        <v>27.87</v>
      </c>
      <c r="AO417" s="61">
        <v>4.2699999999999996</v>
      </c>
      <c r="AP417" s="62">
        <v>1108.29</v>
      </c>
      <c r="AQ417" s="61">
        <v>1.1203000000000001</v>
      </c>
      <c r="AR417" s="62">
        <v>1070.6400000000001</v>
      </c>
      <c r="AS417" s="62">
        <v>1913.87</v>
      </c>
      <c r="AT417" s="62">
        <v>4977.95</v>
      </c>
      <c r="AU417" s="61">
        <v>878.98</v>
      </c>
      <c r="AV417" s="61">
        <v>219.14</v>
      </c>
      <c r="AW417" s="62">
        <v>9060.59</v>
      </c>
      <c r="AX417" s="62">
        <v>5299.6</v>
      </c>
      <c r="AY417" s="61">
        <v>0.55489999999999995</v>
      </c>
      <c r="AZ417" s="62">
        <v>3534.58</v>
      </c>
      <c r="BA417" s="61">
        <v>0.37009999999999998</v>
      </c>
      <c r="BB417" s="61">
        <v>716.7</v>
      </c>
      <c r="BC417" s="61">
        <v>7.4999999999999997E-2</v>
      </c>
      <c r="BD417" s="62">
        <v>9550.8799999999992</v>
      </c>
      <c r="BE417" s="62">
        <v>4585.79</v>
      </c>
      <c r="BF417" s="61">
        <v>1.6425000000000001</v>
      </c>
      <c r="BG417" s="61">
        <v>0.53169999999999995</v>
      </c>
      <c r="BH417" s="61">
        <v>0.2087</v>
      </c>
      <c r="BI417" s="61">
        <v>0.20269999999999999</v>
      </c>
      <c r="BJ417" s="61">
        <v>3.5200000000000002E-2</v>
      </c>
      <c r="BK417" s="61">
        <v>2.1700000000000001E-2</v>
      </c>
    </row>
    <row r="418" spans="1:63" x14ac:dyDescent="0.25">
      <c r="A418" s="61" t="s">
        <v>450</v>
      </c>
      <c r="B418" s="61">
        <v>50724</v>
      </c>
      <c r="C418" s="61">
        <v>80</v>
      </c>
      <c r="D418" s="61">
        <v>19.37</v>
      </c>
      <c r="E418" s="62">
        <v>1549.57</v>
      </c>
      <c r="F418" s="62">
        <v>1509.69</v>
      </c>
      <c r="G418" s="61">
        <v>6.4999999999999997E-3</v>
      </c>
      <c r="H418" s="61">
        <v>2.9999999999999997E-4</v>
      </c>
      <c r="I418" s="61">
        <v>6.7999999999999996E-3</v>
      </c>
      <c r="J418" s="61">
        <v>1.4E-3</v>
      </c>
      <c r="K418" s="61">
        <v>2.9600000000000001E-2</v>
      </c>
      <c r="L418" s="61">
        <v>0.93179999999999996</v>
      </c>
      <c r="M418" s="61">
        <v>2.3699999999999999E-2</v>
      </c>
      <c r="N418" s="61">
        <v>0.2762</v>
      </c>
      <c r="O418" s="61">
        <v>3.0999999999999999E-3</v>
      </c>
      <c r="P418" s="61">
        <v>0.11210000000000001</v>
      </c>
      <c r="Q418" s="61">
        <v>71.08</v>
      </c>
      <c r="R418" s="62">
        <v>53334.85</v>
      </c>
      <c r="S418" s="61">
        <v>0.29449999999999998</v>
      </c>
      <c r="T418" s="61">
        <v>0.16450000000000001</v>
      </c>
      <c r="U418" s="61">
        <v>0.54100000000000004</v>
      </c>
      <c r="V418" s="61">
        <v>18.649999999999999</v>
      </c>
      <c r="W418" s="61">
        <v>10.56</v>
      </c>
      <c r="X418" s="62">
        <v>66880.460000000006</v>
      </c>
      <c r="Y418" s="61">
        <v>141.86000000000001</v>
      </c>
      <c r="Z418" s="62">
        <v>140136.35999999999</v>
      </c>
      <c r="AA418" s="61">
        <v>0.88200000000000001</v>
      </c>
      <c r="AB418" s="61">
        <v>7.2999999999999995E-2</v>
      </c>
      <c r="AC418" s="61">
        <v>4.4999999999999998E-2</v>
      </c>
      <c r="AD418" s="61">
        <v>0.11799999999999999</v>
      </c>
      <c r="AE418" s="61">
        <v>140.13999999999999</v>
      </c>
      <c r="AF418" s="62">
        <v>3769.23</v>
      </c>
      <c r="AG418" s="61">
        <v>498.12</v>
      </c>
      <c r="AH418" s="62">
        <v>140462.84</v>
      </c>
      <c r="AI418" s="61" t="s">
        <v>14</v>
      </c>
      <c r="AJ418" s="62">
        <v>36023</v>
      </c>
      <c r="AK418" s="62">
        <v>52574.66</v>
      </c>
      <c r="AL418" s="61">
        <v>42.25</v>
      </c>
      <c r="AM418" s="61">
        <v>25.64</v>
      </c>
      <c r="AN418" s="61">
        <v>28.32</v>
      </c>
      <c r="AO418" s="61">
        <v>4.37</v>
      </c>
      <c r="AP418" s="62">
        <v>1441.54</v>
      </c>
      <c r="AQ418" s="61">
        <v>0.97360000000000002</v>
      </c>
      <c r="AR418" s="62">
        <v>1043.3499999999999</v>
      </c>
      <c r="AS418" s="62">
        <v>1808.84</v>
      </c>
      <c r="AT418" s="62">
        <v>5005.95</v>
      </c>
      <c r="AU418" s="61">
        <v>893.63</v>
      </c>
      <c r="AV418" s="61">
        <v>201.49</v>
      </c>
      <c r="AW418" s="62">
        <v>8953.26</v>
      </c>
      <c r="AX418" s="62">
        <v>4162.53</v>
      </c>
      <c r="AY418" s="61">
        <v>0.45989999999999998</v>
      </c>
      <c r="AZ418" s="62">
        <v>4372.67</v>
      </c>
      <c r="BA418" s="61">
        <v>0.48309999999999997</v>
      </c>
      <c r="BB418" s="61">
        <v>515.55999999999995</v>
      </c>
      <c r="BC418" s="61">
        <v>5.7000000000000002E-2</v>
      </c>
      <c r="BD418" s="62">
        <v>9050.76</v>
      </c>
      <c r="BE418" s="62">
        <v>3233.4</v>
      </c>
      <c r="BF418" s="61">
        <v>0.73499999999999999</v>
      </c>
      <c r="BG418" s="61">
        <v>0.56420000000000003</v>
      </c>
      <c r="BH418" s="61">
        <v>0.21870000000000001</v>
      </c>
      <c r="BI418" s="61">
        <v>0.155</v>
      </c>
      <c r="BJ418" s="61">
        <v>3.6200000000000003E-2</v>
      </c>
      <c r="BK418" s="61">
        <v>2.5899999999999999E-2</v>
      </c>
    </row>
    <row r="419" spans="1:63" x14ac:dyDescent="0.25">
      <c r="A419" s="61" t="s">
        <v>451</v>
      </c>
      <c r="B419" s="61">
        <v>48215</v>
      </c>
      <c r="C419" s="61">
        <v>4.1399999999999997</v>
      </c>
      <c r="D419" s="61">
        <v>453.4</v>
      </c>
      <c r="E419" s="62">
        <v>1878.38</v>
      </c>
      <c r="F419" s="62">
        <v>1838.39</v>
      </c>
      <c r="G419" s="61">
        <v>2.64E-2</v>
      </c>
      <c r="H419" s="61">
        <v>4.0000000000000002E-4</v>
      </c>
      <c r="I419" s="61">
        <v>3.95E-2</v>
      </c>
      <c r="J419" s="61">
        <v>1E-3</v>
      </c>
      <c r="K419" s="61">
        <v>1.7500000000000002E-2</v>
      </c>
      <c r="L419" s="61">
        <v>0.88260000000000005</v>
      </c>
      <c r="M419" s="61">
        <v>3.2500000000000001E-2</v>
      </c>
      <c r="N419" s="61">
        <v>6.6799999999999998E-2</v>
      </c>
      <c r="O419" s="61">
        <v>8.0000000000000002E-3</v>
      </c>
      <c r="P419" s="61">
        <v>9.6600000000000005E-2</v>
      </c>
      <c r="Q419" s="61">
        <v>95.64</v>
      </c>
      <c r="R419" s="62">
        <v>68573.69</v>
      </c>
      <c r="S419" s="61">
        <v>0.18260000000000001</v>
      </c>
      <c r="T419" s="61">
        <v>0.18740000000000001</v>
      </c>
      <c r="U419" s="61">
        <v>0.63</v>
      </c>
      <c r="V419" s="61">
        <v>17.079999999999998</v>
      </c>
      <c r="W419" s="61">
        <v>12.06</v>
      </c>
      <c r="X419" s="62">
        <v>95668.22</v>
      </c>
      <c r="Y419" s="61">
        <v>155.28</v>
      </c>
      <c r="Z419" s="62">
        <v>188265.03</v>
      </c>
      <c r="AA419" s="61">
        <v>0.94059999999999999</v>
      </c>
      <c r="AB419" s="61">
        <v>4.8599999999999997E-2</v>
      </c>
      <c r="AC419" s="61">
        <v>1.09E-2</v>
      </c>
      <c r="AD419" s="61">
        <v>5.9400000000000001E-2</v>
      </c>
      <c r="AE419" s="61">
        <v>188.27</v>
      </c>
      <c r="AF419" s="62">
        <v>9304.41</v>
      </c>
      <c r="AG419" s="62">
        <v>1291.07</v>
      </c>
      <c r="AH419" s="62">
        <v>220366.17</v>
      </c>
      <c r="AI419" s="61" t="s">
        <v>14</v>
      </c>
      <c r="AJ419" s="62">
        <v>60044</v>
      </c>
      <c r="AK419" s="62">
        <v>121639.82</v>
      </c>
      <c r="AL419" s="61">
        <v>106.88</v>
      </c>
      <c r="AM419" s="61">
        <v>49.89</v>
      </c>
      <c r="AN419" s="61">
        <v>64.86</v>
      </c>
      <c r="AO419" s="61">
        <v>4.51</v>
      </c>
      <c r="AP419" s="62">
        <v>2735.79</v>
      </c>
      <c r="AQ419" s="61">
        <v>0.72130000000000005</v>
      </c>
      <c r="AR419" s="62">
        <v>1477.48</v>
      </c>
      <c r="AS419" s="62">
        <v>1739.18</v>
      </c>
      <c r="AT419" s="62">
        <v>7406.5</v>
      </c>
      <c r="AU419" s="62">
        <v>1428.73</v>
      </c>
      <c r="AV419" s="61">
        <v>332.41</v>
      </c>
      <c r="AW419" s="62">
        <v>12384.3</v>
      </c>
      <c r="AX419" s="62">
        <v>3162.67</v>
      </c>
      <c r="AY419" s="61">
        <v>0.25369999999999998</v>
      </c>
      <c r="AZ419" s="62">
        <v>8970.85</v>
      </c>
      <c r="BA419" s="61">
        <v>0.71970000000000001</v>
      </c>
      <c r="BB419" s="61">
        <v>330.63</v>
      </c>
      <c r="BC419" s="61">
        <v>2.6499999999999999E-2</v>
      </c>
      <c r="BD419" s="62">
        <v>12464.15</v>
      </c>
      <c r="BE419" s="62">
        <v>1686.86</v>
      </c>
      <c r="BF419" s="61">
        <v>0.13539999999999999</v>
      </c>
      <c r="BG419" s="61">
        <v>0.62050000000000005</v>
      </c>
      <c r="BH419" s="61">
        <v>0.20880000000000001</v>
      </c>
      <c r="BI419" s="61">
        <v>0.1149</v>
      </c>
      <c r="BJ419" s="61">
        <v>3.2000000000000001E-2</v>
      </c>
      <c r="BK419" s="61">
        <v>2.3900000000000001E-2</v>
      </c>
    </row>
    <row r="420" spans="1:63" x14ac:dyDescent="0.25">
      <c r="A420" s="61" t="s">
        <v>452</v>
      </c>
      <c r="B420" s="61">
        <v>49379</v>
      </c>
      <c r="C420" s="61">
        <v>66.33</v>
      </c>
      <c r="D420" s="61">
        <v>22.03</v>
      </c>
      <c r="E420" s="62">
        <v>1461.61</v>
      </c>
      <c r="F420" s="62">
        <v>1452.32</v>
      </c>
      <c r="G420" s="61">
        <v>6.7999999999999996E-3</v>
      </c>
      <c r="H420" s="61">
        <v>4.0000000000000002E-4</v>
      </c>
      <c r="I420" s="61">
        <v>6.6E-3</v>
      </c>
      <c r="J420" s="61">
        <v>1E-3</v>
      </c>
      <c r="K420" s="61">
        <v>3.1399999999999997E-2</v>
      </c>
      <c r="L420" s="61">
        <v>0.92900000000000005</v>
      </c>
      <c r="M420" s="61">
        <v>2.4799999999999999E-2</v>
      </c>
      <c r="N420" s="61">
        <v>0.2702</v>
      </c>
      <c r="O420" s="61">
        <v>3.7000000000000002E-3</v>
      </c>
      <c r="P420" s="61">
        <v>0.11219999999999999</v>
      </c>
      <c r="Q420" s="61">
        <v>68.64</v>
      </c>
      <c r="R420" s="62">
        <v>53475.87</v>
      </c>
      <c r="S420" s="61">
        <v>0.25259999999999999</v>
      </c>
      <c r="T420" s="61">
        <v>0.16600000000000001</v>
      </c>
      <c r="U420" s="61">
        <v>0.58140000000000003</v>
      </c>
      <c r="V420" s="61">
        <v>18.72</v>
      </c>
      <c r="W420" s="61">
        <v>10.87</v>
      </c>
      <c r="X420" s="62">
        <v>66480.81</v>
      </c>
      <c r="Y420" s="61">
        <v>129.78</v>
      </c>
      <c r="Z420" s="62">
        <v>140646.78</v>
      </c>
      <c r="AA420" s="61">
        <v>0.85150000000000003</v>
      </c>
      <c r="AB420" s="61">
        <v>0.10780000000000001</v>
      </c>
      <c r="AC420" s="61">
        <v>4.07E-2</v>
      </c>
      <c r="AD420" s="61">
        <v>0.14849999999999999</v>
      </c>
      <c r="AE420" s="61">
        <v>140.65</v>
      </c>
      <c r="AF420" s="62">
        <v>4016.81</v>
      </c>
      <c r="AG420" s="61">
        <v>515.25</v>
      </c>
      <c r="AH420" s="62">
        <v>144258.16</v>
      </c>
      <c r="AI420" s="61" t="s">
        <v>14</v>
      </c>
      <c r="AJ420" s="62">
        <v>35942</v>
      </c>
      <c r="AK420" s="62">
        <v>52609.42</v>
      </c>
      <c r="AL420" s="61">
        <v>44.42</v>
      </c>
      <c r="AM420" s="61">
        <v>27.18</v>
      </c>
      <c r="AN420" s="61">
        <v>29.45</v>
      </c>
      <c r="AO420" s="61">
        <v>4.6500000000000004</v>
      </c>
      <c r="AP420" s="62">
        <v>1227.92</v>
      </c>
      <c r="AQ420" s="61">
        <v>0.95809999999999995</v>
      </c>
      <c r="AR420" s="62">
        <v>1042.06</v>
      </c>
      <c r="AS420" s="62">
        <v>1727.56</v>
      </c>
      <c r="AT420" s="62">
        <v>4970.55</v>
      </c>
      <c r="AU420" s="61">
        <v>853.19</v>
      </c>
      <c r="AV420" s="61">
        <v>161.44</v>
      </c>
      <c r="AW420" s="62">
        <v>8754.7999999999993</v>
      </c>
      <c r="AX420" s="62">
        <v>4091.13</v>
      </c>
      <c r="AY420" s="61">
        <v>0.45679999999999998</v>
      </c>
      <c r="AZ420" s="62">
        <v>4376.53</v>
      </c>
      <c r="BA420" s="61">
        <v>0.48870000000000002</v>
      </c>
      <c r="BB420" s="61">
        <v>487.91</v>
      </c>
      <c r="BC420" s="61">
        <v>5.45E-2</v>
      </c>
      <c r="BD420" s="62">
        <v>8955.57</v>
      </c>
      <c r="BE420" s="62">
        <v>3340.53</v>
      </c>
      <c r="BF420" s="61">
        <v>0.73780000000000001</v>
      </c>
      <c r="BG420" s="61">
        <v>0.58050000000000002</v>
      </c>
      <c r="BH420" s="61">
        <v>0.21729999999999999</v>
      </c>
      <c r="BI420" s="61">
        <v>0.14219999999999999</v>
      </c>
      <c r="BJ420" s="61">
        <v>3.7100000000000001E-2</v>
      </c>
      <c r="BK420" s="61">
        <v>2.29E-2</v>
      </c>
    </row>
    <row r="421" spans="1:63" x14ac:dyDescent="0.25">
      <c r="A421" s="61" t="s">
        <v>453</v>
      </c>
      <c r="B421" s="61">
        <v>49387</v>
      </c>
      <c r="C421" s="61">
        <v>51.67</v>
      </c>
      <c r="D421" s="61">
        <v>13.55</v>
      </c>
      <c r="E421" s="61">
        <v>699.84</v>
      </c>
      <c r="F421" s="61">
        <v>706.91</v>
      </c>
      <c r="G421" s="61">
        <v>1.8E-3</v>
      </c>
      <c r="H421" s="61">
        <v>8.0000000000000004E-4</v>
      </c>
      <c r="I421" s="61">
        <v>2.5000000000000001E-3</v>
      </c>
      <c r="J421" s="61">
        <v>8.0000000000000004E-4</v>
      </c>
      <c r="K421" s="61">
        <v>7.0000000000000001E-3</v>
      </c>
      <c r="L421" s="61">
        <v>0.98060000000000003</v>
      </c>
      <c r="M421" s="61">
        <v>6.4999999999999997E-3</v>
      </c>
      <c r="N421" s="61">
        <v>0.17699999999999999</v>
      </c>
      <c r="O421" s="61">
        <v>5.9999999999999995E-4</v>
      </c>
      <c r="P421" s="61">
        <v>0.104</v>
      </c>
      <c r="Q421" s="61">
        <v>36.82</v>
      </c>
      <c r="R421" s="62">
        <v>51313.8</v>
      </c>
      <c r="S421" s="61">
        <v>0.25629999999999997</v>
      </c>
      <c r="T421" s="61">
        <v>0.1668</v>
      </c>
      <c r="U421" s="61">
        <v>0.57689999999999997</v>
      </c>
      <c r="V421" s="61">
        <v>17</v>
      </c>
      <c r="W421" s="61">
        <v>5.56</v>
      </c>
      <c r="X421" s="62">
        <v>65370.62</v>
      </c>
      <c r="Y421" s="61">
        <v>123.65</v>
      </c>
      <c r="Z421" s="62">
        <v>118420.54</v>
      </c>
      <c r="AA421" s="61">
        <v>0.88070000000000004</v>
      </c>
      <c r="AB421" s="61">
        <v>8.6800000000000002E-2</v>
      </c>
      <c r="AC421" s="61">
        <v>3.2500000000000001E-2</v>
      </c>
      <c r="AD421" s="61">
        <v>0.1193</v>
      </c>
      <c r="AE421" s="61">
        <v>118.42</v>
      </c>
      <c r="AF421" s="62">
        <v>2896.8</v>
      </c>
      <c r="AG421" s="61">
        <v>421.18</v>
      </c>
      <c r="AH421" s="62">
        <v>109283.23</v>
      </c>
      <c r="AI421" s="61" t="s">
        <v>14</v>
      </c>
      <c r="AJ421" s="62">
        <v>35822</v>
      </c>
      <c r="AK421" s="62">
        <v>54144.02</v>
      </c>
      <c r="AL421" s="61">
        <v>37.229999999999997</v>
      </c>
      <c r="AM421" s="61">
        <v>23.59</v>
      </c>
      <c r="AN421" s="61">
        <v>27.01</v>
      </c>
      <c r="AO421" s="61">
        <v>4.97</v>
      </c>
      <c r="AP421" s="62">
        <v>1427.68</v>
      </c>
      <c r="AQ421" s="61">
        <v>1.0138</v>
      </c>
      <c r="AR421" s="62">
        <v>1197.6099999999999</v>
      </c>
      <c r="AS421" s="62">
        <v>1770.95</v>
      </c>
      <c r="AT421" s="62">
        <v>5396.08</v>
      </c>
      <c r="AU421" s="61">
        <v>878.01</v>
      </c>
      <c r="AV421" s="61">
        <v>137.02000000000001</v>
      </c>
      <c r="AW421" s="62">
        <v>9379.66</v>
      </c>
      <c r="AX421" s="62">
        <v>4874.41</v>
      </c>
      <c r="AY421" s="61">
        <v>0.51429999999999998</v>
      </c>
      <c r="AZ421" s="62">
        <v>4171.5</v>
      </c>
      <c r="BA421" s="61">
        <v>0.44009999999999999</v>
      </c>
      <c r="BB421" s="61">
        <v>432.73</v>
      </c>
      <c r="BC421" s="61">
        <v>4.5699999999999998E-2</v>
      </c>
      <c r="BD421" s="62">
        <v>9478.64</v>
      </c>
      <c r="BE421" s="62">
        <v>4311.55</v>
      </c>
      <c r="BF421" s="61">
        <v>1.0174000000000001</v>
      </c>
      <c r="BG421" s="61">
        <v>0.56999999999999995</v>
      </c>
      <c r="BH421" s="61">
        <v>0.22059999999999999</v>
      </c>
      <c r="BI421" s="61">
        <v>0.14910000000000001</v>
      </c>
      <c r="BJ421" s="61">
        <v>3.4000000000000002E-2</v>
      </c>
      <c r="BK421" s="61">
        <v>2.63E-2</v>
      </c>
    </row>
    <row r="422" spans="1:63" x14ac:dyDescent="0.25">
      <c r="A422" s="61" t="s">
        <v>454</v>
      </c>
      <c r="B422" s="61">
        <v>44628</v>
      </c>
      <c r="C422" s="61">
        <v>15.19</v>
      </c>
      <c r="D422" s="61">
        <v>274.94</v>
      </c>
      <c r="E422" s="62">
        <v>4176.42</v>
      </c>
      <c r="F422" s="62">
        <v>3394.51</v>
      </c>
      <c r="G422" s="61">
        <v>4.7000000000000002E-3</v>
      </c>
      <c r="H422" s="61">
        <v>2.0000000000000001E-4</v>
      </c>
      <c r="I422" s="61">
        <v>0.39710000000000001</v>
      </c>
      <c r="J422" s="61">
        <v>1.1999999999999999E-3</v>
      </c>
      <c r="K422" s="61">
        <v>6.0499999999999998E-2</v>
      </c>
      <c r="L422" s="61">
        <v>0.44729999999999998</v>
      </c>
      <c r="M422" s="61">
        <v>8.9099999999999999E-2</v>
      </c>
      <c r="N422" s="61">
        <v>0.76329999999999998</v>
      </c>
      <c r="O422" s="61">
        <v>2.9000000000000001E-2</v>
      </c>
      <c r="P422" s="61">
        <v>0.16209999999999999</v>
      </c>
      <c r="Q422" s="61">
        <v>158.78</v>
      </c>
      <c r="R422" s="62">
        <v>54315.040000000001</v>
      </c>
      <c r="S422" s="61">
        <v>0.221</v>
      </c>
      <c r="T422" s="61">
        <v>0.189</v>
      </c>
      <c r="U422" s="61">
        <v>0.59</v>
      </c>
      <c r="V422" s="61">
        <v>18.100000000000001</v>
      </c>
      <c r="W422" s="61">
        <v>26.73</v>
      </c>
      <c r="X422" s="62">
        <v>75488.37</v>
      </c>
      <c r="Y422" s="61">
        <v>154.24</v>
      </c>
      <c r="Z422" s="62">
        <v>77093.070000000007</v>
      </c>
      <c r="AA422" s="61">
        <v>0.69379999999999997</v>
      </c>
      <c r="AB422" s="61">
        <v>0.26040000000000002</v>
      </c>
      <c r="AC422" s="61">
        <v>4.58E-2</v>
      </c>
      <c r="AD422" s="61">
        <v>0.30620000000000003</v>
      </c>
      <c r="AE422" s="61">
        <v>77.09</v>
      </c>
      <c r="AF422" s="62">
        <v>2877.62</v>
      </c>
      <c r="AG422" s="61">
        <v>405.48</v>
      </c>
      <c r="AH422" s="62">
        <v>82873.3</v>
      </c>
      <c r="AI422" s="61" t="s">
        <v>14</v>
      </c>
      <c r="AJ422" s="62">
        <v>23575</v>
      </c>
      <c r="AK422" s="62">
        <v>34381.339999999997</v>
      </c>
      <c r="AL422" s="61">
        <v>56.35</v>
      </c>
      <c r="AM422" s="61">
        <v>34.53</v>
      </c>
      <c r="AN422" s="61">
        <v>40.58</v>
      </c>
      <c r="AO422" s="61">
        <v>4.5</v>
      </c>
      <c r="AP422" s="61">
        <v>5.13</v>
      </c>
      <c r="AQ422" s="61">
        <v>1.1534</v>
      </c>
      <c r="AR422" s="62">
        <v>1412.27</v>
      </c>
      <c r="AS422" s="62">
        <v>2287.4299999999998</v>
      </c>
      <c r="AT422" s="62">
        <v>6270.4</v>
      </c>
      <c r="AU422" s="62">
        <v>1176.51</v>
      </c>
      <c r="AV422" s="61">
        <v>629.76</v>
      </c>
      <c r="AW422" s="62">
        <v>11776.37</v>
      </c>
      <c r="AX422" s="62">
        <v>7183.87</v>
      </c>
      <c r="AY422" s="61">
        <v>0.58030000000000004</v>
      </c>
      <c r="AZ422" s="62">
        <v>3485.17</v>
      </c>
      <c r="BA422" s="61">
        <v>0.28149999999999997</v>
      </c>
      <c r="BB422" s="62">
        <v>1709.51</v>
      </c>
      <c r="BC422" s="61">
        <v>0.1381</v>
      </c>
      <c r="BD422" s="62">
        <v>12378.55</v>
      </c>
      <c r="BE422" s="62">
        <v>4682.91</v>
      </c>
      <c r="BF422" s="61">
        <v>2.3473000000000002</v>
      </c>
      <c r="BG422" s="61">
        <v>0.50970000000000004</v>
      </c>
      <c r="BH422" s="61">
        <v>0.20080000000000001</v>
      </c>
      <c r="BI422" s="61">
        <v>0.2487</v>
      </c>
      <c r="BJ422" s="61">
        <v>2.4899999999999999E-2</v>
      </c>
      <c r="BK422" s="61">
        <v>1.5900000000000001E-2</v>
      </c>
    </row>
    <row r="423" spans="1:63" x14ac:dyDescent="0.25">
      <c r="A423" s="61" t="s">
        <v>455</v>
      </c>
      <c r="B423" s="61">
        <v>49510</v>
      </c>
      <c r="C423" s="61">
        <v>97.05</v>
      </c>
      <c r="D423" s="61">
        <v>11.06</v>
      </c>
      <c r="E423" s="62">
        <v>1073.54</v>
      </c>
      <c r="F423" s="62">
        <v>1059.57</v>
      </c>
      <c r="G423" s="61">
        <v>2.0999999999999999E-3</v>
      </c>
      <c r="H423" s="61">
        <v>0</v>
      </c>
      <c r="I423" s="61">
        <v>4.1000000000000003E-3</v>
      </c>
      <c r="J423" s="61">
        <v>1.1000000000000001E-3</v>
      </c>
      <c r="K423" s="61">
        <v>9.4999999999999998E-3</v>
      </c>
      <c r="L423" s="61">
        <v>0.96560000000000001</v>
      </c>
      <c r="M423" s="61">
        <v>1.7399999999999999E-2</v>
      </c>
      <c r="N423" s="61">
        <v>0.47949999999999998</v>
      </c>
      <c r="O423" s="61">
        <v>1.9E-3</v>
      </c>
      <c r="P423" s="61">
        <v>0.1363</v>
      </c>
      <c r="Q423" s="61">
        <v>50.51</v>
      </c>
      <c r="R423" s="62">
        <v>49021.02</v>
      </c>
      <c r="S423" s="61">
        <v>0.26550000000000001</v>
      </c>
      <c r="T423" s="61">
        <v>0.1502</v>
      </c>
      <c r="U423" s="61">
        <v>0.58440000000000003</v>
      </c>
      <c r="V423" s="61">
        <v>17.940000000000001</v>
      </c>
      <c r="W423" s="61">
        <v>8.56</v>
      </c>
      <c r="X423" s="62">
        <v>58906.239999999998</v>
      </c>
      <c r="Y423" s="61">
        <v>121.23</v>
      </c>
      <c r="Z423" s="62">
        <v>94947.03</v>
      </c>
      <c r="AA423" s="61">
        <v>0.90259999999999996</v>
      </c>
      <c r="AB423" s="61">
        <v>5.45E-2</v>
      </c>
      <c r="AC423" s="61">
        <v>4.2999999999999997E-2</v>
      </c>
      <c r="AD423" s="61">
        <v>9.74E-2</v>
      </c>
      <c r="AE423" s="61">
        <v>94.95</v>
      </c>
      <c r="AF423" s="62">
        <v>2330.25</v>
      </c>
      <c r="AG423" s="61">
        <v>352.05</v>
      </c>
      <c r="AH423" s="62">
        <v>88740.65</v>
      </c>
      <c r="AI423" s="61" t="s">
        <v>14</v>
      </c>
      <c r="AJ423" s="62">
        <v>30481</v>
      </c>
      <c r="AK423" s="62">
        <v>41407.69</v>
      </c>
      <c r="AL423" s="61">
        <v>35.72</v>
      </c>
      <c r="AM423" s="61">
        <v>23.99</v>
      </c>
      <c r="AN423" s="61">
        <v>25.84</v>
      </c>
      <c r="AO423" s="61">
        <v>4.62</v>
      </c>
      <c r="AP423" s="62">
        <v>1099.49</v>
      </c>
      <c r="AQ423" s="61">
        <v>1.0610999999999999</v>
      </c>
      <c r="AR423" s="62">
        <v>1112.22</v>
      </c>
      <c r="AS423" s="62">
        <v>2119.7800000000002</v>
      </c>
      <c r="AT423" s="62">
        <v>5130.24</v>
      </c>
      <c r="AU423" s="61">
        <v>798.14</v>
      </c>
      <c r="AV423" s="61">
        <v>285.22000000000003</v>
      </c>
      <c r="AW423" s="62">
        <v>9445.59</v>
      </c>
      <c r="AX423" s="62">
        <v>5865.08</v>
      </c>
      <c r="AY423" s="61">
        <v>0.60619999999999996</v>
      </c>
      <c r="AZ423" s="62">
        <v>3031.11</v>
      </c>
      <c r="BA423" s="61">
        <v>0.31330000000000002</v>
      </c>
      <c r="BB423" s="61">
        <v>779.73</v>
      </c>
      <c r="BC423" s="61">
        <v>8.0600000000000005E-2</v>
      </c>
      <c r="BD423" s="62">
        <v>9675.92</v>
      </c>
      <c r="BE423" s="62">
        <v>5356.54</v>
      </c>
      <c r="BF423" s="61">
        <v>2.1055999999999999</v>
      </c>
      <c r="BG423" s="61">
        <v>0.53859999999999997</v>
      </c>
      <c r="BH423" s="61">
        <v>0.21920000000000001</v>
      </c>
      <c r="BI423" s="61">
        <v>0.18240000000000001</v>
      </c>
      <c r="BJ423" s="61">
        <v>3.7699999999999997E-2</v>
      </c>
      <c r="BK423" s="61">
        <v>2.2100000000000002E-2</v>
      </c>
    </row>
    <row r="424" spans="1:63" x14ac:dyDescent="0.25">
      <c r="A424" s="61" t="s">
        <v>456</v>
      </c>
      <c r="B424" s="61">
        <v>49395</v>
      </c>
      <c r="C424" s="61">
        <v>71.239999999999995</v>
      </c>
      <c r="D424" s="61">
        <v>9.32</v>
      </c>
      <c r="E424" s="61">
        <v>663.73</v>
      </c>
      <c r="F424" s="61">
        <v>688.41</v>
      </c>
      <c r="G424" s="61">
        <v>5.4999999999999997E-3</v>
      </c>
      <c r="H424" s="61">
        <v>4.0000000000000002E-4</v>
      </c>
      <c r="I424" s="61">
        <v>8.2000000000000007E-3</v>
      </c>
      <c r="J424" s="61">
        <v>8.0000000000000004E-4</v>
      </c>
      <c r="K424" s="61">
        <v>4.19E-2</v>
      </c>
      <c r="L424" s="61">
        <v>0.91779999999999995</v>
      </c>
      <c r="M424" s="61">
        <v>2.5499999999999998E-2</v>
      </c>
      <c r="N424" s="61">
        <v>0.31369999999999998</v>
      </c>
      <c r="O424" s="61">
        <v>2.0999999999999999E-3</v>
      </c>
      <c r="P424" s="61">
        <v>0.1298</v>
      </c>
      <c r="Q424" s="61">
        <v>34.96</v>
      </c>
      <c r="R424" s="62">
        <v>49290.73</v>
      </c>
      <c r="S424" s="61">
        <v>0.38700000000000001</v>
      </c>
      <c r="T424" s="61">
        <v>0.13500000000000001</v>
      </c>
      <c r="U424" s="61">
        <v>0.47799999999999998</v>
      </c>
      <c r="V424" s="61">
        <v>17.190000000000001</v>
      </c>
      <c r="W424" s="61">
        <v>5.98</v>
      </c>
      <c r="X424" s="62">
        <v>68364.02</v>
      </c>
      <c r="Y424" s="61">
        <v>108.26</v>
      </c>
      <c r="Z424" s="62">
        <v>119510.53</v>
      </c>
      <c r="AA424" s="61">
        <v>0.90529999999999999</v>
      </c>
      <c r="AB424" s="61">
        <v>5.4399999999999997E-2</v>
      </c>
      <c r="AC424" s="61">
        <v>4.0300000000000002E-2</v>
      </c>
      <c r="AD424" s="61">
        <v>9.4700000000000006E-2</v>
      </c>
      <c r="AE424" s="61">
        <v>119.51</v>
      </c>
      <c r="AF424" s="62">
        <v>2798.49</v>
      </c>
      <c r="AG424" s="61">
        <v>403.07</v>
      </c>
      <c r="AH424" s="62">
        <v>103439.42</v>
      </c>
      <c r="AI424" s="61" t="s">
        <v>14</v>
      </c>
      <c r="AJ424" s="62">
        <v>33647</v>
      </c>
      <c r="AK424" s="62">
        <v>45624.41</v>
      </c>
      <c r="AL424" s="61">
        <v>39.57</v>
      </c>
      <c r="AM424" s="61">
        <v>22.77</v>
      </c>
      <c r="AN424" s="61">
        <v>27.98</v>
      </c>
      <c r="AO424" s="61">
        <v>4.5599999999999996</v>
      </c>
      <c r="AP424" s="62">
        <v>1439.8</v>
      </c>
      <c r="AQ424" s="61">
        <v>1.2369000000000001</v>
      </c>
      <c r="AR424" s="62">
        <v>1313.77</v>
      </c>
      <c r="AS424" s="62">
        <v>1861.72</v>
      </c>
      <c r="AT424" s="62">
        <v>5354.8</v>
      </c>
      <c r="AU424" s="61">
        <v>879.51</v>
      </c>
      <c r="AV424" s="61">
        <v>130.56</v>
      </c>
      <c r="AW424" s="62">
        <v>9540.36</v>
      </c>
      <c r="AX424" s="62">
        <v>5095.13</v>
      </c>
      <c r="AY424" s="61">
        <v>0.51160000000000005</v>
      </c>
      <c r="AZ424" s="62">
        <v>4347.88</v>
      </c>
      <c r="BA424" s="61">
        <v>0.43659999999999999</v>
      </c>
      <c r="BB424" s="61">
        <v>516.11</v>
      </c>
      <c r="BC424" s="61">
        <v>5.1799999999999999E-2</v>
      </c>
      <c r="BD424" s="62">
        <v>9959.11</v>
      </c>
      <c r="BE424" s="62">
        <v>4638.05</v>
      </c>
      <c r="BF424" s="61">
        <v>1.4599</v>
      </c>
      <c r="BG424" s="61">
        <v>0.54290000000000005</v>
      </c>
      <c r="BH424" s="61">
        <v>0.2056</v>
      </c>
      <c r="BI424" s="61">
        <v>0.18140000000000001</v>
      </c>
      <c r="BJ424" s="61">
        <v>3.27E-2</v>
      </c>
      <c r="BK424" s="61">
        <v>3.7400000000000003E-2</v>
      </c>
    </row>
    <row r="425" spans="1:63" x14ac:dyDescent="0.25">
      <c r="A425" s="61" t="s">
        <v>457</v>
      </c>
      <c r="B425" s="61">
        <v>48579</v>
      </c>
      <c r="C425" s="61">
        <v>99.05</v>
      </c>
      <c r="D425" s="61">
        <v>9.98</v>
      </c>
      <c r="E425" s="61">
        <v>988.82</v>
      </c>
      <c r="F425" s="62">
        <v>1028.5899999999999</v>
      </c>
      <c r="G425" s="61">
        <v>3.3E-3</v>
      </c>
      <c r="H425" s="61">
        <v>1E-4</v>
      </c>
      <c r="I425" s="61">
        <v>3.7000000000000002E-3</v>
      </c>
      <c r="J425" s="61">
        <v>8.0000000000000004E-4</v>
      </c>
      <c r="K425" s="61">
        <v>6.7000000000000002E-3</v>
      </c>
      <c r="L425" s="61">
        <v>0.97440000000000004</v>
      </c>
      <c r="M425" s="61">
        <v>1.0999999999999999E-2</v>
      </c>
      <c r="N425" s="61">
        <v>0.39900000000000002</v>
      </c>
      <c r="O425" s="61">
        <v>5.0000000000000001E-4</v>
      </c>
      <c r="P425" s="61">
        <v>0.12659999999999999</v>
      </c>
      <c r="Q425" s="61">
        <v>48.39</v>
      </c>
      <c r="R425" s="62">
        <v>48375.31</v>
      </c>
      <c r="S425" s="61">
        <v>0.2452</v>
      </c>
      <c r="T425" s="61">
        <v>0.1603</v>
      </c>
      <c r="U425" s="61">
        <v>0.59460000000000002</v>
      </c>
      <c r="V425" s="61">
        <v>17.47</v>
      </c>
      <c r="W425" s="61">
        <v>8.25</v>
      </c>
      <c r="X425" s="62">
        <v>60580.33</v>
      </c>
      <c r="Y425" s="61">
        <v>116.36</v>
      </c>
      <c r="Z425" s="62">
        <v>111535.23</v>
      </c>
      <c r="AA425" s="61">
        <v>0.89780000000000004</v>
      </c>
      <c r="AB425" s="61">
        <v>5.5399999999999998E-2</v>
      </c>
      <c r="AC425" s="61">
        <v>4.6800000000000001E-2</v>
      </c>
      <c r="AD425" s="61">
        <v>0.1022</v>
      </c>
      <c r="AE425" s="61">
        <v>111.54</v>
      </c>
      <c r="AF425" s="62">
        <v>2697.06</v>
      </c>
      <c r="AG425" s="61">
        <v>400.21</v>
      </c>
      <c r="AH425" s="62">
        <v>100382.91</v>
      </c>
      <c r="AI425" s="61" t="s">
        <v>14</v>
      </c>
      <c r="AJ425" s="62">
        <v>31921</v>
      </c>
      <c r="AK425" s="62">
        <v>43560.85</v>
      </c>
      <c r="AL425" s="61">
        <v>36.520000000000003</v>
      </c>
      <c r="AM425" s="61">
        <v>23.15</v>
      </c>
      <c r="AN425" s="61">
        <v>26.16</v>
      </c>
      <c r="AO425" s="61">
        <v>4.5</v>
      </c>
      <c r="AP425" s="62">
        <v>1226.6300000000001</v>
      </c>
      <c r="AQ425" s="61">
        <v>1.1812</v>
      </c>
      <c r="AR425" s="62">
        <v>1116.43</v>
      </c>
      <c r="AS425" s="62">
        <v>1926.06</v>
      </c>
      <c r="AT425" s="62">
        <v>4997.46</v>
      </c>
      <c r="AU425" s="61">
        <v>847</v>
      </c>
      <c r="AV425" s="61">
        <v>182.13</v>
      </c>
      <c r="AW425" s="62">
        <v>9069.08</v>
      </c>
      <c r="AX425" s="62">
        <v>4947.72</v>
      </c>
      <c r="AY425" s="61">
        <v>0.53459999999999996</v>
      </c>
      <c r="AZ425" s="62">
        <v>3666.08</v>
      </c>
      <c r="BA425" s="61">
        <v>0.39610000000000001</v>
      </c>
      <c r="BB425" s="61">
        <v>641.19000000000005</v>
      </c>
      <c r="BC425" s="61">
        <v>6.93E-2</v>
      </c>
      <c r="BD425" s="62">
        <v>9255</v>
      </c>
      <c r="BE425" s="62">
        <v>4772.57</v>
      </c>
      <c r="BF425" s="61">
        <v>1.5820000000000001</v>
      </c>
      <c r="BG425" s="61">
        <v>0.54069999999999996</v>
      </c>
      <c r="BH425" s="61">
        <v>0.22059999999999999</v>
      </c>
      <c r="BI425" s="61">
        <v>0.17749999999999999</v>
      </c>
      <c r="BJ425" s="61">
        <v>3.7699999999999997E-2</v>
      </c>
      <c r="BK425" s="61">
        <v>2.35E-2</v>
      </c>
    </row>
    <row r="426" spans="1:63" x14ac:dyDescent="0.25">
      <c r="A426" s="61" t="s">
        <v>458</v>
      </c>
      <c r="B426" s="61">
        <v>44636</v>
      </c>
      <c r="C426" s="61">
        <v>30.24</v>
      </c>
      <c r="D426" s="61">
        <v>272.29000000000002</v>
      </c>
      <c r="E426" s="62">
        <v>8233.43</v>
      </c>
      <c r="F426" s="62">
        <v>7627.46</v>
      </c>
      <c r="G426" s="61">
        <v>1.6500000000000001E-2</v>
      </c>
      <c r="H426" s="61">
        <v>6.9999999999999999E-4</v>
      </c>
      <c r="I426" s="61">
        <v>0.1026</v>
      </c>
      <c r="J426" s="61">
        <v>1.6000000000000001E-3</v>
      </c>
      <c r="K426" s="61">
        <v>5.0200000000000002E-2</v>
      </c>
      <c r="L426" s="61">
        <v>0.77370000000000005</v>
      </c>
      <c r="M426" s="61">
        <v>5.4699999999999999E-2</v>
      </c>
      <c r="N426" s="61">
        <v>0.47620000000000001</v>
      </c>
      <c r="O426" s="61">
        <v>3.9199999999999999E-2</v>
      </c>
      <c r="P426" s="61">
        <v>0.1384</v>
      </c>
      <c r="Q426" s="61">
        <v>362.55</v>
      </c>
      <c r="R426" s="62">
        <v>59735.83</v>
      </c>
      <c r="S426" s="61">
        <v>0.21299999999999999</v>
      </c>
      <c r="T426" s="61">
        <v>0.2024</v>
      </c>
      <c r="U426" s="61">
        <v>0.5847</v>
      </c>
      <c r="V426" s="61">
        <v>18.690000000000001</v>
      </c>
      <c r="W426" s="61">
        <v>42.44</v>
      </c>
      <c r="X426" s="62">
        <v>85238.47</v>
      </c>
      <c r="Y426" s="61">
        <v>191.47</v>
      </c>
      <c r="Z426" s="62">
        <v>141902.91</v>
      </c>
      <c r="AA426" s="61">
        <v>0.72140000000000004</v>
      </c>
      <c r="AB426" s="61">
        <v>0.25030000000000002</v>
      </c>
      <c r="AC426" s="61">
        <v>2.8199999999999999E-2</v>
      </c>
      <c r="AD426" s="61">
        <v>0.27860000000000001</v>
      </c>
      <c r="AE426" s="61">
        <v>141.9</v>
      </c>
      <c r="AF426" s="62">
        <v>5627.42</v>
      </c>
      <c r="AG426" s="61">
        <v>680.66</v>
      </c>
      <c r="AH426" s="62">
        <v>159805.37</v>
      </c>
      <c r="AI426" s="61" t="s">
        <v>14</v>
      </c>
      <c r="AJ426" s="62">
        <v>31830</v>
      </c>
      <c r="AK426" s="62">
        <v>46036.32</v>
      </c>
      <c r="AL426" s="61">
        <v>64.06</v>
      </c>
      <c r="AM426" s="61">
        <v>37.18</v>
      </c>
      <c r="AN426" s="61">
        <v>42.87</v>
      </c>
      <c r="AO426" s="61">
        <v>4.74</v>
      </c>
      <c r="AP426" s="61">
        <v>900.43</v>
      </c>
      <c r="AQ426" s="61">
        <v>1.0310999999999999</v>
      </c>
      <c r="AR426" s="62">
        <v>1118.1199999999999</v>
      </c>
      <c r="AS426" s="62">
        <v>1891.25</v>
      </c>
      <c r="AT426" s="62">
        <v>5874.06</v>
      </c>
      <c r="AU426" s="62">
        <v>1056.3900000000001</v>
      </c>
      <c r="AV426" s="61">
        <v>437.88</v>
      </c>
      <c r="AW426" s="62">
        <v>10377.700000000001</v>
      </c>
      <c r="AX426" s="62">
        <v>4177.59</v>
      </c>
      <c r="AY426" s="61">
        <v>0.39069999999999999</v>
      </c>
      <c r="AZ426" s="62">
        <v>5686.96</v>
      </c>
      <c r="BA426" s="61">
        <v>0.53190000000000004</v>
      </c>
      <c r="BB426" s="61">
        <v>826.92</v>
      </c>
      <c r="BC426" s="61">
        <v>7.7299999999999994E-2</v>
      </c>
      <c r="BD426" s="62">
        <v>10691.46</v>
      </c>
      <c r="BE426" s="62">
        <v>2477.08</v>
      </c>
      <c r="BF426" s="61">
        <v>0.58179999999999998</v>
      </c>
      <c r="BG426" s="61">
        <v>0.58799999999999997</v>
      </c>
      <c r="BH426" s="61">
        <v>0.2223</v>
      </c>
      <c r="BI426" s="61">
        <v>0.14910000000000001</v>
      </c>
      <c r="BJ426" s="61">
        <v>2.5100000000000001E-2</v>
      </c>
      <c r="BK426" s="61">
        <v>1.55E-2</v>
      </c>
    </row>
    <row r="427" spans="1:63" x14ac:dyDescent="0.25">
      <c r="A427" s="61" t="s">
        <v>459</v>
      </c>
      <c r="B427" s="61">
        <v>47597</v>
      </c>
      <c r="C427" s="61">
        <v>108.71</v>
      </c>
      <c r="D427" s="61">
        <v>9.86</v>
      </c>
      <c r="E427" s="62">
        <v>1071.42</v>
      </c>
      <c r="F427" s="62">
        <v>1065.01</v>
      </c>
      <c r="G427" s="61">
        <v>2.8E-3</v>
      </c>
      <c r="H427" s="61">
        <v>2.0000000000000001E-4</v>
      </c>
      <c r="I427" s="61">
        <v>6.1000000000000004E-3</v>
      </c>
      <c r="J427" s="61">
        <v>6.9999999999999999E-4</v>
      </c>
      <c r="K427" s="61">
        <v>3.3700000000000001E-2</v>
      </c>
      <c r="L427" s="61">
        <v>0.92969999999999997</v>
      </c>
      <c r="M427" s="61">
        <v>2.6700000000000002E-2</v>
      </c>
      <c r="N427" s="61">
        <v>0.40749999999999997</v>
      </c>
      <c r="O427" s="61">
        <v>1.6000000000000001E-3</v>
      </c>
      <c r="P427" s="61">
        <v>0.14099999999999999</v>
      </c>
      <c r="Q427" s="61">
        <v>51.63</v>
      </c>
      <c r="R427" s="62">
        <v>50229.58</v>
      </c>
      <c r="S427" s="61">
        <v>0.31490000000000001</v>
      </c>
      <c r="T427" s="61">
        <v>0.15359999999999999</v>
      </c>
      <c r="U427" s="61">
        <v>0.53149999999999997</v>
      </c>
      <c r="V427" s="61">
        <v>17.399999999999999</v>
      </c>
      <c r="W427" s="61">
        <v>8.58</v>
      </c>
      <c r="X427" s="62">
        <v>62670.61</v>
      </c>
      <c r="Y427" s="61">
        <v>120.36</v>
      </c>
      <c r="Z427" s="62">
        <v>113280.49</v>
      </c>
      <c r="AA427" s="61">
        <v>0.89510000000000001</v>
      </c>
      <c r="AB427" s="61">
        <v>5.8200000000000002E-2</v>
      </c>
      <c r="AC427" s="61">
        <v>4.6699999999999998E-2</v>
      </c>
      <c r="AD427" s="61">
        <v>0.10489999999999999</v>
      </c>
      <c r="AE427" s="61">
        <v>113.28</v>
      </c>
      <c r="AF427" s="62">
        <v>2681.51</v>
      </c>
      <c r="AG427" s="61">
        <v>392.65</v>
      </c>
      <c r="AH427" s="62">
        <v>103659.46</v>
      </c>
      <c r="AI427" s="61" t="s">
        <v>14</v>
      </c>
      <c r="AJ427" s="62">
        <v>32255</v>
      </c>
      <c r="AK427" s="62">
        <v>43476.05</v>
      </c>
      <c r="AL427" s="61">
        <v>37.229999999999997</v>
      </c>
      <c r="AM427" s="61">
        <v>22.63</v>
      </c>
      <c r="AN427" s="61">
        <v>26.91</v>
      </c>
      <c r="AO427" s="61">
        <v>4.2300000000000004</v>
      </c>
      <c r="AP427" s="62">
        <v>1232.8</v>
      </c>
      <c r="AQ427" s="61">
        <v>1.2418</v>
      </c>
      <c r="AR427" s="62">
        <v>1108.8599999999999</v>
      </c>
      <c r="AS427" s="62">
        <v>1957.4</v>
      </c>
      <c r="AT427" s="62">
        <v>5113.8599999999997</v>
      </c>
      <c r="AU427" s="61">
        <v>865.67</v>
      </c>
      <c r="AV427" s="61">
        <v>220.5</v>
      </c>
      <c r="AW427" s="62">
        <v>9266.2900000000009</v>
      </c>
      <c r="AX427" s="62">
        <v>5198.17</v>
      </c>
      <c r="AY427" s="61">
        <v>0.53810000000000002</v>
      </c>
      <c r="AZ427" s="62">
        <v>3763.99</v>
      </c>
      <c r="BA427" s="61">
        <v>0.38969999999999999</v>
      </c>
      <c r="BB427" s="61">
        <v>697.64</v>
      </c>
      <c r="BC427" s="61">
        <v>7.22E-2</v>
      </c>
      <c r="BD427" s="62">
        <v>9659.7900000000009</v>
      </c>
      <c r="BE427" s="62">
        <v>4444.8900000000003</v>
      </c>
      <c r="BF427" s="61">
        <v>1.5471999999999999</v>
      </c>
      <c r="BG427" s="61">
        <v>0.54790000000000005</v>
      </c>
      <c r="BH427" s="61">
        <v>0.20760000000000001</v>
      </c>
      <c r="BI427" s="61">
        <v>0.1804</v>
      </c>
      <c r="BJ427" s="61">
        <v>3.73E-2</v>
      </c>
      <c r="BK427" s="61">
        <v>2.6800000000000001E-2</v>
      </c>
    </row>
    <row r="428" spans="1:63" x14ac:dyDescent="0.25">
      <c r="A428" s="61" t="s">
        <v>460</v>
      </c>
      <c r="B428" s="61">
        <v>45575</v>
      </c>
      <c r="C428" s="61">
        <v>111</v>
      </c>
      <c r="D428" s="61">
        <v>14.24</v>
      </c>
      <c r="E428" s="62">
        <v>1580.96</v>
      </c>
      <c r="F428" s="62">
        <v>1502.59</v>
      </c>
      <c r="G428" s="61">
        <v>4.1999999999999997E-3</v>
      </c>
      <c r="H428" s="61">
        <v>2.9999999999999997E-4</v>
      </c>
      <c r="I428" s="61">
        <v>7.7000000000000002E-3</v>
      </c>
      <c r="J428" s="61">
        <v>1.8E-3</v>
      </c>
      <c r="K428" s="61">
        <v>3.6499999999999998E-2</v>
      </c>
      <c r="L428" s="61">
        <v>0.92049999999999998</v>
      </c>
      <c r="M428" s="61">
        <v>2.9000000000000001E-2</v>
      </c>
      <c r="N428" s="61">
        <v>0.44590000000000002</v>
      </c>
      <c r="O428" s="61">
        <v>3.5999999999999999E-3</v>
      </c>
      <c r="P428" s="61">
        <v>0.1492</v>
      </c>
      <c r="Q428" s="61">
        <v>73.91</v>
      </c>
      <c r="R428" s="62">
        <v>51935.14</v>
      </c>
      <c r="S428" s="61">
        <v>0.2742</v>
      </c>
      <c r="T428" s="61">
        <v>0.14599999999999999</v>
      </c>
      <c r="U428" s="61">
        <v>0.57979999999999998</v>
      </c>
      <c r="V428" s="61">
        <v>17.25</v>
      </c>
      <c r="W428" s="61">
        <v>12.74</v>
      </c>
      <c r="X428" s="62">
        <v>63915.37</v>
      </c>
      <c r="Y428" s="61">
        <v>120.13</v>
      </c>
      <c r="Z428" s="62">
        <v>120862.91</v>
      </c>
      <c r="AA428" s="61">
        <v>0.81559999999999999</v>
      </c>
      <c r="AB428" s="61">
        <v>0.14219999999999999</v>
      </c>
      <c r="AC428" s="61">
        <v>4.2200000000000001E-2</v>
      </c>
      <c r="AD428" s="61">
        <v>0.18440000000000001</v>
      </c>
      <c r="AE428" s="61">
        <v>120.86</v>
      </c>
      <c r="AF428" s="62">
        <v>3393.22</v>
      </c>
      <c r="AG428" s="61">
        <v>453.38</v>
      </c>
      <c r="AH428" s="62">
        <v>119465.26</v>
      </c>
      <c r="AI428" s="61" t="s">
        <v>14</v>
      </c>
      <c r="AJ428" s="62">
        <v>30623</v>
      </c>
      <c r="AK428" s="62">
        <v>42148</v>
      </c>
      <c r="AL428" s="61">
        <v>45.09</v>
      </c>
      <c r="AM428" s="61">
        <v>26.31</v>
      </c>
      <c r="AN428" s="61">
        <v>32.590000000000003</v>
      </c>
      <c r="AO428" s="61">
        <v>4.26</v>
      </c>
      <c r="AP428" s="61">
        <v>972.39</v>
      </c>
      <c r="AQ428" s="61">
        <v>1.1614</v>
      </c>
      <c r="AR428" s="62">
        <v>1182.8699999999999</v>
      </c>
      <c r="AS428" s="62">
        <v>1825.43</v>
      </c>
      <c r="AT428" s="62">
        <v>5312.81</v>
      </c>
      <c r="AU428" s="61">
        <v>983.69</v>
      </c>
      <c r="AV428" s="61">
        <v>272.25</v>
      </c>
      <c r="AW428" s="62">
        <v>9577.0499999999993</v>
      </c>
      <c r="AX428" s="62">
        <v>5148.6099999999997</v>
      </c>
      <c r="AY428" s="61">
        <v>0.50819999999999999</v>
      </c>
      <c r="AZ428" s="62">
        <v>4196.63</v>
      </c>
      <c r="BA428" s="61">
        <v>0.41420000000000001</v>
      </c>
      <c r="BB428" s="61">
        <v>786.16</v>
      </c>
      <c r="BC428" s="61">
        <v>7.7600000000000002E-2</v>
      </c>
      <c r="BD428" s="62">
        <v>10131.4</v>
      </c>
      <c r="BE428" s="62">
        <v>3654.2</v>
      </c>
      <c r="BF428" s="61">
        <v>1.1635</v>
      </c>
      <c r="BG428" s="61">
        <v>0.55000000000000004</v>
      </c>
      <c r="BH428" s="61">
        <v>0.2114</v>
      </c>
      <c r="BI428" s="61">
        <v>0.184</v>
      </c>
      <c r="BJ428" s="61">
        <v>3.44E-2</v>
      </c>
      <c r="BK428" s="61">
        <v>2.0199999999999999E-2</v>
      </c>
    </row>
    <row r="429" spans="1:63" x14ac:dyDescent="0.25">
      <c r="A429" s="61" t="s">
        <v>461</v>
      </c>
      <c r="B429" s="61">
        <v>46813</v>
      </c>
      <c r="C429" s="61">
        <v>45.9</v>
      </c>
      <c r="D429" s="61">
        <v>48.23</v>
      </c>
      <c r="E429" s="62">
        <v>2213.9699999999998</v>
      </c>
      <c r="F429" s="62">
        <v>2171.25</v>
      </c>
      <c r="G429" s="61">
        <v>1.5900000000000001E-2</v>
      </c>
      <c r="H429" s="61">
        <v>5.0000000000000001E-4</v>
      </c>
      <c r="I429" s="61">
        <v>4.4600000000000001E-2</v>
      </c>
      <c r="J429" s="61">
        <v>1.6000000000000001E-3</v>
      </c>
      <c r="K429" s="61">
        <v>3.1899999999999998E-2</v>
      </c>
      <c r="L429" s="61">
        <v>0.86019999999999996</v>
      </c>
      <c r="M429" s="61">
        <v>4.53E-2</v>
      </c>
      <c r="N429" s="61">
        <v>0.34039999999999998</v>
      </c>
      <c r="O429" s="61">
        <v>1.1299999999999999E-2</v>
      </c>
      <c r="P429" s="61">
        <v>0.1246</v>
      </c>
      <c r="Q429" s="61">
        <v>108.01</v>
      </c>
      <c r="R429" s="62">
        <v>59544.67</v>
      </c>
      <c r="S429" s="61">
        <v>0.2717</v>
      </c>
      <c r="T429" s="61">
        <v>0.1777</v>
      </c>
      <c r="U429" s="61">
        <v>0.55059999999999998</v>
      </c>
      <c r="V429" s="61">
        <v>17.45</v>
      </c>
      <c r="W429" s="61">
        <v>15.64</v>
      </c>
      <c r="X429" s="62">
        <v>78034.41</v>
      </c>
      <c r="Y429" s="61">
        <v>137.4</v>
      </c>
      <c r="Z429" s="62">
        <v>193876.91</v>
      </c>
      <c r="AA429" s="61">
        <v>0.65349999999999997</v>
      </c>
      <c r="AB429" s="61">
        <v>0.28120000000000001</v>
      </c>
      <c r="AC429" s="61">
        <v>6.54E-2</v>
      </c>
      <c r="AD429" s="61">
        <v>0.34649999999999997</v>
      </c>
      <c r="AE429" s="61">
        <v>193.88</v>
      </c>
      <c r="AF429" s="62">
        <v>6411.67</v>
      </c>
      <c r="AG429" s="61">
        <v>643.05999999999995</v>
      </c>
      <c r="AH429" s="62">
        <v>210180.7</v>
      </c>
      <c r="AI429" s="61" t="s">
        <v>14</v>
      </c>
      <c r="AJ429" s="62">
        <v>33803</v>
      </c>
      <c r="AK429" s="62">
        <v>52547.01</v>
      </c>
      <c r="AL429" s="61">
        <v>52.34</v>
      </c>
      <c r="AM429" s="61">
        <v>31.36</v>
      </c>
      <c r="AN429" s="61">
        <v>34.85</v>
      </c>
      <c r="AO429" s="61">
        <v>4.62</v>
      </c>
      <c r="AP429" s="62">
        <v>1306.33</v>
      </c>
      <c r="AQ429" s="61">
        <v>0.94</v>
      </c>
      <c r="AR429" s="62">
        <v>1216.3</v>
      </c>
      <c r="AS429" s="62">
        <v>1937.28</v>
      </c>
      <c r="AT429" s="62">
        <v>6105.64</v>
      </c>
      <c r="AU429" s="62">
        <v>1165.76</v>
      </c>
      <c r="AV429" s="61">
        <v>299.13</v>
      </c>
      <c r="AW429" s="62">
        <v>10724.12</v>
      </c>
      <c r="AX429" s="62">
        <v>3581.94</v>
      </c>
      <c r="AY429" s="61">
        <v>0.33700000000000002</v>
      </c>
      <c r="AZ429" s="62">
        <v>6449.05</v>
      </c>
      <c r="BA429" s="61">
        <v>0.60680000000000001</v>
      </c>
      <c r="BB429" s="61">
        <v>597.29</v>
      </c>
      <c r="BC429" s="61">
        <v>5.62E-2</v>
      </c>
      <c r="BD429" s="62">
        <v>10628.28</v>
      </c>
      <c r="BE429" s="62">
        <v>1624.65</v>
      </c>
      <c r="BF429" s="61">
        <v>0.29799999999999999</v>
      </c>
      <c r="BG429" s="61">
        <v>0.58640000000000003</v>
      </c>
      <c r="BH429" s="61">
        <v>0.21990000000000001</v>
      </c>
      <c r="BI429" s="61">
        <v>0.14099999999999999</v>
      </c>
      <c r="BJ429" s="61">
        <v>3.1800000000000002E-2</v>
      </c>
      <c r="BK429" s="61">
        <v>2.0799999999999999E-2</v>
      </c>
    </row>
    <row r="430" spans="1:63" x14ac:dyDescent="0.25">
      <c r="A430" s="61" t="s">
        <v>462</v>
      </c>
      <c r="B430" s="61">
        <v>45781</v>
      </c>
      <c r="C430" s="61">
        <v>39.619999999999997</v>
      </c>
      <c r="D430" s="61">
        <v>35.869999999999997</v>
      </c>
      <c r="E430" s="62">
        <v>1421.01</v>
      </c>
      <c r="F430" s="62">
        <v>1346.32</v>
      </c>
      <c r="G430" s="61">
        <v>8.0000000000000002E-3</v>
      </c>
      <c r="H430" s="61">
        <v>4.0000000000000002E-4</v>
      </c>
      <c r="I430" s="61">
        <v>9.0999999999999998E-2</v>
      </c>
      <c r="J430" s="61">
        <v>1.4E-3</v>
      </c>
      <c r="K430" s="61">
        <v>6.4699999999999994E-2</v>
      </c>
      <c r="L430" s="61">
        <v>0.77029999999999998</v>
      </c>
      <c r="M430" s="61">
        <v>6.4299999999999996E-2</v>
      </c>
      <c r="N430" s="61">
        <v>0.60209999999999997</v>
      </c>
      <c r="O430" s="61">
        <v>1.3100000000000001E-2</v>
      </c>
      <c r="P430" s="61">
        <v>0.14560000000000001</v>
      </c>
      <c r="Q430" s="61">
        <v>66.760000000000005</v>
      </c>
      <c r="R430" s="62">
        <v>54172.69</v>
      </c>
      <c r="S430" s="61">
        <v>0.32769999999999999</v>
      </c>
      <c r="T430" s="61">
        <v>0.15160000000000001</v>
      </c>
      <c r="U430" s="61">
        <v>0.52070000000000005</v>
      </c>
      <c r="V430" s="61">
        <v>16.739999999999998</v>
      </c>
      <c r="W430" s="61">
        <v>10.64</v>
      </c>
      <c r="X430" s="62">
        <v>69684.75</v>
      </c>
      <c r="Y430" s="61">
        <v>129.08000000000001</v>
      </c>
      <c r="Z430" s="62">
        <v>134663.51999999999</v>
      </c>
      <c r="AA430" s="61">
        <v>0.66020000000000001</v>
      </c>
      <c r="AB430" s="61">
        <v>0.28660000000000002</v>
      </c>
      <c r="AC430" s="61">
        <v>5.3199999999999997E-2</v>
      </c>
      <c r="AD430" s="61">
        <v>0.33979999999999999</v>
      </c>
      <c r="AE430" s="61">
        <v>134.66</v>
      </c>
      <c r="AF430" s="62">
        <v>4461.87</v>
      </c>
      <c r="AG430" s="61">
        <v>493.26</v>
      </c>
      <c r="AH430" s="62">
        <v>133667.51999999999</v>
      </c>
      <c r="AI430" s="61" t="s">
        <v>14</v>
      </c>
      <c r="AJ430" s="62">
        <v>27767</v>
      </c>
      <c r="AK430" s="62">
        <v>41203.230000000003</v>
      </c>
      <c r="AL430" s="61">
        <v>49.54</v>
      </c>
      <c r="AM430" s="61">
        <v>32.61</v>
      </c>
      <c r="AN430" s="61">
        <v>37.35</v>
      </c>
      <c r="AO430" s="61">
        <v>4.3499999999999996</v>
      </c>
      <c r="AP430" s="61">
        <v>292.68</v>
      </c>
      <c r="AQ430" s="61">
        <v>1.0544</v>
      </c>
      <c r="AR430" s="62">
        <v>1288.28</v>
      </c>
      <c r="AS430" s="62">
        <v>2027.65</v>
      </c>
      <c r="AT430" s="62">
        <v>5807.32</v>
      </c>
      <c r="AU430" s="62">
        <v>1078.8699999999999</v>
      </c>
      <c r="AV430" s="61">
        <v>234.32</v>
      </c>
      <c r="AW430" s="62">
        <v>10436.44</v>
      </c>
      <c r="AX430" s="62">
        <v>5237.93</v>
      </c>
      <c r="AY430" s="61">
        <v>0.4748</v>
      </c>
      <c r="AZ430" s="62">
        <v>4668.88</v>
      </c>
      <c r="BA430" s="61">
        <v>0.42320000000000002</v>
      </c>
      <c r="BB430" s="62">
        <v>1125.83</v>
      </c>
      <c r="BC430" s="61">
        <v>0.10199999999999999</v>
      </c>
      <c r="BD430" s="62">
        <v>11032.63</v>
      </c>
      <c r="BE430" s="62">
        <v>3227.05</v>
      </c>
      <c r="BF430" s="61">
        <v>0.97850000000000004</v>
      </c>
      <c r="BG430" s="61">
        <v>0.53500000000000003</v>
      </c>
      <c r="BH430" s="61">
        <v>0.21099999999999999</v>
      </c>
      <c r="BI430" s="61">
        <v>0.2014</v>
      </c>
      <c r="BJ430" s="61">
        <v>3.0599999999999999E-2</v>
      </c>
      <c r="BK430" s="61">
        <v>2.1999999999999999E-2</v>
      </c>
    </row>
    <row r="431" spans="1:63" x14ac:dyDescent="0.25">
      <c r="A431" s="61" t="s">
        <v>463</v>
      </c>
      <c r="B431" s="61">
        <v>47902</v>
      </c>
      <c r="C431" s="61">
        <v>52.19</v>
      </c>
      <c r="D431" s="61">
        <v>40.659999999999997</v>
      </c>
      <c r="E431" s="62">
        <v>2121.94</v>
      </c>
      <c r="F431" s="62">
        <v>2089.44</v>
      </c>
      <c r="G431" s="61">
        <v>1.52E-2</v>
      </c>
      <c r="H431" s="61">
        <v>5.0000000000000001E-4</v>
      </c>
      <c r="I431" s="61">
        <v>3.4599999999999999E-2</v>
      </c>
      <c r="J431" s="61">
        <v>1.2999999999999999E-3</v>
      </c>
      <c r="K431" s="61">
        <v>2.9499999999999998E-2</v>
      </c>
      <c r="L431" s="61">
        <v>0.87780000000000002</v>
      </c>
      <c r="M431" s="61">
        <v>4.1000000000000002E-2</v>
      </c>
      <c r="N431" s="61">
        <v>0.32940000000000003</v>
      </c>
      <c r="O431" s="61">
        <v>1.04E-2</v>
      </c>
      <c r="P431" s="61">
        <v>0.1226</v>
      </c>
      <c r="Q431" s="61">
        <v>105.05</v>
      </c>
      <c r="R431" s="62">
        <v>60231.77</v>
      </c>
      <c r="S431" s="61">
        <v>0.2515</v>
      </c>
      <c r="T431" s="61">
        <v>0.17249999999999999</v>
      </c>
      <c r="U431" s="61">
        <v>0.57599999999999996</v>
      </c>
      <c r="V431" s="61">
        <v>17.5</v>
      </c>
      <c r="W431" s="61">
        <v>14.65</v>
      </c>
      <c r="X431" s="62">
        <v>79246.03</v>
      </c>
      <c r="Y431" s="61">
        <v>140.47999999999999</v>
      </c>
      <c r="Z431" s="62">
        <v>193677.81</v>
      </c>
      <c r="AA431" s="61">
        <v>0.60780000000000001</v>
      </c>
      <c r="AB431" s="61">
        <v>0.29899999999999999</v>
      </c>
      <c r="AC431" s="61">
        <v>9.3299999999999994E-2</v>
      </c>
      <c r="AD431" s="61">
        <v>0.39219999999999999</v>
      </c>
      <c r="AE431" s="61">
        <v>193.68</v>
      </c>
      <c r="AF431" s="62">
        <v>6212.48</v>
      </c>
      <c r="AG431" s="61">
        <v>570.16</v>
      </c>
      <c r="AH431" s="62">
        <v>213363.29</v>
      </c>
      <c r="AI431" s="61" t="s">
        <v>14</v>
      </c>
      <c r="AJ431" s="62">
        <v>34275</v>
      </c>
      <c r="AK431" s="62">
        <v>53313.2</v>
      </c>
      <c r="AL431" s="61">
        <v>47.73</v>
      </c>
      <c r="AM431" s="61">
        <v>29.52</v>
      </c>
      <c r="AN431" s="61">
        <v>33.06</v>
      </c>
      <c r="AO431" s="61">
        <v>4.6900000000000004</v>
      </c>
      <c r="AP431" s="62">
        <v>1306.33</v>
      </c>
      <c r="AQ431" s="61">
        <v>0.83660000000000001</v>
      </c>
      <c r="AR431" s="62">
        <v>1214.43</v>
      </c>
      <c r="AS431" s="62">
        <v>1967.73</v>
      </c>
      <c r="AT431" s="62">
        <v>6036.46</v>
      </c>
      <c r="AU431" s="62">
        <v>1152.57</v>
      </c>
      <c r="AV431" s="61">
        <v>284.39999999999998</v>
      </c>
      <c r="AW431" s="62">
        <v>10655.59</v>
      </c>
      <c r="AX431" s="62">
        <v>3698.01</v>
      </c>
      <c r="AY431" s="61">
        <v>0.34839999999999999</v>
      </c>
      <c r="AZ431" s="62">
        <v>6334.82</v>
      </c>
      <c r="BA431" s="61">
        <v>0.59689999999999999</v>
      </c>
      <c r="BB431" s="61">
        <v>580.70000000000005</v>
      </c>
      <c r="BC431" s="61">
        <v>5.4699999999999999E-2</v>
      </c>
      <c r="BD431" s="62">
        <v>10613.53</v>
      </c>
      <c r="BE431" s="62">
        <v>1649.87</v>
      </c>
      <c r="BF431" s="61">
        <v>0.31069999999999998</v>
      </c>
      <c r="BG431" s="61">
        <v>0.58509999999999995</v>
      </c>
      <c r="BH431" s="61">
        <v>0.21940000000000001</v>
      </c>
      <c r="BI431" s="61">
        <v>0.1421</v>
      </c>
      <c r="BJ431" s="61">
        <v>3.2000000000000001E-2</v>
      </c>
      <c r="BK431" s="61">
        <v>2.1399999999999999E-2</v>
      </c>
    </row>
    <row r="432" spans="1:63" x14ac:dyDescent="0.25">
      <c r="A432" s="61" t="s">
        <v>464</v>
      </c>
      <c r="B432" s="61">
        <v>49924</v>
      </c>
      <c r="C432" s="61">
        <v>53.71</v>
      </c>
      <c r="D432" s="61">
        <v>76.069999999999993</v>
      </c>
      <c r="E432" s="62">
        <v>4086.24</v>
      </c>
      <c r="F432" s="62">
        <v>3959.63</v>
      </c>
      <c r="G432" s="61">
        <v>1.1299999999999999E-2</v>
      </c>
      <c r="H432" s="61">
        <v>5.9999999999999995E-4</v>
      </c>
      <c r="I432" s="61">
        <v>4.1300000000000003E-2</v>
      </c>
      <c r="J432" s="61">
        <v>1.5E-3</v>
      </c>
      <c r="K432" s="61">
        <v>3.8199999999999998E-2</v>
      </c>
      <c r="L432" s="61">
        <v>0.86109999999999998</v>
      </c>
      <c r="M432" s="61">
        <v>4.5900000000000003E-2</v>
      </c>
      <c r="N432" s="61">
        <v>0.40989999999999999</v>
      </c>
      <c r="O432" s="61">
        <v>1.2500000000000001E-2</v>
      </c>
      <c r="P432" s="61">
        <v>0.1263</v>
      </c>
      <c r="Q432" s="61">
        <v>170.52</v>
      </c>
      <c r="R432" s="62">
        <v>56250.55</v>
      </c>
      <c r="S432" s="61">
        <v>0.23350000000000001</v>
      </c>
      <c r="T432" s="61">
        <v>0.19470000000000001</v>
      </c>
      <c r="U432" s="61">
        <v>0.57179999999999997</v>
      </c>
      <c r="V432" s="61">
        <v>19.11</v>
      </c>
      <c r="W432" s="61">
        <v>24.92</v>
      </c>
      <c r="X432" s="62">
        <v>75858.33</v>
      </c>
      <c r="Y432" s="61">
        <v>160.35</v>
      </c>
      <c r="Z432" s="62">
        <v>138705.56</v>
      </c>
      <c r="AA432" s="61">
        <v>0.76649999999999996</v>
      </c>
      <c r="AB432" s="61">
        <v>0.1978</v>
      </c>
      <c r="AC432" s="61">
        <v>3.5700000000000003E-2</v>
      </c>
      <c r="AD432" s="61">
        <v>0.23350000000000001</v>
      </c>
      <c r="AE432" s="61">
        <v>138.71</v>
      </c>
      <c r="AF432" s="62">
        <v>4589.78</v>
      </c>
      <c r="AG432" s="61">
        <v>559.55999999999995</v>
      </c>
      <c r="AH432" s="62">
        <v>148429.16</v>
      </c>
      <c r="AI432" s="61" t="s">
        <v>14</v>
      </c>
      <c r="AJ432" s="62">
        <v>31578</v>
      </c>
      <c r="AK432" s="62">
        <v>48326.37</v>
      </c>
      <c r="AL432" s="61">
        <v>54.97</v>
      </c>
      <c r="AM432" s="61">
        <v>30.96</v>
      </c>
      <c r="AN432" s="61">
        <v>35.71</v>
      </c>
      <c r="AO432" s="61">
        <v>4.38</v>
      </c>
      <c r="AP432" s="62">
        <v>1197.24</v>
      </c>
      <c r="AQ432" s="61">
        <v>0.98060000000000003</v>
      </c>
      <c r="AR432" s="62">
        <v>1021.39</v>
      </c>
      <c r="AS432" s="62">
        <v>1754.95</v>
      </c>
      <c r="AT432" s="62">
        <v>5310.3</v>
      </c>
      <c r="AU432" s="61">
        <v>949.86</v>
      </c>
      <c r="AV432" s="61">
        <v>241.92</v>
      </c>
      <c r="AW432" s="62">
        <v>9278.43</v>
      </c>
      <c r="AX432" s="62">
        <v>3908.56</v>
      </c>
      <c r="AY432" s="61">
        <v>0.42220000000000002</v>
      </c>
      <c r="AZ432" s="62">
        <v>4652.09</v>
      </c>
      <c r="BA432" s="61">
        <v>0.50260000000000005</v>
      </c>
      <c r="BB432" s="61">
        <v>696.16</v>
      </c>
      <c r="BC432" s="61">
        <v>7.5200000000000003E-2</v>
      </c>
      <c r="BD432" s="62">
        <v>9256.81</v>
      </c>
      <c r="BE432" s="62">
        <v>2719.57</v>
      </c>
      <c r="BF432" s="61">
        <v>0.62919999999999998</v>
      </c>
      <c r="BG432" s="61">
        <v>0.59150000000000003</v>
      </c>
      <c r="BH432" s="61">
        <v>0.22120000000000001</v>
      </c>
      <c r="BI432" s="61">
        <v>0.13730000000000001</v>
      </c>
      <c r="BJ432" s="61">
        <v>3.1800000000000002E-2</v>
      </c>
      <c r="BK432" s="61">
        <v>1.83E-2</v>
      </c>
    </row>
    <row r="433" spans="1:63" x14ac:dyDescent="0.25">
      <c r="A433" s="61" t="s">
        <v>465</v>
      </c>
      <c r="B433" s="61">
        <v>45583</v>
      </c>
      <c r="C433" s="61">
        <v>31.1</v>
      </c>
      <c r="D433" s="61">
        <v>160.41999999999999</v>
      </c>
      <c r="E433" s="62">
        <v>4988.43</v>
      </c>
      <c r="F433" s="62">
        <v>4791.25</v>
      </c>
      <c r="G433" s="61">
        <v>3.2500000000000001E-2</v>
      </c>
      <c r="H433" s="61">
        <v>4.0000000000000002E-4</v>
      </c>
      <c r="I433" s="61">
        <v>3.1399999999999997E-2</v>
      </c>
      <c r="J433" s="61">
        <v>1E-3</v>
      </c>
      <c r="K433" s="61">
        <v>2.2499999999999999E-2</v>
      </c>
      <c r="L433" s="61">
        <v>0.88390000000000002</v>
      </c>
      <c r="M433" s="61">
        <v>2.8299999999999999E-2</v>
      </c>
      <c r="N433" s="61">
        <v>0.14710000000000001</v>
      </c>
      <c r="O433" s="61">
        <v>1.2500000000000001E-2</v>
      </c>
      <c r="P433" s="61">
        <v>0.1043</v>
      </c>
      <c r="Q433" s="61">
        <v>211.72</v>
      </c>
      <c r="R433" s="62">
        <v>63553.2</v>
      </c>
      <c r="S433" s="61">
        <v>0.2414</v>
      </c>
      <c r="T433" s="61">
        <v>0.19539999999999999</v>
      </c>
      <c r="U433" s="61">
        <v>0.56310000000000004</v>
      </c>
      <c r="V433" s="61">
        <v>19.55</v>
      </c>
      <c r="W433" s="61">
        <v>23.45</v>
      </c>
      <c r="X433" s="62">
        <v>86206.48</v>
      </c>
      <c r="Y433" s="61">
        <v>210</v>
      </c>
      <c r="Z433" s="62">
        <v>186997.73</v>
      </c>
      <c r="AA433" s="61">
        <v>0.80259999999999998</v>
      </c>
      <c r="AB433" s="61">
        <v>0.17519999999999999</v>
      </c>
      <c r="AC433" s="61">
        <v>2.2200000000000001E-2</v>
      </c>
      <c r="AD433" s="61">
        <v>0.19739999999999999</v>
      </c>
      <c r="AE433" s="61">
        <v>187</v>
      </c>
      <c r="AF433" s="62">
        <v>7086.53</v>
      </c>
      <c r="AG433" s="61">
        <v>859.93</v>
      </c>
      <c r="AH433" s="62">
        <v>212882.81</v>
      </c>
      <c r="AI433" s="61" t="s">
        <v>14</v>
      </c>
      <c r="AJ433" s="62">
        <v>46831</v>
      </c>
      <c r="AK433" s="62">
        <v>76845.11</v>
      </c>
      <c r="AL433" s="61">
        <v>66.819999999999993</v>
      </c>
      <c r="AM433" s="61">
        <v>36.909999999999997</v>
      </c>
      <c r="AN433" s="61">
        <v>39.17</v>
      </c>
      <c r="AO433" s="61">
        <v>4.78</v>
      </c>
      <c r="AP433" s="62">
        <v>1096.5</v>
      </c>
      <c r="AQ433" s="61">
        <v>0.68869999999999998</v>
      </c>
      <c r="AR433" s="62">
        <v>1027.53</v>
      </c>
      <c r="AS433" s="62">
        <v>1837.34</v>
      </c>
      <c r="AT433" s="62">
        <v>5744.39</v>
      </c>
      <c r="AU433" s="62">
        <v>1074.22</v>
      </c>
      <c r="AV433" s="61">
        <v>301.14999999999998</v>
      </c>
      <c r="AW433" s="62">
        <v>9984.64</v>
      </c>
      <c r="AX433" s="62">
        <v>3076.19</v>
      </c>
      <c r="AY433" s="61">
        <v>0.30790000000000001</v>
      </c>
      <c r="AZ433" s="62">
        <v>6534.16</v>
      </c>
      <c r="BA433" s="61">
        <v>0.65400000000000003</v>
      </c>
      <c r="BB433" s="61">
        <v>380.87</v>
      </c>
      <c r="BC433" s="61">
        <v>3.8100000000000002E-2</v>
      </c>
      <c r="BD433" s="62">
        <v>9991.2199999999993</v>
      </c>
      <c r="BE433" s="62">
        <v>1437.85</v>
      </c>
      <c r="BF433" s="61">
        <v>0.17280000000000001</v>
      </c>
      <c r="BG433" s="61">
        <v>0.61509999999999998</v>
      </c>
      <c r="BH433" s="61">
        <v>0.22889999999999999</v>
      </c>
      <c r="BI433" s="61">
        <v>0.1036</v>
      </c>
      <c r="BJ433" s="61">
        <v>3.0300000000000001E-2</v>
      </c>
      <c r="BK433" s="61">
        <v>2.1999999999999999E-2</v>
      </c>
    </row>
    <row r="434" spans="1:63" x14ac:dyDescent="0.25">
      <c r="A434" s="61" t="s">
        <v>466</v>
      </c>
      <c r="B434" s="61">
        <v>47076</v>
      </c>
      <c r="C434" s="61">
        <v>72.569999999999993</v>
      </c>
      <c r="D434" s="61">
        <v>9.2200000000000006</v>
      </c>
      <c r="E434" s="61">
        <v>669.21</v>
      </c>
      <c r="F434" s="61">
        <v>700.69</v>
      </c>
      <c r="G434" s="61">
        <v>5.4000000000000003E-3</v>
      </c>
      <c r="H434" s="61">
        <v>2.9999999999999997E-4</v>
      </c>
      <c r="I434" s="61">
        <v>7.4999999999999997E-3</v>
      </c>
      <c r="J434" s="61">
        <v>4.0000000000000002E-4</v>
      </c>
      <c r="K434" s="61">
        <v>5.4699999999999999E-2</v>
      </c>
      <c r="L434" s="61">
        <v>0.90680000000000005</v>
      </c>
      <c r="M434" s="61">
        <v>2.4799999999999999E-2</v>
      </c>
      <c r="N434" s="61">
        <v>0.32379999999999998</v>
      </c>
      <c r="O434" s="61">
        <v>2.3999999999999998E-3</v>
      </c>
      <c r="P434" s="61">
        <v>0.13420000000000001</v>
      </c>
      <c r="Q434" s="61">
        <v>36.57</v>
      </c>
      <c r="R434" s="62">
        <v>50056.86</v>
      </c>
      <c r="S434" s="61">
        <v>0.3861</v>
      </c>
      <c r="T434" s="61">
        <v>0.13289999999999999</v>
      </c>
      <c r="U434" s="61">
        <v>0.48099999999999998</v>
      </c>
      <c r="V434" s="61">
        <v>16.71</v>
      </c>
      <c r="W434" s="61">
        <v>6.18</v>
      </c>
      <c r="X434" s="62">
        <v>67550.720000000001</v>
      </c>
      <c r="Y434" s="61">
        <v>105.52</v>
      </c>
      <c r="Z434" s="62">
        <v>121519.37</v>
      </c>
      <c r="AA434" s="61">
        <v>0.88770000000000004</v>
      </c>
      <c r="AB434" s="61">
        <v>6.3100000000000003E-2</v>
      </c>
      <c r="AC434" s="61">
        <v>4.9200000000000001E-2</v>
      </c>
      <c r="AD434" s="61">
        <v>0.1123</v>
      </c>
      <c r="AE434" s="61">
        <v>121.52</v>
      </c>
      <c r="AF434" s="62">
        <v>2932.89</v>
      </c>
      <c r="AG434" s="61">
        <v>423.82</v>
      </c>
      <c r="AH434" s="62">
        <v>102005.29</v>
      </c>
      <c r="AI434" s="61" t="s">
        <v>14</v>
      </c>
      <c r="AJ434" s="62">
        <v>33510</v>
      </c>
      <c r="AK434" s="62">
        <v>45582.14</v>
      </c>
      <c r="AL434" s="61">
        <v>40.22</v>
      </c>
      <c r="AM434" s="61">
        <v>23.29</v>
      </c>
      <c r="AN434" s="61">
        <v>29.27</v>
      </c>
      <c r="AO434" s="61">
        <v>4.4800000000000004</v>
      </c>
      <c r="AP434" s="62">
        <v>1437.8</v>
      </c>
      <c r="AQ434" s="61">
        <v>1.2427999999999999</v>
      </c>
      <c r="AR434" s="62">
        <v>1292.72</v>
      </c>
      <c r="AS434" s="62">
        <v>1833.7</v>
      </c>
      <c r="AT434" s="62">
        <v>5387.12</v>
      </c>
      <c r="AU434" s="61">
        <v>953.64</v>
      </c>
      <c r="AV434" s="61">
        <v>160.69999999999999</v>
      </c>
      <c r="AW434" s="62">
        <v>9627.86</v>
      </c>
      <c r="AX434" s="62">
        <v>5071.0200000000004</v>
      </c>
      <c r="AY434" s="61">
        <v>0.50380000000000003</v>
      </c>
      <c r="AZ434" s="62">
        <v>4454.68</v>
      </c>
      <c r="BA434" s="61">
        <v>0.4425</v>
      </c>
      <c r="BB434" s="61">
        <v>540.49</v>
      </c>
      <c r="BC434" s="61">
        <v>5.3699999999999998E-2</v>
      </c>
      <c r="BD434" s="62">
        <v>10066.19</v>
      </c>
      <c r="BE434" s="62">
        <v>4609.62</v>
      </c>
      <c r="BF434" s="61">
        <v>1.4306000000000001</v>
      </c>
      <c r="BG434" s="61">
        <v>0.54890000000000005</v>
      </c>
      <c r="BH434" s="61">
        <v>0.20449999999999999</v>
      </c>
      <c r="BI434" s="61">
        <v>0.17849999999999999</v>
      </c>
      <c r="BJ434" s="61">
        <v>3.3500000000000002E-2</v>
      </c>
      <c r="BK434" s="61">
        <v>3.4599999999999999E-2</v>
      </c>
    </row>
    <row r="435" spans="1:63" x14ac:dyDescent="0.25">
      <c r="A435" s="61" t="s">
        <v>467</v>
      </c>
      <c r="B435" s="61">
        <v>46896</v>
      </c>
      <c r="C435" s="61">
        <v>36.520000000000003</v>
      </c>
      <c r="D435" s="61">
        <v>218.56</v>
      </c>
      <c r="E435" s="62">
        <v>7982.72</v>
      </c>
      <c r="F435" s="62">
        <v>7572.14</v>
      </c>
      <c r="G435" s="61">
        <v>4.6199999999999998E-2</v>
      </c>
      <c r="H435" s="61">
        <v>4.0000000000000002E-4</v>
      </c>
      <c r="I435" s="61">
        <v>0.10780000000000001</v>
      </c>
      <c r="J435" s="61">
        <v>1.5E-3</v>
      </c>
      <c r="K435" s="61">
        <v>3.7199999999999997E-2</v>
      </c>
      <c r="L435" s="61">
        <v>0.75919999999999999</v>
      </c>
      <c r="M435" s="61">
        <v>4.7699999999999999E-2</v>
      </c>
      <c r="N435" s="61">
        <v>0.21490000000000001</v>
      </c>
      <c r="O435" s="61">
        <v>3.6900000000000002E-2</v>
      </c>
      <c r="P435" s="61">
        <v>0.1108</v>
      </c>
      <c r="Q435" s="61">
        <v>343.63</v>
      </c>
      <c r="R435" s="62">
        <v>64398.61</v>
      </c>
      <c r="S435" s="61">
        <v>0.24940000000000001</v>
      </c>
      <c r="T435" s="61">
        <v>0.2054</v>
      </c>
      <c r="U435" s="61">
        <v>0.54520000000000002</v>
      </c>
      <c r="V435" s="61">
        <v>19.149999999999999</v>
      </c>
      <c r="W435" s="61">
        <v>39.19</v>
      </c>
      <c r="X435" s="62">
        <v>85696.31</v>
      </c>
      <c r="Y435" s="61">
        <v>201.08</v>
      </c>
      <c r="Z435" s="62">
        <v>155957.92000000001</v>
      </c>
      <c r="AA435" s="61">
        <v>0.79330000000000001</v>
      </c>
      <c r="AB435" s="61">
        <v>0.18629999999999999</v>
      </c>
      <c r="AC435" s="61">
        <v>2.0400000000000001E-2</v>
      </c>
      <c r="AD435" s="61">
        <v>0.20669999999999999</v>
      </c>
      <c r="AE435" s="61">
        <v>155.96</v>
      </c>
      <c r="AF435" s="62">
        <v>6641.31</v>
      </c>
      <c r="AG435" s="61">
        <v>792.3</v>
      </c>
      <c r="AH435" s="62">
        <v>183966.93</v>
      </c>
      <c r="AI435" s="61" t="s">
        <v>14</v>
      </c>
      <c r="AJ435" s="62">
        <v>44553</v>
      </c>
      <c r="AK435" s="62">
        <v>72576.87</v>
      </c>
      <c r="AL435" s="61">
        <v>74.73</v>
      </c>
      <c r="AM435" s="61">
        <v>40.590000000000003</v>
      </c>
      <c r="AN435" s="61">
        <v>45.43</v>
      </c>
      <c r="AO435" s="61">
        <v>4.79</v>
      </c>
      <c r="AP435" s="62">
        <v>1173.56</v>
      </c>
      <c r="AQ435" s="61">
        <v>0.79020000000000001</v>
      </c>
      <c r="AR435" s="62">
        <v>1062.73</v>
      </c>
      <c r="AS435" s="62">
        <v>1856.35</v>
      </c>
      <c r="AT435" s="62">
        <v>6028.64</v>
      </c>
      <c r="AU435" s="62">
        <v>1107.57</v>
      </c>
      <c r="AV435" s="61">
        <v>371.78</v>
      </c>
      <c r="AW435" s="62">
        <v>10427.07</v>
      </c>
      <c r="AX435" s="62">
        <v>3636.14</v>
      </c>
      <c r="AY435" s="61">
        <v>0.3468</v>
      </c>
      <c r="AZ435" s="62">
        <v>6398.08</v>
      </c>
      <c r="BA435" s="61">
        <v>0.61019999999999996</v>
      </c>
      <c r="BB435" s="61">
        <v>450.81</v>
      </c>
      <c r="BC435" s="61">
        <v>4.2999999999999997E-2</v>
      </c>
      <c r="BD435" s="62">
        <v>10485.02</v>
      </c>
      <c r="BE435" s="62">
        <v>1953.75</v>
      </c>
      <c r="BF435" s="61">
        <v>0.28470000000000001</v>
      </c>
      <c r="BG435" s="61">
        <v>0.60970000000000002</v>
      </c>
      <c r="BH435" s="61">
        <v>0.2243</v>
      </c>
      <c r="BI435" s="61">
        <v>0.11600000000000001</v>
      </c>
      <c r="BJ435" s="61">
        <v>2.8799999999999999E-2</v>
      </c>
      <c r="BK435" s="61">
        <v>2.12E-2</v>
      </c>
    </row>
    <row r="436" spans="1:63" x14ac:dyDescent="0.25">
      <c r="A436" s="61" t="s">
        <v>468</v>
      </c>
      <c r="B436" s="61">
        <v>47084</v>
      </c>
      <c r="C436" s="61">
        <v>95.9</v>
      </c>
      <c r="D436" s="61">
        <v>14.54</v>
      </c>
      <c r="E436" s="62">
        <v>1394.61</v>
      </c>
      <c r="F436" s="62">
        <v>1340.01</v>
      </c>
      <c r="G436" s="61">
        <v>4.3E-3</v>
      </c>
      <c r="H436" s="61">
        <v>4.0000000000000002E-4</v>
      </c>
      <c r="I436" s="61">
        <v>8.2000000000000007E-3</v>
      </c>
      <c r="J436" s="61">
        <v>2E-3</v>
      </c>
      <c r="K436" s="61">
        <v>4.2000000000000003E-2</v>
      </c>
      <c r="L436" s="61">
        <v>0.91610000000000003</v>
      </c>
      <c r="M436" s="61">
        <v>2.7099999999999999E-2</v>
      </c>
      <c r="N436" s="61">
        <v>0.42559999999999998</v>
      </c>
      <c r="O436" s="61">
        <v>3.8E-3</v>
      </c>
      <c r="P436" s="61">
        <v>0.1487</v>
      </c>
      <c r="Q436" s="61">
        <v>64.430000000000007</v>
      </c>
      <c r="R436" s="62">
        <v>51520.51</v>
      </c>
      <c r="S436" s="61">
        <v>0.2898</v>
      </c>
      <c r="T436" s="61">
        <v>0.14069999999999999</v>
      </c>
      <c r="U436" s="61">
        <v>0.56950000000000001</v>
      </c>
      <c r="V436" s="61">
        <v>17.600000000000001</v>
      </c>
      <c r="W436" s="61">
        <v>11.54</v>
      </c>
      <c r="X436" s="62">
        <v>62783.24</v>
      </c>
      <c r="Y436" s="61">
        <v>116.92</v>
      </c>
      <c r="Z436" s="62">
        <v>117959.4</v>
      </c>
      <c r="AA436" s="61">
        <v>0.82220000000000004</v>
      </c>
      <c r="AB436" s="61">
        <v>0.1341</v>
      </c>
      <c r="AC436" s="61">
        <v>4.3799999999999999E-2</v>
      </c>
      <c r="AD436" s="61">
        <v>0.17780000000000001</v>
      </c>
      <c r="AE436" s="61">
        <v>117.96</v>
      </c>
      <c r="AF436" s="62">
        <v>3300.85</v>
      </c>
      <c r="AG436" s="61">
        <v>447.51</v>
      </c>
      <c r="AH436" s="62">
        <v>117056.57</v>
      </c>
      <c r="AI436" s="61" t="s">
        <v>14</v>
      </c>
      <c r="AJ436" s="62">
        <v>30799</v>
      </c>
      <c r="AK436" s="62">
        <v>42718.36</v>
      </c>
      <c r="AL436" s="61">
        <v>45.59</v>
      </c>
      <c r="AM436" s="61">
        <v>25.89</v>
      </c>
      <c r="AN436" s="61">
        <v>32.35</v>
      </c>
      <c r="AO436" s="61">
        <v>4.42</v>
      </c>
      <c r="AP436" s="62">
        <v>1017.44</v>
      </c>
      <c r="AQ436" s="61">
        <v>1.1452</v>
      </c>
      <c r="AR436" s="62">
        <v>1185.8</v>
      </c>
      <c r="AS436" s="62">
        <v>1839.8</v>
      </c>
      <c r="AT436" s="62">
        <v>5251.16</v>
      </c>
      <c r="AU436" s="62">
        <v>1031.6600000000001</v>
      </c>
      <c r="AV436" s="61">
        <v>283.02999999999997</v>
      </c>
      <c r="AW436" s="62">
        <v>9591.4500000000007</v>
      </c>
      <c r="AX436" s="62">
        <v>5096.71</v>
      </c>
      <c r="AY436" s="61">
        <v>0.50480000000000003</v>
      </c>
      <c r="AZ436" s="62">
        <v>4274.4799999999996</v>
      </c>
      <c r="BA436" s="61">
        <v>0.4234</v>
      </c>
      <c r="BB436" s="61">
        <v>724.8</v>
      </c>
      <c r="BC436" s="61">
        <v>7.1800000000000003E-2</v>
      </c>
      <c r="BD436" s="62">
        <v>10095.99</v>
      </c>
      <c r="BE436" s="62">
        <v>3665.33</v>
      </c>
      <c r="BF436" s="61">
        <v>1.1327</v>
      </c>
      <c r="BG436" s="61">
        <v>0.54990000000000006</v>
      </c>
      <c r="BH436" s="61">
        <v>0.20660000000000001</v>
      </c>
      <c r="BI436" s="61">
        <v>0.1885</v>
      </c>
      <c r="BJ436" s="61">
        <v>3.56E-2</v>
      </c>
      <c r="BK436" s="61">
        <v>1.9400000000000001E-2</v>
      </c>
    </row>
    <row r="437" spans="1:63" x14ac:dyDescent="0.25">
      <c r="A437" s="61" t="s">
        <v>469</v>
      </c>
      <c r="B437" s="61">
        <v>44644</v>
      </c>
      <c r="C437" s="61">
        <v>56.62</v>
      </c>
      <c r="D437" s="61">
        <v>53.12</v>
      </c>
      <c r="E437" s="62">
        <v>3007.45</v>
      </c>
      <c r="F437" s="62">
        <v>2808.22</v>
      </c>
      <c r="G437" s="61">
        <v>8.0000000000000002E-3</v>
      </c>
      <c r="H437" s="61">
        <v>5.9999999999999995E-4</v>
      </c>
      <c r="I437" s="61">
        <v>4.1799999999999997E-2</v>
      </c>
      <c r="J437" s="61">
        <v>1.6999999999999999E-3</v>
      </c>
      <c r="K437" s="61">
        <v>3.0700000000000002E-2</v>
      </c>
      <c r="L437" s="61">
        <v>0.86119999999999997</v>
      </c>
      <c r="M437" s="61">
        <v>5.6000000000000001E-2</v>
      </c>
      <c r="N437" s="61">
        <v>0.56040000000000001</v>
      </c>
      <c r="O437" s="61">
        <v>9.2999999999999992E-3</v>
      </c>
      <c r="P437" s="61">
        <v>0.1439</v>
      </c>
      <c r="Q437" s="61">
        <v>125.2</v>
      </c>
      <c r="R437" s="62">
        <v>52945.01</v>
      </c>
      <c r="S437" s="61">
        <v>0.24759999999999999</v>
      </c>
      <c r="T437" s="61">
        <v>0.18210000000000001</v>
      </c>
      <c r="U437" s="61">
        <v>0.57030000000000003</v>
      </c>
      <c r="V437" s="61">
        <v>18.440000000000001</v>
      </c>
      <c r="W437" s="61">
        <v>18.93</v>
      </c>
      <c r="X437" s="62">
        <v>76118.53</v>
      </c>
      <c r="Y437" s="61">
        <v>154.69999999999999</v>
      </c>
      <c r="Z437" s="62">
        <v>106642.54</v>
      </c>
      <c r="AA437" s="61">
        <v>0.72170000000000001</v>
      </c>
      <c r="AB437" s="61">
        <v>0.23549999999999999</v>
      </c>
      <c r="AC437" s="61">
        <v>4.2799999999999998E-2</v>
      </c>
      <c r="AD437" s="61">
        <v>0.27829999999999999</v>
      </c>
      <c r="AE437" s="61">
        <v>106.64</v>
      </c>
      <c r="AF437" s="62">
        <v>3207.3</v>
      </c>
      <c r="AG437" s="61">
        <v>399.65</v>
      </c>
      <c r="AH437" s="62">
        <v>109596.58</v>
      </c>
      <c r="AI437" s="61" t="s">
        <v>14</v>
      </c>
      <c r="AJ437" s="62">
        <v>26690</v>
      </c>
      <c r="AK437" s="62">
        <v>41625.72</v>
      </c>
      <c r="AL437" s="61">
        <v>46.65</v>
      </c>
      <c r="AM437" s="61">
        <v>28.27</v>
      </c>
      <c r="AN437" s="61">
        <v>32.799999999999997</v>
      </c>
      <c r="AO437" s="61">
        <v>4.13</v>
      </c>
      <c r="AP437" s="61">
        <v>950.51</v>
      </c>
      <c r="AQ437" s="61">
        <v>1.0242</v>
      </c>
      <c r="AR437" s="62">
        <v>1086.54</v>
      </c>
      <c r="AS437" s="62">
        <v>1631.2</v>
      </c>
      <c r="AT437" s="62">
        <v>5186.93</v>
      </c>
      <c r="AU437" s="61">
        <v>915.05</v>
      </c>
      <c r="AV437" s="61">
        <v>293.61</v>
      </c>
      <c r="AW437" s="62">
        <v>9113.33</v>
      </c>
      <c r="AX437" s="62">
        <v>4892.71</v>
      </c>
      <c r="AY437" s="61">
        <v>0.52170000000000005</v>
      </c>
      <c r="AZ437" s="62">
        <v>3491.35</v>
      </c>
      <c r="BA437" s="61">
        <v>0.37230000000000002</v>
      </c>
      <c r="BB437" s="61">
        <v>994.08</v>
      </c>
      <c r="BC437" s="61">
        <v>0.106</v>
      </c>
      <c r="BD437" s="62">
        <v>9378.15</v>
      </c>
      <c r="BE437" s="62">
        <v>3584.42</v>
      </c>
      <c r="BF437" s="61">
        <v>1.1585000000000001</v>
      </c>
      <c r="BG437" s="61">
        <v>0.56930000000000003</v>
      </c>
      <c r="BH437" s="61">
        <v>0.21629999999999999</v>
      </c>
      <c r="BI437" s="61">
        <v>0.16089999999999999</v>
      </c>
      <c r="BJ437" s="61">
        <v>2.92E-2</v>
      </c>
      <c r="BK437" s="61">
        <v>2.4400000000000002E-2</v>
      </c>
    </row>
    <row r="438" spans="1:63" x14ac:dyDescent="0.25">
      <c r="A438" s="61" t="s">
        <v>470</v>
      </c>
      <c r="B438" s="61">
        <v>49932</v>
      </c>
      <c r="C438" s="61">
        <v>34.950000000000003</v>
      </c>
      <c r="D438" s="61">
        <v>155.4</v>
      </c>
      <c r="E438" s="62">
        <v>5431.48</v>
      </c>
      <c r="F438" s="62">
        <v>5154.03</v>
      </c>
      <c r="G438" s="61">
        <v>1.77E-2</v>
      </c>
      <c r="H438" s="61">
        <v>8.0000000000000004E-4</v>
      </c>
      <c r="I438" s="61">
        <v>0.11940000000000001</v>
      </c>
      <c r="J438" s="61">
        <v>1.5E-3</v>
      </c>
      <c r="K438" s="61">
        <v>3.7900000000000003E-2</v>
      </c>
      <c r="L438" s="61">
        <v>0.75800000000000001</v>
      </c>
      <c r="M438" s="61">
        <v>6.4699999999999994E-2</v>
      </c>
      <c r="N438" s="61">
        <v>0.44429999999999997</v>
      </c>
      <c r="O438" s="61">
        <v>1.7500000000000002E-2</v>
      </c>
      <c r="P438" s="61">
        <v>0.1336</v>
      </c>
      <c r="Q438" s="61">
        <v>233.77</v>
      </c>
      <c r="R438" s="62">
        <v>58442.55</v>
      </c>
      <c r="S438" s="61">
        <v>0.2321</v>
      </c>
      <c r="T438" s="61">
        <v>0.2024</v>
      </c>
      <c r="U438" s="61">
        <v>0.56540000000000001</v>
      </c>
      <c r="V438" s="61">
        <v>18.43</v>
      </c>
      <c r="W438" s="61">
        <v>29.37</v>
      </c>
      <c r="X438" s="62">
        <v>84101.99</v>
      </c>
      <c r="Y438" s="61">
        <v>181.23</v>
      </c>
      <c r="Z438" s="62">
        <v>138609.71</v>
      </c>
      <c r="AA438" s="61">
        <v>0.72689999999999999</v>
      </c>
      <c r="AB438" s="61">
        <v>0.24740000000000001</v>
      </c>
      <c r="AC438" s="61">
        <v>2.5700000000000001E-2</v>
      </c>
      <c r="AD438" s="61">
        <v>0.27310000000000001</v>
      </c>
      <c r="AE438" s="61">
        <v>138.61000000000001</v>
      </c>
      <c r="AF438" s="62">
        <v>5341.58</v>
      </c>
      <c r="AG438" s="61">
        <v>644.29999999999995</v>
      </c>
      <c r="AH438" s="62">
        <v>153119.51999999999</v>
      </c>
      <c r="AI438" s="61" t="s">
        <v>14</v>
      </c>
      <c r="AJ438" s="62">
        <v>31669</v>
      </c>
      <c r="AK438" s="62">
        <v>47852.59</v>
      </c>
      <c r="AL438" s="61">
        <v>63.26</v>
      </c>
      <c r="AM438" s="61">
        <v>37.119999999999997</v>
      </c>
      <c r="AN438" s="61">
        <v>42.33</v>
      </c>
      <c r="AO438" s="61">
        <v>5.12</v>
      </c>
      <c r="AP438" s="61">
        <v>966.56</v>
      </c>
      <c r="AQ438" s="61">
        <v>1.0587</v>
      </c>
      <c r="AR438" s="62">
        <v>1083.44</v>
      </c>
      <c r="AS438" s="62">
        <v>1833.53</v>
      </c>
      <c r="AT438" s="62">
        <v>5812.97</v>
      </c>
      <c r="AU438" s="61">
        <v>998.73</v>
      </c>
      <c r="AV438" s="61">
        <v>313.08</v>
      </c>
      <c r="AW438" s="62">
        <v>10041.76</v>
      </c>
      <c r="AX438" s="62">
        <v>3987.98</v>
      </c>
      <c r="AY438" s="61">
        <v>0.39489999999999997</v>
      </c>
      <c r="AZ438" s="62">
        <v>5353.24</v>
      </c>
      <c r="BA438" s="61">
        <v>0.53010000000000002</v>
      </c>
      <c r="BB438" s="61">
        <v>756.73</v>
      </c>
      <c r="BC438" s="61">
        <v>7.4899999999999994E-2</v>
      </c>
      <c r="BD438" s="62">
        <v>10097.950000000001</v>
      </c>
      <c r="BE438" s="62">
        <v>2314.96</v>
      </c>
      <c r="BF438" s="61">
        <v>0.53849999999999998</v>
      </c>
      <c r="BG438" s="61">
        <v>0.58589999999999998</v>
      </c>
      <c r="BH438" s="61">
        <v>0.23269999999999999</v>
      </c>
      <c r="BI438" s="61">
        <v>0.12989999999999999</v>
      </c>
      <c r="BJ438" s="61">
        <v>2.93E-2</v>
      </c>
      <c r="BK438" s="61">
        <v>2.2200000000000001E-2</v>
      </c>
    </row>
    <row r="439" spans="1:63" x14ac:dyDescent="0.25">
      <c r="A439" s="61" t="s">
        <v>471</v>
      </c>
      <c r="B439" s="61">
        <v>48421</v>
      </c>
      <c r="C439" s="61">
        <v>57.43</v>
      </c>
      <c r="D439" s="61">
        <v>25.54</v>
      </c>
      <c r="E439" s="62">
        <v>1466.75</v>
      </c>
      <c r="F439" s="62">
        <v>1466.75</v>
      </c>
      <c r="G439" s="61">
        <v>7.1000000000000004E-3</v>
      </c>
      <c r="H439" s="61">
        <v>4.0000000000000002E-4</v>
      </c>
      <c r="I439" s="61">
        <v>6.1999999999999998E-3</v>
      </c>
      <c r="J439" s="61">
        <v>1.5E-3</v>
      </c>
      <c r="K439" s="61">
        <v>2.5100000000000001E-2</v>
      </c>
      <c r="L439" s="61">
        <v>0.93710000000000004</v>
      </c>
      <c r="M439" s="61">
        <v>2.2599999999999999E-2</v>
      </c>
      <c r="N439" s="61">
        <v>0.2646</v>
      </c>
      <c r="O439" s="61">
        <v>4.4000000000000003E-3</v>
      </c>
      <c r="P439" s="61">
        <v>0.1061</v>
      </c>
      <c r="Q439" s="61">
        <v>71.08</v>
      </c>
      <c r="R439" s="62">
        <v>53802.52</v>
      </c>
      <c r="S439" s="61">
        <v>0.26700000000000002</v>
      </c>
      <c r="T439" s="61">
        <v>0.16489999999999999</v>
      </c>
      <c r="U439" s="61">
        <v>0.56810000000000005</v>
      </c>
      <c r="V439" s="61">
        <v>19.22</v>
      </c>
      <c r="W439" s="61">
        <v>10.39</v>
      </c>
      <c r="X439" s="62">
        <v>69291.44</v>
      </c>
      <c r="Y439" s="61">
        <v>136.9</v>
      </c>
      <c r="Z439" s="62">
        <v>148971.17000000001</v>
      </c>
      <c r="AA439" s="61">
        <v>0.83789999999999998</v>
      </c>
      <c r="AB439" s="61">
        <v>0.11459999999999999</v>
      </c>
      <c r="AC439" s="61">
        <v>4.7500000000000001E-2</v>
      </c>
      <c r="AD439" s="61">
        <v>0.16209999999999999</v>
      </c>
      <c r="AE439" s="61">
        <v>148.97</v>
      </c>
      <c r="AF439" s="62">
        <v>4406.26</v>
      </c>
      <c r="AG439" s="61">
        <v>545.23</v>
      </c>
      <c r="AH439" s="62">
        <v>151727.60999999999</v>
      </c>
      <c r="AI439" s="61" t="s">
        <v>14</v>
      </c>
      <c r="AJ439" s="62">
        <v>35747</v>
      </c>
      <c r="AK439" s="62">
        <v>53183.15</v>
      </c>
      <c r="AL439" s="61">
        <v>45.73</v>
      </c>
      <c r="AM439" s="61">
        <v>28.29</v>
      </c>
      <c r="AN439" s="61">
        <v>30.63</v>
      </c>
      <c r="AO439" s="61">
        <v>4.66</v>
      </c>
      <c r="AP439" s="62">
        <v>1083.1600000000001</v>
      </c>
      <c r="AQ439" s="61">
        <v>0.95669999999999999</v>
      </c>
      <c r="AR439" s="62">
        <v>1097.93</v>
      </c>
      <c r="AS439" s="62">
        <v>1708.78</v>
      </c>
      <c r="AT439" s="62">
        <v>4951.62</v>
      </c>
      <c r="AU439" s="61">
        <v>853.15</v>
      </c>
      <c r="AV439" s="61">
        <v>145.88999999999999</v>
      </c>
      <c r="AW439" s="62">
        <v>8757.3700000000008</v>
      </c>
      <c r="AX439" s="62">
        <v>3958.01</v>
      </c>
      <c r="AY439" s="61">
        <v>0.43759999999999999</v>
      </c>
      <c r="AZ439" s="62">
        <v>4615.0200000000004</v>
      </c>
      <c r="BA439" s="61">
        <v>0.51019999999999999</v>
      </c>
      <c r="BB439" s="61">
        <v>472.43</v>
      </c>
      <c r="BC439" s="61">
        <v>5.2200000000000003E-2</v>
      </c>
      <c r="BD439" s="62">
        <v>9045.4500000000007</v>
      </c>
      <c r="BE439" s="62">
        <v>3157.57</v>
      </c>
      <c r="BF439" s="61">
        <v>0.67220000000000002</v>
      </c>
      <c r="BG439" s="61">
        <v>0.57869999999999999</v>
      </c>
      <c r="BH439" s="61">
        <v>0.21609999999999999</v>
      </c>
      <c r="BI439" s="61">
        <v>0.14269999999999999</v>
      </c>
      <c r="BJ439" s="61">
        <v>3.7400000000000003E-2</v>
      </c>
      <c r="BK439" s="61">
        <v>2.5000000000000001E-2</v>
      </c>
    </row>
    <row r="440" spans="1:63" x14ac:dyDescent="0.25">
      <c r="A440" s="61" t="s">
        <v>472</v>
      </c>
      <c r="B440" s="61">
        <v>49460</v>
      </c>
      <c r="C440" s="61">
        <v>86.52</v>
      </c>
      <c r="D440" s="61">
        <v>10.95</v>
      </c>
      <c r="E440" s="61">
        <v>947.64</v>
      </c>
      <c r="F440" s="61">
        <v>913.73</v>
      </c>
      <c r="G440" s="61">
        <v>1.8E-3</v>
      </c>
      <c r="H440" s="61">
        <v>0</v>
      </c>
      <c r="I440" s="61">
        <v>6.1000000000000004E-3</v>
      </c>
      <c r="J440" s="61">
        <v>1.1000000000000001E-3</v>
      </c>
      <c r="K440" s="61">
        <v>1.2500000000000001E-2</v>
      </c>
      <c r="L440" s="61">
        <v>0.95699999999999996</v>
      </c>
      <c r="M440" s="61">
        <v>2.1499999999999998E-2</v>
      </c>
      <c r="N440" s="61">
        <v>0.52829999999999999</v>
      </c>
      <c r="O440" s="61">
        <v>2.3E-3</v>
      </c>
      <c r="P440" s="61">
        <v>0.1459</v>
      </c>
      <c r="Q440" s="61">
        <v>44.65</v>
      </c>
      <c r="R440" s="62">
        <v>47895.5</v>
      </c>
      <c r="S440" s="61">
        <v>0.314</v>
      </c>
      <c r="T440" s="61">
        <v>0.14099999999999999</v>
      </c>
      <c r="U440" s="61">
        <v>0.54500000000000004</v>
      </c>
      <c r="V440" s="61">
        <v>17.309999999999999</v>
      </c>
      <c r="W440" s="61">
        <v>7.94</v>
      </c>
      <c r="X440" s="62">
        <v>58501.77</v>
      </c>
      <c r="Y440" s="61">
        <v>114.39</v>
      </c>
      <c r="Z440" s="62">
        <v>88951.93</v>
      </c>
      <c r="AA440" s="61">
        <v>0.89359999999999995</v>
      </c>
      <c r="AB440" s="61">
        <v>5.8900000000000001E-2</v>
      </c>
      <c r="AC440" s="61">
        <v>4.7500000000000001E-2</v>
      </c>
      <c r="AD440" s="61">
        <v>0.10639999999999999</v>
      </c>
      <c r="AE440" s="61">
        <v>88.95</v>
      </c>
      <c r="AF440" s="62">
        <v>2200.2600000000002</v>
      </c>
      <c r="AG440" s="61">
        <v>318.55</v>
      </c>
      <c r="AH440" s="62">
        <v>82758.45</v>
      </c>
      <c r="AI440" s="61" t="s">
        <v>14</v>
      </c>
      <c r="AJ440" s="62">
        <v>29251</v>
      </c>
      <c r="AK440" s="62">
        <v>39443.599999999999</v>
      </c>
      <c r="AL440" s="61">
        <v>36.93</v>
      </c>
      <c r="AM440" s="61">
        <v>23.94</v>
      </c>
      <c r="AN440" s="61">
        <v>25.74</v>
      </c>
      <c r="AO440" s="61">
        <v>4.4400000000000004</v>
      </c>
      <c r="AP440" s="61">
        <v>999.65</v>
      </c>
      <c r="AQ440" s="61">
        <v>1.2099</v>
      </c>
      <c r="AR440" s="62">
        <v>1173.48</v>
      </c>
      <c r="AS440" s="62">
        <v>2149.9299999999998</v>
      </c>
      <c r="AT440" s="62">
        <v>5101.34</v>
      </c>
      <c r="AU440" s="61">
        <v>764.37</v>
      </c>
      <c r="AV440" s="61">
        <v>316.64999999999998</v>
      </c>
      <c r="AW440" s="62">
        <v>9505.77</v>
      </c>
      <c r="AX440" s="62">
        <v>6074.37</v>
      </c>
      <c r="AY440" s="61">
        <v>0.61699999999999999</v>
      </c>
      <c r="AZ440" s="62">
        <v>2901.49</v>
      </c>
      <c r="BA440" s="61">
        <v>0.29470000000000002</v>
      </c>
      <c r="BB440" s="61">
        <v>869.08</v>
      </c>
      <c r="BC440" s="61">
        <v>8.8300000000000003E-2</v>
      </c>
      <c r="BD440" s="62">
        <v>9844.94</v>
      </c>
      <c r="BE440" s="62">
        <v>5332.25</v>
      </c>
      <c r="BF440" s="61">
        <v>2.2863000000000002</v>
      </c>
      <c r="BG440" s="61">
        <v>0.5222</v>
      </c>
      <c r="BH440" s="61">
        <v>0.219</v>
      </c>
      <c r="BI440" s="61">
        <v>0.19989999999999999</v>
      </c>
      <c r="BJ440" s="61">
        <v>3.6499999999999998E-2</v>
      </c>
      <c r="BK440" s="61">
        <v>2.24E-2</v>
      </c>
    </row>
    <row r="441" spans="1:63" x14ac:dyDescent="0.25">
      <c r="A441" s="61" t="s">
        <v>473</v>
      </c>
      <c r="B441" s="61">
        <v>48348</v>
      </c>
      <c r="C441" s="61">
        <v>43.43</v>
      </c>
      <c r="D441" s="61">
        <v>71.680000000000007</v>
      </c>
      <c r="E441" s="62">
        <v>3113.16</v>
      </c>
      <c r="F441" s="62">
        <v>2989.95</v>
      </c>
      <c r="G441" s="61">
        <v>1.49E-2</v>
      </c>
      <c r="H441" s="61">
        <v>5.0000000000000001E-4</v>
      </c>
      <c r="I441" s="61">
        <v>1.4999999999999999E-2</v>
      </c>
      <c r="J441" s="61">
        <v>1.2999999999999999E-3</v>
      </c>
      <c r="K441" s="61">
        <v>1.8800000000000001E-2</v>
      </c>
      <c r="L441" s="61">
        <v>0.9274</v>
      </c>
      <c r="M441" s="61">
        <v>2.2200000000000001E-2</v>
      </c>
      <c r="N441" s="61">
        <v>0.18759999999999999</v>
      </c>
      <c r="O441" s="61">
        <v>8.8000000000000005E-3</v>
      </c>
      <c r="P441" s="61">
        <v>0.1062</v>
      </c>
      <c r="Q441" s="61">
        <v>136.6</v>
      </c>
      <c r="R441" s="62">
        <v>59306.720000000001</v>
      </c>
      <c r="S441" s="61">
        <v>0.22639999999999999</v>
      </c>
      <c r="T441" s="61">
        <v>0.20430000000000001</v>
      </c>
      <c r="U441" s="61">
        <v>0.56930000000000003</v>
      </c>
      <c r="V441" s="61">
        <v>19.7</v>
      </c>
      <c r="W441" s="61">
        <v>15.92</v>
      </c>
      <c r="X441" s="62">
        <v>79708.66</v>
      </c>
      <c r="Y441" s="61">
        <v>192.66</v>
      </c>
      <c r="Z441" s="62">
        <v>174356.9</v>
      </c>
      <c r="AA441" s="61">
        <v>0.8337</v>
      </c>
      <c r="AB441" s="61">
        <v>0.13919999999999999</v>
      </c>
      <c r="AC441" s="61">
        <v>2.7099999999999999E-2</v>
      </c>
      <c r="AD441" s="61">
        <v>0.1663</v>
      </c>
      <c r="AE441" s="61">
        <v>174.36</v>
      </c>
      <c r="AF441" s="62">
        <v>6035.85</v>
      </c>
      <c r="AG441" s="61">
        <v>770.65</v>
      </c>
      <c r="AH441" s="62">
        <v>188921.28</v>
      </c>
      <c r="AI441" s="61" t="s">
        <v>14</v>
      </c>
      <c r="AJ441" s="62">
        <v>39523</v>
      </c>
      <c r="AK441" s="62">
        <v>65845.990000000005</v>
      </c>
      <c r="AL441" s="61">
        <v>57.14</v>
      </c>
      <c r="AM441" s="61">
        <v>33.65</v>
      </c>
      <c r="AN441" s="61">
        <v>35.229999999999997</v>
      </c>
      <c r="AO441" s="61">
        <v>4.33</v>
      </c>
      <c r="AP441" s="62">
        <v>1679.33</v>
      </c>
      <c r="AQ441" s="61">
        <v>0.82930000000000004</v>
      </c>
      <c r="AR441" s="62">
        <v>1083.5999999999999</v>
      </c>
      <c r="AS441" s="62">
        <v>1734.7</v>
      </c>
      <c r="AT441" s="62">
        <v>5356.04</v>
      </c>
      <c r="AU441" s="61">
        <v>966.74</v>
      </c>
      <c r="AV441" s="61">
        <v>204.26</v>
      </c>
      <c r="AW441" s="62">
        <v>9345.34</v>
      </c>
      <c r="AX441" s="62">
        <v>3332.15</v>
      </c>
      <c r="AY441" s="61">
        <v>0.3543</v>
      </c>
      <c r="AZ441" s="62">
        <v>5672.74</v>
      </c>
      <c r="BA441" s="61">
        <v>0.60319999999999996</v>
      </c>
      <c r="BB441" s="61">
        <v>399.41</v>
      </c>
      <c r="BC441" s="61">
        <v>4.2500000000000003E-2</v>
      </c>
      <c r="BD441" s="62">
        <v>9404.31</v>
      </c>
      <c r="BE441" s="62">
        <v>1883.23</v>
      </c>
      <c r="BF441" s="61">
        <v>0.2752</v>
      </c>
      <c r="BG441" s="61">
        <v>0.5998</v>
      </c>
      <c r="BH441" s="61">
        <v>0.22339999999999999</v>
      </c>
      <c r="BI441" s="61">
        <v>0.1263</v>
      </c>
      <c r="BJ441" s="61">
        <v>3.0599999999999999E-2</v>
      </c>
      <c r="BK441" s="61">
        <v>0.02</v>
      </c>
    </row>
    <row r="442" spans="1:63" x14ac:dyDescent="0.25">
      <c r="A442" s="61" t="s">
        <v>474</v>
      </c>
      <c r="B442" s="61">
        <v>44651</v>
      </c>
      <c r="C442" s="61">
        <v>47.38</v>
      </c>
      <c r="D442" s="61">
        <v>44.88</v>
      </c>
      <c r="E442" s="62">
        <v>2126.59</v>
      </c>
      <c r="F442" s="62">
        <v>2070.1999999999998</v>
      </c>
      <c r="G442" s="61">
        <v>1.3599999999999999E-2</v>
      </c>
      <c r="H442" s="61">
        <v>5.9999999999999995E-4</v>
      </c>
      <c r="I442" s="61">
        <v>4.3700000000000003E-2</v>
      </c>
      <c r="J442" s="61">
        <v>1.6000000000000001E-3</v>
      </c>
      <c r="K442" s="61">
        <v>3.5999999999999997E-2</v>
      </c>
      <c r="L442" s="61">
        <v>0.85499999999999998</v>
      </c>
      <c r="M442" s="61">
        <v>4.9500000000000002E-2</v>
      </c>
      <c r="N442" s="61">
        <v>0.43919999999999998</v>
      </c>
      <c r="O442" s="61">
        <v>7.4000000000000003E-3</v>
      </c>
      <c r="P442" s="61">
        <v>0.127</v>
      </c>
      <c r="Q442" s="61">
        <v>103.28</v>
      </c>
      <c r="R442" s="62">
        <v>56773.88</v>
      </c>
      <c r="S442" s="61">
        <v>0.31330000000000002</v>
      </c>
      <c r="T442" s="61">
        <v>0.17050000000000001</v>
      </c>
      <c r="U442" s="61">
        <v>0.51619999999999999</v>
      </c>
      <c r="V442" s="61">
        <v>17.29</v>
      </c>
      <c r="W442" s="61">
        <v>14.02</v>
      </c>
      <c r="X442" s="62">
        <v>75066.429999999993</v>
      </c>
      <c r="Y442" s="61">
        <v>146.78</v>
      </c>
      <c r="Z442" s="62">
        <v>166926.92000000001</v>
      </c>
      <c r="AA442" s="61">
        <v>0.66</v>
      </c>
      <c r="AB442" s="61">
        <v>0.30170000000000002</v>
      </c>
      <c r="AC442" s="61">
        <v>3.8399999999999997E-2</v>
      </c>
      <c r="AD442" s="61">
        <v>0.34</v>
      </c>
      <c r="AE442" s="61">
        <v>166.93</v>
      </c>
      <c r="AF442" s="62">
        <v>5460.09</v>
      </c>
      <c r="AG442" s="61">
        <v>570.25</v>
      </c>
      <c r="AH442" s="62">
        <v>176015.51</v>
      </c>
      <c r="AI442" s="61" t="s">
        <v>14</v>
      </c>
      <c r="AJ442" s="62">
        <v>30044</v>
      </c>
      <c r="AK442" s="62">
        <v>47475.95</v>
      </c>
      <c r="AL442" s="61">
        <v>52.45</v>
      </c>
      <c r="AM442" s="61">
        <v>31.19</v>
      </c>
      <c r="AN442" s="61">
        <v>35.25</v>
      </c>
      <c r="AO442" s="61">
        <v>4.74</v>
      </c>
      <c r="AP442" s="62">
        <v>1163.8</v>
      </c>
      <c r="AQ442" s="61">
        <v>1.0156000000000001</v>
      </c>
      <c r="AR442" s="62">
        <v>1178.56</v>
      </c>
      <c r="AS442" s="62">
        <v>1875.14</v>
      </c>
      <c r="AT442" s="62">
        <v>5702.11</v>
      </c>
      <c r="AU442" s="61">
        <v>991.61</v>
      </c>
      <c r="AV442" s="61">
        <v>312.27</v>
      </c>
      <c r="AW442" s="62">
        <v>10059.700000000001</v>
      </c>
      <c r="AX442" s="62">
        <v>3807.14</v>
      </c>
      <c r="AY442" s="61">
        <v>0.37409999999999999</v>
      </c>
      <c r="AZ442" s="62">
        <v>5628.52</v>
      </c>
      <c r="BA442" s="61">
        <v>0.55310000000000004</v>
      </c>
      <c r="BB442" s="61">
        <v>741.23</v>
      </c>
      <c r="BC442" s="61">
        <v>7.2800000000000004E-2</v>
      </c>
      <c r="BD442" s="62">
        <v>10176.89</v>
      </c>
      <c r="BE442" s="62">
        <v>2156.37</v>
      </c>
      <c r="BF442" s="61">
        <v>0.4773</v>
      </c>
      <c r="BG442" s="61">
        <v>0.57540000000000002</v>
      </c>
      <c r="BH442" s="61">
        <v>0.21690000000000001</v>
      </c>
      <c r="BI442" s="61">
        <v>0.1537</v>
      </c>
      <c r="BJ442" s="61">
        <v>3.4799999999999998E-2</v>
      </c>
      <c r="BK442" s="61">
        <v>1.9199999999999998E-2</v>
      </c>
    </row>
    <row r="443" spans="1:63" x14ac:dyDescent="0.25">
      <c r="A443" s="61" t="s">
        <v>475</v>
      </c>
      <c r="B443" s="61">
        <v>44669</v>
      </c>
      <c r="C443" s="61">
        <v>25.9</v>
      </c>
      <c r="D443" s="61">
        <v>101.01</v>
      </c>
      <c r="E443" s="62">
        <v>2616.71</v>
      </c>
      <c r="F443" s="62">
        <v>2377.19</v>
      </c>
      <c r="G443" s="61">
        <v>5.4000000000000003E-3</v>
      </c>
      <c r="H443" s="61">
        <v>2.9999999999999997E-4</v>
      </c>
      <c r="I443" s="61">
        <v>9.4E-2</v>
      </c>
      <c r="J443" s="61">
        <v>1.1000000000000001E-3</v>
      </c>
      <c r="K443" s="61">
        <v>2.9700000000000001E-2</v>
      </c>
      <c r="L443" s="61">
        <v>0.78769999999999996</v>
      </c>
      <c r="M443" s="61">
        <v>8.1900000000000001E-2</v>
      </c>
      <c r="N443" s="61">
        <v>0.66859999999999997</v>
      </c>
      <c r="O443" s="61">
        <v>8.0000000000000002E-3</v>
      </c>
      <c r="P443" s="61">
        <v>0.15820000000000001</v>
      </c>
      <c r="Q443" s="61">
        <v>109.63</v>
      </c>
      <c r="R443" s="62">
        <v>52230.21</v>
      </c>
      <c r="S443" s="61">
        <v>0.2243</v>
      </c>
      <c r="T443" s="61">
        <v>0.15670000000000001</v>
      </c>
      <c r="U443" s="61">
        <v>0.61899999999999999</v>
      </c>
      <c r="V443" s="61">
        <v>17.61</v>
      </c>
      <c r="W443" s="61">
        <v>17.079999999999998</v>
      </c>
      <c r="X443" s="62">
        <v>70936.05</v>
      </c>
      <c r="Y443" s="61">
        <v>149.9</v>
      </c>
      <c r="Z443" s="62">
        <v>95214.79</v>
      </c>
      <c r="AA443" s="61">
        <v>0.67159999999999997</v>
      </c>
      <c r="AB443" s="61">
        <v>0.27010000000000001</v>
      </c>
      <c r="AC443" s="61">
        <v>5.8299999999999998E-2</v>
      </c>
      <c r="AD443" s="61">
        <v>0.32840000000000003</v>
      </c>
      <c r="AE443" s="61">
        <v>95.21</v>
      </c>
      <c r="AF443" s="62">
        <v>2982</v>
      </c>
      <c r="AG443" s="61">
        <v>383.97</v>
      </c>
      <c r="AH443" s="62">
        <v>98730.18</v>
      </c>
      <c r="AI443" s="61" t="s">
        <v>14</v>
      </c>
      <c r="AJ443" s="62">
        <v>24918</v>
      </c>
      <c r="AK443" s="62">
        <v>37750.949999999997</v>
      </c>
      <c r="AL443" s="61">
        <v>47.92</v>
      </c>
      <c r="AM443" s="61">
        <v>30.37</v>
      </c>
      <c r="AN443" s="61">
        <v>34.369999999999997</v>
      </c>
      <c r="AO443" s="61">
        <v>4.38</v>
      </c>
      <c r="AP443" s="61">
        <v>5.13</v>
      </c>
      <c r="AQ443" s="61">
        <v>0.91600000000000004</v>
      </c>
      <c r="AR443" s="62">
        <v>1192.76</v>
      </c>
      <c r="AS443" s="62">
        <v>1903.82</v>
      </c>
      <c r="AT443" s="62">
        <v>5636.5</v>
      </c>
      <c r="AU443" s="61">
        <v>964.78</v>
      </c>
      <c r="AV443" s="61">
        <v>334.46</v>
      </c>
      <c r="AW443" s="62">
        <v>10032.31</v>
      </c>
      <c r="AX443" s="62">
        <v>5896.67</v>
      </c>
      <c r="AY443" s="61">
        <v>0.5645</v>
      </c>
      <c r="AZ443" s="62">
        <v>3304.47</v>
      </c>
      <c r="BA443" s="61">
        <v>0.31630000000000003</v>
      </c>
      <c r="BB443" s="62">
        <v>1244.8900000000001</v>
      </c>
      <c r="BC443" s="61">
        <v>0.1192</v>
      </c>
      <c r="BD443" s="62">
        <v>10446.02</v>
      </c>
      <c r="BE443" s="62">
        <v>4189.04</v>
      </c>
      <c r="BF443" s="61">
        <v>1.6355999999999999</v>
      </c>
      <c r="BG443" s="61">
        <v>0.53320000000000001</v>
      </c>
      <c r="BH443" s="61">
        <v>0.22239999999999999</v>
      </c>
      <c r="BI443" s="61">
        <v>0.20039999999999999</v>
      </c>
      <c r="BJ443" s="61">
        <v>2.75E-2</v>
      </c>
      <c r="BK443" s="61">
        <v>1.66E-2</v>
      </c>
    </row>
    <row r="444" spans="1:63" x14ac:dyDescent="0.25">
      <c r="A444" s="61" t="s">
        <v>476</v>
      </c>
      <c r="B444" s="61">
        <v>49288</v>
      </c>
      <c r="C444" s="61">
        <v>89.81</v>
      </c>
      <c r="D444" s="61">
        <v>14.08</v>
      </c>
      <c r="E444" s="62">
        <v>1264.3399999999999</v>
      </c>
      <c r="F444" s="62">
        <v>1301.52</v>
      </c>
      <c r="G444" s="61">
        <v>2.0999999999999999E-3</v>
      </c>
      <c r="H444" s="61">
        <v>2.0000000000000001E-4</v>
      </c>
      <c r="I444" s="61">
        <v>3.8E-3</v>
      </c>
      <c r="J444" s="61">
        <v>8.9999999999999998E-4</v>
      </c>
      <c r="K444" s="61">
        <v>5.5999999999999999E-3</v>
      </c>
      <c r="L444" s="61">
        <v>0.9778</v>
      </c>
      <c r="M444" s="61">
        <v>9.5999999999999992E-3</v>
      </c>
      <c r="N444" s="61">
        <v>0.43080000000000002</v>
      </c>
      <c r="O444" s="61">
        <v>1.4E-3</v>
      </c>
      <c r="P444" s="61">
        <v>0.12820000000000001</v>
      </c>
      <c r="Q444" s="61">
        <v>59.28</v>
      </c>
      <c r="R444" s="62">
        <v>50293.71</v>
      </c>
      <c r="S444" s="61">
        <v>0.23089999999999999</v>
      </c>
      <c r="T444" s="61">
        <v>0.15440000000000001</v>
      </c>
      <c r="U444" s="61">
        <v>0.61470000000000002</v>
      </c>
      <c r="V444" s="61">
        <v>18.329999999999998</v>
      </c>
      <c r="W444" s="61">
        <v>9.6199999999999992</v>
      </c>
      <c r="X444" s="62">
        <v>62807.34</v>
      </c>
      <c r="Y444" s="61">
        <v>127.02</v>
      </c>
      <c r="Z444" s="62">
        <v>102366.06</v>
      </c>
      <c r="AA444" s="61">
        <v>0.90269999999999995</v>
      </c>
      <c r="AB444" s="61">
        <v>5.4100000000000002E-2</v>
      </c>
      <c r="AC444" s="61">
        <v>4.3200000000000002E-2</v>
      </c>
      <c r="AD444" s="61">
        <v>9.7299999999999998E-2</v>
      </c>
      <c r="AE444" s="61">
        <v>102.37</v>
      </c>
      <c r="AF444" s="62">
        <v>2611.33</v>
      </c>
      <c r="AG444" s="61">
        <v>375.07</v>
      </c>
      <c r="AH444" s="62">
        <v>96146.64</v>
      </c>
      <c r="AI444" s="61" t="s">
        <v>14</v>
      </c>
      <c r="AJ444" s="62">
        <v>30559</v>
      </c>
      <c r="AK444" s="62">
        <v>42941.57</v>
      </c>
      <c r="AL444" s="61">
        <v>37.11</v>
      </c>
      <c r="AM444" s="61">
        <v>24.18</v>
      </c>
      <c r="AN444" s="61">
        <v>25.9</v>
      </c>
      <c r="AO444" s="61">
        <v>4.49</v>
      </c>
      <c r="AP444" s="61">
        <v>935.34</v>
      </c>
      <c r="AQ444" s="61">
        <v>1.0313000000000001</v>
      </c>
      <c r="AR444" s="62">
        <v>1063.72</v>
      </c>
      <c r="AS444" s="62">
        <v>1896.46</v>
      </c>
      <c r="AT444" s="62">
        <v>4958.84</v>
      </c>
      <c r="AU444" s="61">
        <v>772.71</v>
      </c>
      <c r="AV444" s="61">
        <v>176.18</v>
      </c>
      <c r="AW444" s="62">
        <v>8867.9</v>
      </c>
      <c r="AX444" s="62">
        <v>5334.61</v>
      </c>
      <c r="AY444" s="61">
        <v>0.58340000000000003</v>
      </c>
      <c r="AZ444" s="62">
        <v>3121.64</v>
      </c>
      <c r="BA444" s="61">
        <v>0.34139999999999998</v>
      </c>
      <c r="BB444" s="61">
        <v>687.89</v>
      </c>
      <c r="BC444" s="61">
        <v>7.5200000000000003E-2</v>
      </c>
      <c r="BD444" s="62">
        <v>9144.15</v>
      </c>
      <c r="BE444" s="62">
        <v>5127.68</v>
      </c>
      <c r="BF444" s="61">
        <v>1.7885</v>
      </c>
      <c r="BG444" s="61">
        <v>0.54569999999999996</v>
      </c>
      <c r="BH444" s="61">
        <v>0.22359999999999999</v>
      </c>
      <c r="BI444" s="61">
        <v>0.16900000000000001</v>
      </c>
      <c r="BJ444" s="61">
        <v>4.1700000000000001E-2</v>
      </c>
      <c r="BK444" s="61">
        <v>0.02</v>
      </c>
    </row>
    <row r="445" spans="1:63" x14ac:dyDescent="0.25">
      <c r="A445" s="61" t="s">
        <v>477</v>
      </c>
      <c r="B445" s="61">
        <v>44677</v>
      </c>
      <c r="C445" s="61">
        <v>31.71</v>
      </c>
      <c r="D445" s="61">
        <v>132.47999999999999</v>
      </c>
      <c r="E445" s="62">
        <v>4201.6499999999996</v>
      </c>
      <c r="F445" s="62">
        <v>3898.25</v>
      </c>
      <c r="G445" s="61">
        <v>1.9699999999999999E-2</v>
      </c>
      <c r="H445" s="61">
        <v>1.1999999999999999E-3</v>
      </c>
      <c r="I445" s="61">
        <v>0.2253</v>
      </c>
      <c r="J445" s="61">
        <v>1.5E-3</v>
      </c>
      <c r="K445" s="61">
        <v>5.67E-2</v>
      </c>
      <c r="L445" s="61">
        <v>0.6361</v>
      </c>
      <c r="M445" s="61">
        <v>5.9400000000000001E-2</v>
      </c>
      <c r="N445" s="61">
        <v>0.50309999999999999</v>
      </c>
      <c r="O445" s="61">
        <v>2.9100000000000001E-2</v>
      </c>
      <c r="P445" s="61">
        <v>0.13780000000000001</v>
      </c>
      <c r="Q445" s="61">
        <v>186.49</v>
      </c>
      <c r="R445" s="62">
        <v>60607.09</v>
      </c>
      <c r="S445" s="61">
        <v>0.25800000000000001</v>
      </c>
      <c r="T445" s="61">
        <v>0.1991</v>
      </c>
      <c r="U445" s="61">
        <v>0.54290000000000005</v>
      </c>
      <c r="V445" s="61">
        <v>17.559999999999999</v>
      </c>
      <c r="W445" s="61">
        <v>24.58</v>
      </c>
      <c r="X445" s="62">
        <v>84940.38</v>
      </c>
      <c r="Y445" s="61">
        <v>167.38</v>
      </c>
      <c r="Z445" s="62">
        <v>166982.43</v>
      </c>
      <c r="AA445" s="61">
        <v>0.62109999999999999</v>
      </c>
      <c r="AB445" s="61">
        <v>0.3508</v>
      </c>
      <c r="AC445" s="61">
        <v>2.81E-2</v>
      </c>
      <c r="AD445" s="61">
        <v>0.37890000000000001</v>
      </c>
      <c r="AE445" s="61">
        <v>166.98</v>
      </c>
      <c r="AF445" s="62">
        <v>6779.63</v>
      </c>
      <c r="AG445" s="61">
        <v>670.1</v>
      </c>
      <c r="AH445" s="62">
        <v>186863.4</v>
      </c>
      <c r="AI445" s="61" t="s">
        <v>14</v>
      </c>
      <c r="AJ445" s="62">
        <v>29529</v>
      </c>
      <c r="AK445" s="62">
        <v>46643.74</v>
      </c>
      <c r="AL445" s="61">
        <v>66.98</v>
      </c>
      <c r="AM445" s="61">
        <v>38.270000000000003</v>
      </c>
      <c r="AN445" s="61">
        <v>43.11</v>
      </c>
      <c r="AO445" s="61">
        <v>4.4400000000000004</v>
      </c>
      <c r="AP445" s="62">
        <v>1040.52</v>
      </c>
      <c r="AQ445" s="61">
        <v>1.1169</v>
      </c>
      <c r="AR445" s="62">
        <v>1350.9</v>
      </c>
      <c r="AS445" s="62">
        <v>2142.86</v>
      </c>
      <c r="AT445" s="62">
        <v>6360.31</v>
      </c>
      <c r="AU445" s="62">
        <v>1137.06</v>
      </c>
      <c r="AV445" s="61">
        <v>407.98</v>
      </c>
      <c r="AW445" s="62">
        <v>11399.1</v>
      </c>
      <c r="AX445" s="62">
        <v>4042.92</v>
      </c>
      <c r="AY445" s="61">
        <v>0.34379999999999999</v>
      </c>
      <c r="AZ445" s="62">
        <v>6808.41</v>
      </c>
      <c r="BA445" s="61">
        <v>0.57889999999999997</v>
      </c>
      <c r="BB445" s="61">
        <v>909.33</v>
      </c>
      <c r="BC445" s="61">
        <v>7.7299999999999994E-2</v>
      </c>
      <c r="BD445" s="62">
        <v>11760.67</v>
      </c>
      <c r="BE445" s="62">
        <v>1770.98</v>
      </c>
      <c r="BF445" s="61">
        <v>0.39760000000000001</v>
      </c>
      <c r="BG445" s="61">
        <v>0.58260000000000001</v>
      </c>
      <c r="BH445" s="61">
        <v>0.22450000000000001</v>
      </c>
      <c r="BI445" s="61">
        <v>0.14069999999999999</v>
      </c>
      <c r="BJ445" s="61">
        <v>2.69E-2</v>
      </c>
      <c r="BK445" s="61">
        <v>2.52E-2</v>
      </c>
    </row>
    <row r="446" spans="1:63" x14ac:dyDescent="0.25">
      <c r="A446" s="61" t="s">
        <v>478</v>
      </c>
      <c r="B446" s="61">
        <v>45880</v>
      </c>
      <c r="C446" s="61">
        <v>115.9</v>
      </c>
      <c r="D446" s="61">
        <v>11.78</v>
      </c>
      <c r="E446" s="62">
        <v>1365.39</v>
      </c>
      <c r="F446" s="62">
        <v>1337.12</v>
      </c>
      <c r="G446" s="61">
        <v>1.8E-3</v>
      </c>
      <c r="H446" s="61">
        <v>2.9999999999999997E-4</v>
      </c>
      <c r="I446" s="61">
        <v>5.7000000000000002E-3</v>
      </c>
      <c r="J446" s="61">
        <v>1E-3</v>
      </c>
      <c r="K446" s="61">
        <v>1.11E-2</v>
      </c>
      <c r="L446" s="61">
        <v>0.96299999999999997</v>
      </c>
      <c r="M446" s="61">
        <v>1.7100000000000001E-2</v>
      </c>
      <c r="N446" s="61">
        <v>0.53290000000000004</v>
      </c>
      <c r="O446" s="61">
        <v>5.0000000000000001E-4</v>
      </c>
      <c r="P446" s="61">
        <v>0.1497</v>
      </c>
      <c r="Q446" s="61">
        <v>62.65</v>
      </c>
      <c r="R446" s="62">
        <v>48587.02</v>
      </c>
      <c r="S446" s="61">
        <v>0.22009999999999999</v>
      </c>
      <c r="T446" s="61">
        <v>0.16289999999999999</v>
      </c>
      <c r="U446" s="61">
        <v>0.61699999999999999</v>
      </c>
      <c r="V446" s="61">
        <v>17.86</v>
      </c>
      <c r="W446" s="61">
        <v>10.36</v>
      </c>
      <c r="X446" s="62">
        <v>64201.51</v>
      </c>
      <c r="Y446" s="61">
        <v>126.27</v>
      </c>
      <c r="Z446" s="62">
        <v>94461.68</v>
      </c>
      <c r="AA446" s="61">
        <v>0.80820000000000003</v>
      </c>
      <c r="AB446" s="61">
        <v>0.1079</v>
      </c>
      <c r="AC446" s="61">
        <v>8.3900000000000002E-2</v>
      </c>
      <c r="AD446" s="61">
        <v>0.1918</v>
      </c>
      <c r="AE446" s="61">
        <v>94.46</v>
      </c>
      <c r="AF446" s="62">
        <v>2353.65</v>
      </c>
      <c r="AG446" s="61">
        <v>328.71</v>
      </c>
      <c r="AH446" s="62">
        <v>90058.240000000005</v>
      </c>
      <c r="AI446" s="61" t="s">
        <v>14</v>
      </c>
      <c r="AJ446" s="62">
        <v>28841</v>
      </c>
      <c r="AK446" s="62">
        <v>39218.400000000001</v>
      </c>
      <c r="AL446" s="61">
        <v>35.270000000000003</v>
      </c>
      <c r="AM446" s="61">
        <v>23.63</v>
      </c>
      <c r="AN446" s="61">
        <v>26.31</v>
      </c>
      <c r="AO446" s="61">
        <v>4.21</v>
      </c>
      <c r="AP446" s="62">
        <v>1024.49</v>
      </c>
      <c r="AQ446" s="61">
        <v>0.93559999999999999</v>
      </c>
      <c r="AR446" s="62">
        <v>1109.32</v>
      </c>
      <c r="AS446" s="62">
        <v>2146.58</v>
      </c>
      <c r="AT446" s="62">
        <v>4889.18</v>
      </c>
      <c r="AU446" s="61">
        <v>837.86</v>
      </c>
      <c r="AV446" s="61">
        <v>300.64</v>
      </c>
      <c r="AW446" s="62">
        <v>9283.58</v>
      </c>
      <c r="AX446" s="62">
        <v>5962.34</v>
      </c>
      <c r="AY446" s="61">
        <v>0.61419999999999997</v>
      </c>
      <c r="AZ446" s="62">
        <v>2772.88</v>
      </c>
      <c r="BA446" s="61">
        <v>0.28560000000000002</v>
      </c>
      <c r="BB446" s="61">
        <v>973.05</v>
      </c>
      <c r="BC446" s="61">
        <v>0.1002</v>
      </c>
      <c r="BD446" s="62">
        <v>9708.26</v>
      </c>
      <c r="BE446" s="62">
        <v>5326.22</v>
      </c>
      <c r="BF446" s="61">
        <v>2.2755999999999998</v>
      </c>
      <c r="BG446" s="61">
        <v>0.52180000000000004</v>
      </c>
      <c r="BH446" s="61">
        <v>0.2364</v>
      </c>
      <c r="BI446" s="61">
        <v>0.18490000000000001</v>
      </c>
      <c r="BJ446" s="61">
        <v>3.85E-2</v>
      </c>
      <c r="BK446" s="61">
        <v>1.84E-2</v>
      </c>
    </row>
    <row r="447" spans="1:63" x14ac:dyDescent="0.25">
      <c r="A447" s="61" t="s">
        <v>479</v>
      </c>
      <c r="B447" s="61">
        <v>44685</v>
      </c>
      <c r="C447" s="61">
        <v>48.14</v>
      </c>
      <c r="D447" s="61">
        <v>66.97</v>
      </c>
      <c r="E447" s="62">
        <v>3223.97</v>
      </c>
      <c r="F447" s="62">
        <v>2921.27</v>
      </c>
      <c r="G447" s="61">
        <v>7.1000000000000004E-3</v>
      </c>
      <c r="H447" s="61">
        <v>5.0000000000000001E-4</v>
      </c>
      <c r="I447" s="61">
        <v>6.4799999999999996E-2</v>
      </c>
      <c r="J447" s="61">
        <v>1.6000000000000001E-3</v>
      </c>
      <c r="K447" s="61">
        <v>4.2900000000000001E-2</v>
      </c>
      <c r="L447" s="61">
        <v>0.80810000000000004</v>
      </c>
      <c r="M447" s="61">
        <v>7.4999999999999997E-2</v>
      </c>
      <c r="N447" s="61">
        <v>0.60450000000000004</v>
      </c>
      <c r="O447" s="61">
        <v>1.2800000000000001E-2</v>
      </c>
      <c r="P447" s="61">
        <v>0.14910000000000001</v>
      </c>
      <c r="Q447" s="61">
        <v>130.37</v>
      </c>
      <c r="R447" s="62">
        <v>53018.53</v>
      </c>
      <c r="S447" s="61">
        <v>0.23419999999999999</v>
      </c>
      <c r="T447" s="61">
        <v>0.17119999999999999</v>
      </c>
      <c r="U447" s="61">
        <v>0.59460000000000002</v>
      </c>
      <c r="V447" s="61">
        <v>18.28</v>
      </c>
      <c r="W447" s="61">
        <v>19.600000000000001</v>
      </c>
      <c r="X447" s="62">
        <v>76502.69</v>
      </c>
      <c r="Y447" s="61">
        <v>160.77000000000001</v>
      </c>
      <c r="Z447" s="62">
        <v>101598.41</v>
      </c>
      <c r="AA447" s="61">
        <v>0.70550000000000002</v>
      </c>
      <c r="AB447" s="61">
        <v>0.24709999999999999</v>
      </c>
      <c r="AC447" s="61">
        <v>4.7399999999999998E-2</v>
      </c>
      <c r="AD447" s="61">
        <v>0.29449999999999998</v>
      </c>
      <c r="AE447" s="61">
        <v>101.6</v>
      </c>
      <c r="AF447" s="62">
        <v>2956.31</v>
      </c>
      <c r="AG447" s="61">
        <v>383.34</v>
      </c>
      <c r="AH447" s="62">
        <v>103747.26</v>
      </c>
      <c r="AI447" s="61" t="s">
        <v>14</v>
      </c>
      <c r="AJ447" s="62">
        <v>26500</v>
      </c>
      <c r="AK447" s="62">
        <v>39645.29</v>
      </c>
      <c r="AL447" s="61">
        <v>46.3</v>
      </c>
      <c r="AM447" s="61">
        <v>27.54</v>
      </c>
      <c r="AN447" s="61">
        <v>31.06</v>
      </c>
      <c r="AO447" s="61">
        <v>4.34</v>
      </c>
      <c r="AP447" s="61">
        <v>873.42</v>
      </c>
      <c r="AQ447" s="61">
        <v>0.98019999999999996</v>
      </c>
      <c r="AR447" s="62">
        <v>1100.19</v>
      </c>
      <c r="AS447" s="62">
        <v>1798.65</v>
      </c>
      <c r="AT447" s="62">
        <v>5435.32</v>
      </c>
      <c r="AU447" s="61">
        <v>939.72</v>
      </c>
      <c r="AV447" s="61">
        <v>346.89</v>
      </c>
      <c r="AW447" s="62">
        <v>9620.7800000000007</v>
      </c>
      <c r="AX447" s="62">
        <v>5413.29</v>
      </c>
      <c r="AY447" s="61">
        <v>0.54359999999999997</v>
      </c>
      <c r="AZ447" s="62">
        <v>3423.17</v>
      </c>
      <c r="BA447" s="61">
        <v>0.34370000000000001</v>
      </c>
      <c r="BB447" s="62">
        <v>1122.06</v>
      </c>
      <c r="BC447" s="61">
        <v>0.11269999999999999</v>
      </c>
      <c r="BD447" s="62">
        <v>9958.51</v>
      </c>
      <c r="BE447" s="62">
        <v>3808.54</v>
      </c>
      <c r="BF447" s="61">
        <v>1.3616999999999999</v>
      </c>
      <c r="BG447" s="61">
        <v>0.54979999999999996</v>
      </c>
      <c r="BH447" s="61">
        <v>0.21879999999999999</v>
      </c>
      <c r="BI447" s="61">
        <v>0.18579999999999999</v>
      </c>
      <c r="BJ447" s="61">
        <v>2.6599999999999999E-2</v>
      </c>
      <c r="BK447" s="61">
        <v>1.89E-2</v>
      </c>
    </row>
    <row r="448" spans="1:63" x14ac:dyDescent="0.25">
      <c r="A448" s="61" t="s">
        <v>480</v>
      </c>
      <c r="B448" s="61">
        <v>44693</v>
      </c>
      <c r="C448" s="61">
        <v>36.24</v>
      </c>
      <c r="D448" s="61">
        <v>58.83</v>
      </c>
      <c r="E448" s="62">
        <v>2131.9899999999998</v>
      </c>
      <c r="F448" s="62">
        <v>2094.59</v>
      </c>
      <c r="G448" s="61">
        <v>1.1900000000000001E-2</v>
      </c>
      <c r="H448" s="61">
        <v>5.9999999999999995E-4</v>
      </c>
      <c r="I448" s="61">
        <v>3.6200000000000003E-2</v>
      </c>
      <c r="J448" s="61">
        <v>1.2999999999999999E-3</v>
      </c>
      <c r="K448" s="61">
        <v>3.1399999999999997E-2</v>
      </c>
      <c r="L448" s="61">
        <v>0.86970000000000003</v>
      </c>
      <c r="M448" s="61">
        <v>4.8899999999999999E-2</v>
      </c>
      <c r="N448" s="61">
        <v>0.44030000000000002</v>
      </c>
      <c r="O448" s="61">
        <v>1.03E-2</v>
      </c>
      <c r="P448" s="61">
        <v>0.13780000000000001</v>
      </c>
      <c r="Q448" s="61">
        <v>98.31</v>
      </c>
      <c r="R448" s="62">
        <v>54287.47</v>
      </c>
      <c r="S448" s="61">
        <v>0.29089999999999999</v>
      </c>
      <c r="T448" s="61">
        <v>0.1804</v>
      </c>
      <c r="U448" s="61">
        <v>0.52869999999999995</v>
      </c>
      <c r="V448" s="61">
        <v>17.28</v>
      </c>
      <c r="W448" s="61">
        <v>14.8</v>
      </c>
      <c r="X448" s="62">
        <v>71647.679999999993</v>
      </c>
      <c r="Y448" s="61">
        <v>139.85</v>
      </c>
      <c r="Z448" s="62">
        <v>145047.71</v>
      </c>
      <c r="AA448" s="61">
        <v>0.71960000000000002</v>
      </c>
      <c r="AB448" s="61">
        <v>0.247</v>
      </c>
      <c r="AC448" s="61">
        <v>3.3300000000000003E-2</v>
      </c>
      <c r="AD448" s="61">
        <v>0.28039999999999998</v>
      </c>
      <c r="AE448" s="61">
        <v>145.05000000000001</v>
      </c>
      <c r="AF448" s="62">
        <v>4936.8</v>
      </c>
      <c r="AG448" s="61">
        <v>566.17999999999995</v>
      </c>
      <c r="AH448" s="62">
        <v>155501.68</v>
      </c>
      <c r="AI448" s="61" t="s">
        <v>14</v>
      </c>
      <c r="AJ448" s="62">
        <v>29547</v>
      </c>
      <c r="AK448" s="62">
        <v>45023.86</v>
      </c>
      <c r="AL448" s="61">
        <v>56.57</v>
      </c>
      <c r="AM448" s="61">
        <v>31.84</v>
      </c>
      <c r="AN448" s="61">
        <v>37.44</v>
      </c>
      <c r="AO448" s="61">
        <v>4.0599999999999996</v>
      </c>
      <c r="AP448" s="62">
        <v>1383.73</v>
      </c>
      <c r="AQ448" s="61">
        <v>1.0640000000000001</v>
      </c>
      <c r="AR448" s="62">
        <v>1182.3800000000001</v>
      </c>
      <c r="AS448" s="62">
        <v>1721.32</v>
      </c>
      <c r="AT448" s="62">
        <v>5656.89</v>
      </c>
      <c r="AU448" s="62">
        <v>1010.39</v>
      </c>
      <c r="AV448" s="61">
        <v>281.49</v>
      </c>
      <c r="AW448" s="62">
        <v>9852.48</v>
      </c>
      <c r="AX448" s="62">
        <v>4108.87</v>
      </c>
      <c r="AY448" s="61">
        <v>0.41420000000000001</v>
      </c>
      <c r="AZ448" s="62">
        <v>4978.3599999999997</v>
      </c>
      <c r="BA448" s="61">
        <v>0.50180000000000002</v>
      </c>
      <c r="BB448" s="61">
        <v>833.82</v>
      </c>
      <c r="BC448" s="61">
        <v>8.4000000000000005E-2</v>
      </c>
      <c r="BD448" s="62">
        <v>9921.0499999999993</v>
      </c>
      <c r="BE448" s="62">
        <v>2832.37</v>
      </c>
      <c r="BF448" s="61">
        <v>0.69779999999999998</v>
      </c>
      <c r="BG448" s="61">
        <v>0.5847</v>
      </c>
      <c r="BH448" s="61">
        <v>0.21890000000000001</v>
      </c>
      <c r="BI448" s="61">
        <v>0.1426</v>
      </c>
      <c r="BJ448" s="61">
        <v>3.1899999999999998E-2</v>
      </c>
      <c r="BK448" s="61">
        <v>2.1899999999999999E-2</v>
      </c>
    </row>
    <row r="449" spans="1:63" x14ac:dyDescent="0.25">
      <c r="A449" s="61" t="s">
        <v>481</v>
      </c>
      <c r="B449" s="61">
        <v>50054</v>
      </c>
      <c r="C449" s="61">
        <v>23.62</v>
      </c>
      <c r="D449" s="61">
        <v>138.84</v>
      </c>
      <c r="E449" s="62">
        <v>3279.31</v>
      </c>
      <c r="F449" s="62">
        <v>3172.05</v>
      </c>
      <c r="G449" s="61">
        <v>4.3999999999999997E-2</v>
      </c>
      <c r="H449" s="61">
        <v>5.9999999999999995E-4</v>
      </c>
      <c r="I449" s="61">
        <v>3.1699999999999999E-2</v>
      </c>
      <c r="J449" s="61">
        <v>8.0000000000000004E-4</v>
      </c>
      <c r="K449" s="61">
        <v>2.2200000000000001E-2</v>
      </c>
      <c r="L449" s="61">
        <v>0.87429999999999997</v>
      </c>
      <c r="M449" s="61">
        <v>2.64E-2</v>
      </c>
      <c r="N449" s="61">
        <v>9.4899999999999998E-2</v>
      </c>
      <c r="O449" s="61">
        <v>1.4500000000000001E-2</v>
      </c>
      <c r="P449" s="61">
        <v>0.1018</v>
      </c>
      <c r="Q449" s="61">
        <v>149.63</v>
      </c>
      <c r="R449" s="62">
        <v>67156.399999999994</v>
      </c>
      <c r="S449" s="61">
        <v>0.2077</v>
      </c>
      <c r="T449" s="61">
        <v>0.20130000000000001</v>
      </c>
      <c r="U449" s="61">
        <v>0.59089999999999998</v>
      </c>
      <c r="V449" s="61">
        <v>18.600000000000001</v>
      </c>
      <c r="W449" s="61">
        <v>16.690000000000001</v>
      </c>
      <c r="X449" s="62">
        <v>88946.79</v>
      </c>
      <c r="Y449" s="61">
        <v>194.59</v>
      </c>
      <c r="Z449" s="62">
        <v>226102.73</v>
      </c>
      <c r="AA449" s="61">
        <v>0.81459999999999999</v>
      </c>
      <c r="AB449" s="61">
        <v>0.16300000000000001</v>
      </c>
      <c r="AC449" s="61">
        <v>2.24E-2</v>
      </c>
      <c r="AD449" s="61">
        <v>0.18540000000000001</v>
      </c>
      <c r="AE449" s="61">
        <v>226.1</v>
      </c>
      <c r="AF449" s="62">
        <v>8741.75</v>
      </c>
      <c r="AG449" s="62">
        <v>1028.25</v>
      </c>
      <c r="AH449" s="62">
        <v>267835</v>
      </c>
      <c r="AI449" s="61" t="s">
        <v>14</v>
      </c>
      <c r="AJ449" s="62">
        <v>51428</v>
      </c>
      <c r="AK449" s="62">
        <v>107483.57</v>
      </c>
      <c r="AL449" s="61">
        <v>73.12</v>
      </c>
      <c r="AM449" s="61">
        <v>38.22</v>
      </c>
      <c r="AN449" s="61">
        <v>44.49</v>
      </c>
      <c r="AO449" s="61">
        <v>4.99</v>
      </c>
      <c r="AP449" s="62">
        <v>1096.5</v>
      </c>
      <c r="AQ449" s="61">
        <v>0.6341</v>
      </c>
      <c r="AR449" s="62">
        <v>1163.8399999999999</v>
      </c>
      <c r="AS449" s="62">
        <v>2071.15</v>
      </c>
      <c r="AT449" s="62">
        <v>6363.76</v>
      </c>
      <c r="AU449" s="62">
        <v>1275.3499999999999</v>
      </c>
      <c r="AV449" s="61">
        <v>345.92</v>
      </c>
      <c r="AW449" s="62">
        <v>11220.02</v>
      </c>
      <c r="AX449" s="62">
        <v>2902.88</v>
      </c>
      <c r="AY449" s="61">
        <v>0.25590000000000002</v>
      </c>
      <c r="AZ449" s="62">
        <v>8074.25</v>
      </c>
      <c r="BA449" s="61">
        <v>0.71179999999999999</v>
      </c>
      <c r="BB449" s="61">
        <v>365.7</v>
      </c>
      <c r="BC449" s="61">
        <v>3.2199999999999999E-2</v>
      </c>
      <c r="BD449" s="62">
        <v>11342.82</v>
      </c>
      <c r="BE449" s="62">
        <v>1047.5999999999999</v>
      </c>
      <c r="BF449" s="61">
        <v>8.6499999999999994E-2</v>
      </c>
      <c r="BG449" s="61">
        <v>0.62060000000000004</v>
      </c>
      <c r="BH449" s="61">
        <v>0.21460000000000001</v>
      </c>
      <c r="BI449" s="61">
        <v>0.1132</v>
      </c>
      <c r="BJ449" s="61">
        <v>2.98E-2</v>
      </c>
      <c r="BK449" s="61">
        <v>2.18E-2</v>
      </c>
    </row>
    <row r="450" spans="1:63" x14ac:dyDescent="0.25">
      <c r="A450" s="61" t="s">
        <v>482</v>
      </c>
      <c r="B450" s="61">
        <v>47001</v>
      </c>
      <c r="C450" s="61">
        <v>31.9</v>
      </c>
      <c r="D450" s="61">
        <v>174.97</v>
      </c>
      <c r="E450" s="62">
        <v>5582.34</v>
      </c>
      <c r="F450" s="62">
        <v>5154.87</v>
      </c>
      <c r="G450" s="61">
        <v>1.6899999999999998E-2</v>
      </c>
      <c r="H450" s="61">
        <v>6.9999999999999999E-4</v>
      </c>
      <c r="I450" s="61">
        <v>0.20910000000000001</v>
      </c>
      <c r="J450" s="61">
        <v>1.5E-3</v>
      </c>
      <c r="K450" s="61">
        <v>3.8199999999999998E-2</v>
      </c>
      <c r="L450" s="61">
        <v>0.66869999999999996</v>
      </c>
      <c r="M450" s="61">
        <v>6.4899999999999999E-2</v>
      </c>
      <c r="N450" s="61">
        <v>0.4708</v>
      </c>
      <c r="O450" s="61">
        <v>2.5999999999999999E-2</v>
      </c>
      <c r="P450" s="61">
        <v>0.1328</v>
      </c>
      <c r="Q450" s="61">
        <v>230.49</v>
      </c>
      <c r="R450" s="62">
        <v>58182.85</v>
      </c>
      <c r="S450" s="61">
        <v>0.24779999999999999</v>
      </c>
      <c r="T450" s="61">
        <v>0.2084</v>
      </c>
      <c r="U450" s="61">
        <v>0.54390000000000005</v>
      </c>
      <c r="V450" s="61">
        <v>18.79</v>
      </c>
      <c r="W450" s="61">
        <v>30.69</v>
      </c>
      <c r="X450" s="62">
        <v>83742.210000000006</v>
      </c>
      <c r="Y450" s="61">
        <v>177.48</v>
      </c>
      <c r="Z450" s="62">
        <v>130932.37</v>
      </c>
      <c r="AA450" s="61">
        <v>0.74729999999999996</v>
      </c>
      <c r="AB450" s="61">
        <v>0.22869999999999999</v>
      </c>
      <c r="AC450" s="61">
        <v>2.41E-2</v>
      </c>
      <c r="AD450" s="61">
        <v>0.25269999999999998</v>
      </c>
      <c r="AE450" s="61">
        <v>130.93</v>
      </c>
      <c r="AF450" s="62">
        <v>5127.04</v>
      </c>
      <c r="AG450" s="61">
        <v>624.12</v>
      </c>
      <c r="AH450" s="62">
        <v>146634.39000000001</v>
      </c>
      <c r="AI450" s="61" t="s">
        <v>14</v>
      </c>
      <c r="AJ450" s="62">
        <v>32358</v>
      </c>
      <c r="AK450" s="62">
        <v>48015.48</v>
      </c>
      <c r="AL450" s="61">
        <v>64.8</v>
      </c>
      <c r="AM450" s="61">
        <v>38.159999999999997</v>
      </c>
      <c r="AN450" s="61">
        <v>42.7</v>
      </c>
      <c r="AO450" s="61">
        <v>5.2</v>
      </c>
      <c r="AP450" s="61">
        <v>966.56</v>
      </c>
      <c r="AQ450" s="61">
        <v>1.0668</v>
      </c>
      <c r="AR450" s="62">
        <v>1109.78</v>
      </c>
      <c r="AS450" s="62">
        <v>1884.86</v>
      </c>
      <c r="AT450" s="62">
        <v>5730.94</v>
      </c>
      <c r="AU450" s="61">
        <v>948.97</v>
      </c>
      <c r="AV450" s="61">
        <v>370.65</v>
      </c>
      <c r="AW450" s="62">
        <v>10045.19</v>
      </c>
      <c r="AX450" s="62">
        <v>4106.29</v>
      </c>
      <c r="AY450" s="61">
        <v>0.40610000000000002</v>
      </c>
      <c r="AZ450" s="62">
        <v>5209.28</v>
      </c>
      <c r="BA450" s="61">
        <v>0.51519999999999999</v>
      </c>
      <c r="BB450" s="61">
        <v>796.16</v>
      </c>
      <c r="BC450" s="61">
        <v>7.8700000000000006E-2</v>
      </c>
      <c r="BD450" s="62">
        <v>10111.74</v>
      </c>
      <c r="BE450" s="62">
        <v>2480.16</v>
      </c>
      <c r="BF450" s="61">
        <v>0.58520000000000005</v>
      </c>
      <c r="BG450" s="61">
        <v>0.58130000000000004</v>
      </c>
      <c r="BH450" s="61">
        <v>0.219</v>
      </c>
      <c r="BI450" s="61">
        <v>0.14729999999999999</v>
      </c>
      <c r="BJ450" s="61">
        <v>2.8299999999999999E-2</v>
      </c>
      <c r="BK450" s="61">
        <v>2.4199999999999999E-2</v>
      </c>
    </row>
    <row r="451" spans="1:63" x14ac:dyDescent="0.25">
      <c r="A451" s="61" t="s">
        <v>483</v>
      </c>
      <c r="B451" s="61">
        <v>46599</v>
      </c>
      <c r="C451" s="61">
        <v>16.43</v>
      </c>
      <c r="D451" s="61">
        <v>125.82</v>
      </c>
      <c r="E451" s="62">
        <v>2067.0500000000002</v>
      </c>
      <c r="F451" s="62">
        <v>1941.62</v>
      </c>
      <c r="G451" s="61">
        <v>1.7100000000000001E-2</v>
      </c>
      <c r="H451" s="61">
        <v>5.0000000000000001E-4</v>
      </c>
      <c r="I451" s="61">
        <v>0.34720000000000001</v>
      </c>
      <c r="J451" s="61">
        <v>1.1999999999999999E-3</v>
      </c>
      <c r="K451" s="61">
        <v>4.2799999999999998E-2</v>
      </c>
      <c r="L451" s="61">
        <v>0.53039999999999998</v>
      </c>
      <c r="M451" s="61">
        <v>6.08E-2</v>
      </c>
      <c r="N451" s="61">
        <v>0.50609999999999999</v>
      </c>
      <c r="O451" s="61">
        <v>2.41E-2</v>
      </c>
      <c r="P451" s="61">
        <v>0.1416</v>
      </c>
      <c r="Q451" s="61">
        <v>102.25</v>
      </c>
      <c r="R451" s="62">
        <v>59661.86</v>
      </c>
      <c r="S451" s="61">
        <v>0.33779999999999999</v>
      </c>
      <c r="T451" s="61">
        <v>0.19089999999999999</v>
      </c>
      <c r="U451" s="61">
        <v>0.47120000000000001</v>
      </c>
      <c r="V451" s="61">
        <v>17.03</v>
      </c>
      <c r="W451" s="61">
        <v>15.47</v>
      </c>
      <c r="X451" s="62">
        <v>80288.039999999994</v>
      </c>
      <c r="Y451" s="61">
        <v>130.54</v>
      </c>
      <c r="Z451" s="62">
        <v>181527.91</v>
      </c>
      <c r="AA451" s="61">
        <v>0.67030000000000001</v>
      </c>
      <c r="AB451" s="61">
        <v>0.30430000000000001</v>
      </c>
      <c r="AC451" s="61">
        <v>2.5399999999999999E-2</v>
      </c>
      <c r="AD451" s="61">
        <v>0.32969999999999999</v>
      </c>
      <c r="AE451" s="61">
        <v>181.53</v>
      </c>
      <c r="AF451" s="62">
        <v>7671.67</v>
      </c>
      <c r="AG451" s="61">
        <v>805.68</v>
      </c>
      <c r="AH451" s="62">
        <v>196230.33</v>
      </c>
      <c r="AI451" s="61" t="s">
        <v>14</v>
      </c>
      <c r="AJ451" s="62">
        <v>32690</v>
      </c>
      <c r="AK451" s="62">
        <v>50234.51</v>
      </c>
      <c r="AL451" s="61">
        <v>67.39</v>
      </c>
      <c r="AM451" s="61">
        <v>40.74</v>
      </c>
      <c r="AN451" s="61">
        <v>44.77</v>
      </c>
      <c r="AO451" s="61">
        <v>4.84</v>
      </c>
      <c r="AP451" s="62">
        <v>3172.36</v>
      </c>
      <c r="AQ451" s="61">
        <v>1.1560999999999999</v>
      </c>
      <c r="AR451" s="62">
        <v>1507.47</v>
      </c>
      <c r="AS451" s="62">
        <v>2329.9</v>
      </c>
      <c r="AT451" s="62">
        <v>6472.06</v>
      </c>
      <c r="AU451" s="62">
        <v>1191.3399999999999</v>
      </c>
      <c r="AV451" s="61">
        <v>356.85</v>
      </c>
      <c r="AW451" s="62">
        <v>11857.62</v>
      </c>
      <c r="AX451" s="62">
        <v>3979.46</v>
      </c>
      <c r="AY451" s="61">
        <v>0.32150000000000001</v>
      </c>
      <c r="AZ451" s="62">
        <v>7517.67</v>
      </c>
      <c r="BA451" s="61">
        <v>0.60729999999999995</v>
      </c>
      <c r="BB451" s="61">
        <v>881.72</v>
      </c>
      <c r="BC451" s="61">
        <v>7.1199999999999999E-2</v>
      </c>
      <c r="BD451" s="62">
        <v>12378.85</v>
      </c>
      <c r="BE451" s="62">
        <v>1673.66</v>
      </c>
      <c r="BF451" s="61">
        <v>0.31850000000000001</v>
      </c>
      <c r="BG451" s="61">
        <v>0.56620000000000004</v>
      </c>
      <c r="BH451" s="61">
        <v>0.21199999999999999</v>
      </c>
      <c r="BI451" s="61">
        <v>0.16539999999999999</v>
      </c>
      <c r="BJ451" s="61">
        <v>3.1300000000000001E-2</v>
      </c>
      <c r="BK451" s="61">
        <v>2.5100000000000001E-2</v>
      </c>
    </row>
    <row r="452" spans="1:63" x14ac:dyDescent="0.25">
      <c r="A452" s="61" t="s">
        <v>484</v>
      </c>
      <c r="B452" s="61">
        <v>48439</v>
      </c>
      <c r="C452" s="61">
        <v>108.52</v>
      </c>
      <c r="D452" s="61">
        <v>8.84</v>
      </c>
      <c r="E452" s="61">
        <v>958.82</v>
      </c>
      <c r="F452" s="61">
        <v>910.96</v>
      </c>
      <c r="G452" s="61">
        <v>2.8999999999999998E-3</v>
      </c>
      <c r="H452" s="61">
        <v>8.0000000000000004E-4</v>
      </c>
      <c r="I452" s="61">
        <v>8.3000000000000001E-3</v>
      </c>
      <c r="J452" s="61">
        <v>1.2999999999999999E-3</v>
      </c>
      <c r="K452" s="61">
        <v>1.9599999999999999E-2</v>
      </c>
      <c r="L452" s="61">
        <v>0.94469999999999998</v>
      </c>
      <c r="M452" s="61">
        <v>2.2499999999999999E-2</v>
      </c>
      <c r="N452" s="61">
        <v>0.47039999999999998</v>
      </c>
      <c r="O452" s="61">
        <v>2.5000000000000001E-3</v>
      </c>
      <c r="P452" s="61">
        <v>0.14699999999999999</v>
      </c>
      <c r="Q452" s="61">
        <v>47.94</v>
      </c>
      <c r="R452" s="62">
        <v>47742.87</v>
      </c>
      <c r="S452" s="61">
        <v>0.25940000000000002</v>
      </c>
      <c r="T452" s="61">
        <v>0.158</v>
      </c>
      <c r="U452" s="61">
        <v>0.58260000000000001</v>
      </c>
      <c r="V452" s="61">
        <v>16.02</v>
      </c>
      <c r="W452" s="61">
        <v>7.93</v>
      </c>
      <c r="X452" s="62">
        <v>62985.08</v>
      </c>
      <c r="Y452" s="61">
        <v>115.86</v>
      </c>
      <c r="Z452" s="62">
        <v>122224.65</v>
      </c>
      <c r="AA452" s="61">
        <v>0.82010000000000005</v>
      </c>
      <c r="AB452" s="61">
        <v>0.1106</v>
      </c>
      <c r="AC452" s="61">
        <v>6.9199999999999998E-2</v>
      </c>
      <c r="AD452" s="61">
        <v>0.1799</v>
      </c>
      <c r="AE452" s="61">
        <v>122.22</v>
      </c>
      <c r="AF452" s="62">
        <v>3392.88</v>
      </c>
      <c r="AG452" s="61">
        <v>443.4</v>
      </c>
      <c r="AH452" s="62">
        <v>115319.34</v>
      </c>
      <c r="AI452" s="61" t="s">
        <v>14</v>
      </c>
      <c r="AJ452" s="62">
        <v>30490</v>
      </c>
      <c r="AK452" s="62">
        <v>41947.67</v>
      </c>
      <c r="AL452" s="61">
        <v>42.94</v>
      </c>
      <c r="AM452" s="61">
        <v>26.25</v>
      </c>
      <c r="AN452" s="61">
        <v>30.12</v>
      </c>
      <c r="AO452" s="61">
        <v>4.09</v>
      </c>
      <c r="AP452" s="62">
        <v>1191.46</v>
      </c>
      <c r="AQ452" s="61">
        <v>1.2016</v>
      </c>
      <c r="AR452" s="62">
        <v>1270.8499999999999</v>
      </c>
      <c r="AS452" s="62">
        <v>1927.27</v>
      </c>
      <c r="AT452" s="62">
        <v>5266.93</v>
      </c>
      <c r="AU452" s="61">
        <v>964.07</v>
      </c>
      <c r="AV452" s="61">
        <v>264.77999999999997</v>
      </c>
      <c r="AW452" s="62">
        <v>9693.91</v>
      </c>
      <c r="AX452" s="62">
        <v>5263.47</v>
      </c>
      <c r="AY452" s="61">
        <v>0.51139999999999997</v>
      </c>
      <c r="AZ452" s="62">
        <v>4185.6499999999996</v>
      </c>
      <c r="BA452" s="61">
        <v>0.40670000000000001</v>
      </c>
      <c r="BB452" s="61">
        <v>842.36</v>
      </c>
      <c r="BC452" s="61">
        <v>8.1900000000000001E-2</v>
      </c>
      <c r="BD452" s="62">
        <v>10291.48</v>
      </c>
      <c r="BE452" s="62">
        <v>3951.6</v>
      </c>
      <c r="BF452" s="61">
        <v>1.3111999999999999</v>
      </c>
      <c r="BG452" s="61">
        <v>0.52429999999999999</v>
      </c>
      <c r="BH452" s="61">
        <v>0.20899999999999999</v>
      </c>
      <c r="BI452" s="61">
        <v>0.20499999999999999</v>
      </c>
      <c r="BJ452" s="61">
        <v>3.7199999999999997E-2</v>
      </c>
      <c r="BK452" s="61">
        <v>2.46E-2</v>
      </c>
    </row>
    <row r="453" spans="1:63" x14ac:dyDescent="0.25">
      <c r="A453" s="61" t="s">
        <v>485</v>
      </c>
      <c r="B453" s="61">
        <v>47506</v>
      </c>
      <c r="C453" s="61">
        <v>90.76</v>
      </c>
      <c r="D453" s="61">
        <v>7.78</v>
      </c>
      <c r="E453" s="61">
        <v>705.82</v>
      </c>
      <c r="F453" s="61">
        <v>729.97</v>
      </c>
      <c r="G453" s="61">
        <v>2.7000000000000001E-3</v>
      </c>
      <c r="H453" s="61">
        <v>0</v>
      </c>
      <c r="I453" s="61">
        <v>3.7000000000000002E-3</v>
      </c>
      <c r="J453" s="61">
        <v>1.1999999999999999E-3</v>
      </c>
      <c r="K453" s="61">
        <v>1.03E-2</v>
      </c>
      <c r="L453" s="61">
        <v>0.96809999999999996</v>
      </c>
      <c r="M453" s="61">
        <v>1.4E-2</v>
      </c>
      <c r="N453" s="61">
        <v>0.42009999999999997</v>
      </c>
      <c r="O453" s="61">
        <v>1E-3</v>
      </c>
      <c r="P453" s="61">
        <v>0.1333</v>
      </c>
      <c r="Q453" s="61">
        <v>36.85</v>
      </c>
      <c r="R453" s="62">
        <v>46645.14</v>
      </c>
      <c r="S453" s="61">
        <v>0.29289999999999999</v>
      </c>
      <c r="T453" s="61">
        <v>0.16619999999999999</v>
      </c>
      <c r="U453" s="61">
        <v>0.54090000000000005</v>
      </c>
      <c r="V453" s="61">
        <v>16.36</v>
      </c>
      <c r="W453" s="61">
        <v>6.64</v>
      </c>
      <c r="X453" s="62">
        <v>59302.94</v>
      </c>
      <c r="Y453" s="61">
        <v>103.26</v>
      </c>
      <c r="Z453" s="62">
        <v>108527.25</v>
      </c>
      <c r="AA453" s="61">
        <v>0.90849999999999997</v>
      </c>
      <c r="AB453" s="61">
        <v>4.87E-2</v>
      </c>
      <c r="AC453" s="61">
        <v>4.2799999999999998E-2</v>
      </c>
      <c r="AD453" s="61">
        <v>9.1499999999999998E-2</v>
      </c>
      <c r="AE453" s="61">
        <v>108.53</v>
      </c>
      <c r="AF453" s="62">
        <v>2582.33</v>
      </c>
      <c r="AG453" s="61">
        <v>394.54</v>
      </c>
      <c r="AH453" s="62">
        <v>90481.84</v>
      </c>
      <c r="AI453" s="61" t="s">
        <v>14</v>
      </c>
      <c r="AJ453" s="62">
        <v>31165</v>
      </c>
      <c r="AK453" s="62">
        <v>41505.449999999997</v>
      </c>
      <c r="AL453" s="61">
        <v>36.36</v>
      </c>
      <c r="AM453" s="61">
        <v>23.02</v>
      </c>
      <c r="AN453" s="61">
        <v>25.56</v>
      </c>
      <c r="AO453" s="61">
        <v>4.6100000000000003</v>
      </c>
      <c r="AP453" s="62">
        <v>1265.8599999999999</v>
      </c>
      <c r="AQ453" s="61">
        <v>1.2365999999999999</v>
      </c>
      <c r="AR453" s="62">
        <v>1244.05</v>
      </c>
      <c r="AS453" s="62">
        <v>1962.22</v>
      </c>
      <c r="AT453" s="62">
        <v>4965.05</v>
      </c>
      <c r="AU453" s="61">
        <v>785.87</v>
      </c>
      <c r="AV453" s="61">
        <v>179.99</v>
      </c>
      <c r="AW453" s="62">
        <v>9137.18</v>
      </c>
      <c r="AX453" s="62">
        <v>5380.3</v>
      </c>
      <c r="AY453" s="61">
        <v>0.55779999999999996</v>
      </c>
      <c r="AZ453" s="62">
        <v>3595.33</v>
      </c>
      <c r="BA453" s="61">
        <v>0.37280000000000002</v>
      </c>
      <c r="BB453" s="61">
        <v>669.12</v>
      </c>
      <c r="BC453" s="61">
        <v>6.9400000000000003E-2</v>
      </c>
      <c r="BD453" s="62">
        <v>9644.75</v>
      </c>
      <c r="BE453" s="62">
        <v>5062.66</v>
      </c>
      <c r="BF453" s="61">
        <v>1.8591</v>
      </c>
      <c r="BG453" s="61">
        <v>0.52939999999999998</v>
      </c>
      <c r="BH453" s="61">
        <v>0.2099</v>
      </c>
      <c r="BI453" s="61">
        <v>0.18709999999999999</v>
      </c>
      <c r="BJ453" s="61">
        <v>4.0500000000000001E-2</v>
      </c>
      <c r="BK453" s="61">
        <v>3.3000000000000002E-2</v>
      </c>
    </row>
    <row r="454" spans="1:63" x14ac:dyDescent="0.25">
      <c r="A454" s="61" t="s">
        <v>486</v>
      </c>
      <c r="B454" s="61">
        <v>46474</v>
      </c>
      <c r="C454" s="61">
        <v>106.48</v>
      </c>
      <c r="D454" s="61">
        <v>13.66</v>
      </c>
      <c r="E454" s="62">
        <v>1454.69</v>
      </c>
      <c r="F454" s="62">
        <v>1585.85</v>
      </c>
      <c r="G454" s="61">
        <v>2E-3</v>
      </c>
      <c r="H454" s="61">
        <v>2.0000000000000001E-4</v>
      </c>
      <c r="I454" s="61">
        <v>4.1999999999999997E-3</v>
      </c>
      <c r="J454" s="61">
        <v>1.1000000000000001E-3</v>
      </c>
      <c r="K454" s="61">
        <v>6.3E-3</v>
      </c>
      <c r="L454" s="61">
        <v>0.97430000000000005</v>
      </c>
      <c r="M454" s="61">
        <v>1.2E-2</v>
      </c>
      <c r="N454" s="61">
        <v>0.5081</v>
      </c>
      <c r="O454" s="61">
        <v>6.1000000000000004E-3</v>
      </c>
      <c r="P454" s="61">
        <v>0.1424</v>
      </c>
      <c r="Q454" s="61">
        <v>67.63</v>
      </c>
      <c r="R454" s="62">
        <v>49764.59</v>
      </c>
      <c r="S454" s="61">
        <v>0.2356</v>
      </c>
      <c r="T454" s="61">
        <v>0.1575</v>
      </c>
      <c r="U454" s="61">
        <v>0.6069</v>
      </c>
      <c r="V454" s="61">
        <v>17.899999999999999</v>
      </c>
      <c r="W454" s="61">
        <v>10.52</v>
      </c>
      <c r="X454" s="62">
        <v>65333.21</v>
      </c>
      <c r="Y454" s="61">
        <v>133.01</v>
      </c>
      <c r="Z454" s="62">
        <v>100814.46</v>
      </c>
      <c r="AA454" s="61">
        <v>0.79520000000000002</v>
      </c>
      <c r="AB454" s="61">
        <v>0.12809999999999999</v>
      </c>
      <c r="AC454" s="61">
        <v>7.6700000000000004E-2</v>
      </c>
      <c r="AD454" s="61">
        <v>0.20480000000000001</v>
      </c>
      <c r="AE454" s="61">
        <v>100.81</v>
      </c>
      <c r="AF454" s="62">
        <v>2647.99</v>
      </c>
      <c r="AG454" s="61">
        <v>354.91</v>
      </c>
      <c r="AH454" s="62">
        <v>93502.39</v>
      </c>
      <c r="AI454" s="61" t="s">
        <v>14</v>
      </c>
      <c r="AJ454" s="62">
        <v>28274</v>
      </c>
      <c r="AK454" s="62">
        <v>39639.949999999997</v>
      </c>
      <c r="AL454" s="61">
        <v>35.119999999999997</v>
      </c>
      <c r="AM454" s="61">
        <v>24.55</v>
      </c>
      <c r="AN454" s="61">
        <v>26.29</v>
      </c>
      <c r="AO454" s="61">
        <v>3.99</v>
      </c>
      <c r="AP454" s="62">
        <v>1161.3399999999999</v>
      </c>
      <c r="AQ454" s="61">
        <v>0.9335</v>
      </c>
      <c r="AR454" s="62">
        <v>1014.85</v>
      </c>
      <c r="AS454" s="62">
        <v>1825.74</v>
      </c>
      <c r="AT454" s="62">
        <v>4540.76</v>
      </c>
      <c r="AU454" s="61">
        <v>781.59</v>
      </c>
      <c r="AV454" s="61">
        <v>176.13</v>
      </c>
      <c r="AW454" s="62">
        <v>8339.06</v>
      </c>
      <c r="AX454" s="62">
        <v>5126.91</v>
      </c>
      <c r="AY454" s="61">
        <v>0.5907</v>
      </c>
      <c r="AZ454" s="62">
        <v>2693.27</v>
      </c>
      <c r="BA454" s="61">
        <v>0.31030000000000002</v>
      </c>
      <c r="BB454" s="61">
        <v>859.75</v>
      </c>
      <c r="BC454" s="61">
        <v>9.9099999999999994E-2</v>
      </c>
      <c r="BD454" s="62">
        <v>8679.92</v>
      </c>
      <c r="BE454" s="62">
        <v>5023.29</v>
      </c>
      <c r="BF454" s="61">
        <v>1.9373</v>
      </c>
      <c r="BG454" s="61">
        <v>0.53059999999999996</v>
      </c>
      <c r="BH454" s="61">
        <v>0.2311</v>
      </c>
      <c r="BI454" s="61">
        <v>0.17860000000000001</v>
      </c>
      <c r="BJ454" s="61">
        <v>3.7900000000000003E-2</v>
      </c>
      <c r="BK454" s="61">
        <v>2.18E-2</v>
      </c>
    </row>
    <row r="455" spans="1:63" x14ac:dyDescent="0.25">
      <c r="A455" s="61" t="s">
        <v>487</v>
      </c>
      <c r="B455" s="61">
        <v>46078</v>
      </c>
      <c r="C455" s="61">
        <v>110.38</v>
      </c>
      <c r="D455" s="61">
        <v>11.86</v>
      </c>
      <c r="E455" s="62">
        <v>1308.7</v>
      </c>
      <c r="F455" s="62">
        <v>1247.5899999999999</v>
      </c>
      <c r="G455" s="61">
        <v>2.8E-3</v>
      </c>
      <c r="H455" s="61">
        <v>4.0000000000000002E-4</v>
      </c>
      <c r="I455" s="61">
        <v>1.9400000000000001E-2</v>
      </c>
      <c r="J455" s="61">
        <v>1.1999999999999999E-3</v>
      </c>
      <c r="K455" s="61">
        <v>2.0799999999999999E-2</v>
      </c>
      <c r="L455" s="61">
        <v>0.92269999999999996</v>
      </c>
      <c r="M455" s="61">
        <v>3.2599999999999997E-2</v>
      </c>
      <c r="N455" s="61">
        <v>0.51490000000000002</v>
      </c>
      <c r="O455" s="61">
        <v>1.6000000000000001E-3</v>
      </c>
      <c r="P455" s="61">
        <v>0.15529999999999999</v>
      </c>
      <c r="Q455" s="61">
        <v>61.38</v>
      </c>
      <c r="R455" s="62">
        <v>48136.51</v>
      </c>
      <c r="S455" s="61">
        <v>0.26740000000000003</v>
      </c>
      <c r="T455" s="61">
        <v>0.14510000000000001</v>
      </c>
      <c r="U455" s="61">
        <v>0.58750000000000002</v>
      </c>
      <c r="V455" s="61">
        <v>17.05</v>
      </c>
      <c r="W455" s="61">
        <v>10.62</v>
      </c>
      <c r="X455" s="62">
        <v>60199.26</v>
      </c>
      <c r="Y455" s="61">
        <v>118.94</v>
      </c>
      <c r="Z455" s="62">
        <v>98770.13</v>
      </c>
      <c r="AA455" s="61">
        <v>0.8135</v>
      </c>
      <c r="AB455" s="61">
        <v>0.1198</v>
      </c>
      <c r="AC455" s="61">
        <v>6.6699999999999995E-2</v>
      </c>
      <c r="AD455" s="61">
        <v>0.1865</v>
      </c>
      <c r="AE455" s="61">
        <v>98.77</v>
      </c>
      <c r="AF455" s="62">
        <v>2490.11</v>
      </c>
      <c r="AG455" s="61">
        <v>364.76</v>
      </c>
      <c r="AH455" s="62">
        <v>95569.83</v>
      </c>
      <c r="AI455" s="61" t="s">
        <v>14</v>
      </c>
      <c r="AJ455" s="62">
        <v>27603</v>
      </c>
      <c r="AK455" s="62">
        <v>38865.519999999997</v>
      </c>
      <c r="AL455" s="61">
        <v>40.36</v>
      </c>
      <c r="AM455" s="61">
        <v>23.77</v>
      </c>
      <c r="AN455" s="61">
        <v>28.27</v>
      </c>
      <c r="AO455" s="61">
        <v>4.3</v>
      </c>
      <c r="AP455" s="61">
        <v>879.23</v>
      </c>
      <c r="AQ455" s="61">
        <v>0.99350000000000005</v>
      </c>
      <c r="AR455" s="62">
        <v>1162.8800000000001</v>
      </c>
      <c r="AS455" s="62">
        <v>2019.88</v>
      </c>
      <c r="AT455" s="62">
        <v>5081.9399999999996</v>
      </c>
      <c r="AU455" s="61">
        <v>856.67</v>
      </c>
      <c r="AV455" s="61">
        <v>220.51</v>
      </c>
      <c r="AW455" s="62">
        <v>9341.89</v>
      </c>
      <c r="AX455" s="62">
        <v>5901.41</v>
      </c>
      <c r="AY455" s="61">
        <v>0.59589999999999999</v>
      </c>
      <c r="AZ455" s="62">
        <v>3024.9</v>
      </c>
      <c r="BA455" s="61">
        <v>0.3054</v>
      </c>
      <c r="BB455" s="61">
        <v>976.87</v>
      </c>
      <c r="BC455" s="61">
        <v>9.8599999999999993E-2</v>
      </c>
      <c r="BD455" s="62">
        <v>9903.18</v>
      </c>
      <c r="BE455" s="62">
        <v>4803.6000000000004</v>
      </c>
      <c r="BF455" s="61">
        <v>1.9280999999999999</v>
      </c>
      <c r="BG455" s="61">
        <v>0.52310000000000001</v>
      </c>
      <c r="BH455" s="61">
        <v>0.22270000000000001</v>
      </c>
      <c r="BI455" s="61">
        <v>0.19370000000000001</v>
      </c>
      <c r="BJ455" s="61">
        <v>3.9699999999999999E-2</v>
      </c>
      <c r="BK455" s="61">
        <v>2.0899999999999998E-2</v>
      </c>
    </row>
    <row r="456" spans="1:63" x14ac:dyDescent="0.25">
      <c r="A456" s="61" t="s">
        <v>488</v>
      </c>
      <c r="B456" s="61">
        <v>45591</v>
      </c>
      <c r="C456" s="61">
        <v>68.52</v>
      </c>
      <c r="D456" s="61">
        <v>18.55</v>
      </c>
      <c r="E456" s="62">
        <v>1271.44</v>
      </c>
      <c r="F456" s="62">
        <v>1237.49</v>
      </c>
      <c r="G456" s="61">
        <v>2.0999999999999999E-3</v>
      </c>
      <c r="H456" s="61">
        <v>2.9999999999999997E-4</v>
      </c>
      <c r="I456" s="61">
        <v>6.8999999999999999E-3</v>
      </c>
      <c r="J456" s="61">
        <v>1.2999999999999999E-3</v>
      </c>
      <c r="K456" s="61">
        <v>8.8999999999999999E-3</v>
      </c>
      <c r="L456" s="61">
        <v>0.96340000000000003</v>
      </c>
      <c r="M456" s="61">
        <v>1.7100000000000001E-2</v>
      </c>
      <c r="N456" s="61">
        <v>0.52229999999999999</v>
      </c>
      <c r="O456" s="61">
        <v>4.0000000000000002E-4</v>
      </c>
      <c r="P456" s="61">
        <v>0.14599999999999999</v>
      </c>
      <c r="Q456" s="61">
        <v>56.79</v>
      </c>
      <c r="R456" s="62">
        <v>48721.01</v>
      </c>
      <c r="S456" s="61">
        <v>0.25159999999999999</v>
      </c>
      <c r="T456" s="61">
        <v>0.1575</v>
      </c>
      <c r="U456" s="61">
        <v>0.59089999999999998</v>
      </c>
      <c r="V456" s="61">
        <v>18.41</v>
      </c>
      <c r="W456" s="61">
        <v>9.93</v>
      </c>
      <c r="X456" s="62">
        <v>61852.09</v>
      </c>
      <c r="Y456" s="61">
        <v>123.59</v>
      </c>
      <c r="Z456" s="62">
        <v>90894.48</v>
      </c>
      <c r="AA456" s="61">
        <v>0.81299999999999994</v>
      </c>
      <c r="AB456" s="61">
        <v>0.1285</v>
      </c>
      <c r="AC456" s="61">
        <v>5.8500000000000003E-2</v>
      </c>
      <c r="AD456" s="61">
        <v>0.187</v>
      </c>
      <c r="AE456" s="61">
        <v>90.89</v>
      </c>
      <c r="AF456" s="62">
        <v>2354.94</v>
      </c>
      <c r="AG456" s="61">
        <v>348.25</v>
      </c>
      <c r="AH456" s="62">
        <v>89839.18</v>
      </c>
      <c r="AI456" s="61" t="s">
        <v>14</v>
      </c>
      <c r="AJ456" s="62">
        <v>28600</v>
      </c>
      <c r="AK456" s="62">
        <v>39254.81</v>
      </c>
      <c r="AL456" s="61">
        <v>38</v>
      </c>
      <c r="AM456" s="61">
        <v>24.66</v>
      </c>
      <c r="AN456" s="61">
        <v>28.33</v>
      </c>
      <c r="AO456" s="61">
        <v>3.89</v>
      </c>
      <c r="AP456" s="61">
        <v>771.21</v>
      </c>
      <c r="AQ456" s="61">
        <v>0.87</v>
      </c>
      <c r="AR456" s="62">
        <v>1133.55</v>
      </c>
      <c r="AS456" s="62">
        <v>1988.63</v>
      </c>
      <c r="AT456" s="62">
        <v>4864.6499999999996</v>
      </c>
      <c r="AU456" s="61">
        <v>838</v>
      </c>
      <c r="AV456" s="61">
        <v>266.47000000000003</v>
      </c>
      <c r="AW456" s="62">
        <v>9091.2999999999993</v>
      </c>
      <c r="AX456" s="62">
        <v>5691.03</v>
      </c>
      <c r="AY456" s="61">
        <v>0.60860000000000003</v>
      </c>
      <c r="AZ456" s="62">
        <v>2712.03</v>
      </c>
      <c r="BA456" s="61">
        <v>0.28999999999999998</v>
      </c>
      <c r="BB456" s="61">
        <v>948.6</v>
      </c>
      <c r="BC456" s="61">
        <v>0.1014</v>
      </c>
      <c r="BD456" s="62">
        <v>9351.66</v>
      </c>
      <c r="BE456" s="62">
        <v>5037.3</v>
      </c>
      <c r="BF456" s="61">
        <v>2.0493000000000001</v>
      </c>
      <c r="BG456" s="61">
        <v>0.52329999999999999</v>
      </c>
      <c r="BH456" s="61">
        <v>0.2319</v>
      </c>
      <c r="BI456" s="61">
        <v>0.19320000000000001</v>
      </c>
      <c r="BJ456" s="61">
        <v>3.4200000000000001E-2</v>
      </c>
      <c r="BK456" s="61">
        <v>1.7399999999999999E-2</v>
      </c>
    </row>
    <row r="457" spans="1:63" x14ac:dyDescent="0.25">
      <c r="A457" s="61" t="s">
        <v>489</v>
      </c>
      <c r="B457" s="61">
        <v>48447</v>
      </c>
      <c r="C457" s="61">
        <v>92.57</v>
      </c>
      <c r="D457" s="61">
        <v>22.89</v>
      </c>
      <c r="E457" s="62">
        <v>2118.7800000000002</v>
      </c>
      <c r="F457" s="62">
        <v>2093.2800000000002</v>
      </c>
      <c r="G457" s="61">
        <v>6.8999999999999999E-3</v>
      </c>
      <c r="H457" s="61">
        <v>4.0000000000000002E-4</v>
      </c>
      <c r="I457" s="61">
        <v>1.2999999999999999E-2</v>
      </c>
      <c r="J457" s="61">
        <v>1.5E-3</v>
      </c>
      <c r="K457" s="61">
        <v>2.1600000000000001E-2</v>
      </c>
      <c r="L457" s="61">
        <v>0.93200000000000005</v>
      </c>
      <c r="M457" s="61">
        <v>2.4500000000000001E-2</v>
      </c>
      <c r="N457" s="61">
        <v>0.3548</v>
      </c>
      <c r="O457" s="61">
        <v>8.0000000000000002E-3</v>
      </c>
      <c r="P457" s="61">
        <v>0.1346</v>
      </c>
      <c r="Q457" s="61">
        <v>92.12</v>
      </c>
      <c r="R457" s="62">
        <v>53221.11</v>
      </c>
      <c r="S457" s="61">
        <v>0.2354</v>
      </c>
      <c r="T457" s="61">
        <v>0.18010000000000001</v>
      </c>
      <c r="U457" s="61">
        <v>0.58450000000000002</v>
      </c>
      <c r="V457" s="61">
        <v>18.97</v>
      </c>
      <c r="W457" s="61">
        <v>14.44</v>
      </c>
      <c r="X457" s="62">
        <v>69467.509999999995</v>
      </c>
      <c r="Y457" s="61">
        <v>142.38999999999999</v>
      </c>
      <c r="Z457" s="62">
        <v>138064.16</v>
      </c>
      <c r="AA457" s="61">
        <v>0.77659999999999996</v>
      </c>
      <c r="AB457" s="61">
        <v>0.18429999999999999</v>
      </c>
      <c r="AC457" s="61">
        <v>3.9100000000000003E-2</v>
      </c>
      <c r="AD457" s="61">
        <v>0.22339999999999999</v>
      </c>
      <c r="AE457" s="61">
        <v>138.06</v>
      </c>
      <c r="AF457" s="62">
        <v>3987.14</v>
      </c>
      <c r="AG457" s="61">
        <v>485.02</v>
      </c>
      <c r="AH457" s="62">
        <v>140078.75</v>
      </c>
      <c r="AI457" s="61" t="s">
        <v>14</v>
      </c>
      <c r="AJ457" s="62">
        <v>32095</v>
      </c>
      <c r="AK457" s="62">
        <v>47746.52</v>
      </c>
      <c r="AL457" s="61">
        <v>44.36</v>
      </c>
      <c r="AM457" s="61">
        <v>27.02</v>
      </c>
      <c r="AN457" s="61">
        <v>30.35</v>
      </c>
      <c r="AO457" s="61">
        <v>4.3099999999999996</v>
      </c>
      <c r="AP457" s="62">
        <v>1121.73</v>
      </c>
      <c r="AQ457" s="61">
        <v>1.0153000000000001</v>
      </c>
      <c r="AR457" s="62">
        <v>1087.9100000000001</v>
      </c>
      <c r="AS457" s="62">
        <v>1712.59</v>
      </c>
      <c r="AT457" s="62">
        <v>4913.79</v>
      </c>
      <c r="AU457" s="61">
        <v>926.31</v>
      </c>
      <c r="AV457" s="61">
        <v>259.39</v>
      </c>
      <c r="AW457" s="62">
        <v>8900</v>
      </c>
      <c r="AX457" s="62">
        <v>4039.81</v>
      </c>
      <c r="AY457" s="61">
        <v>0.44819999999999999</v>
      </c>
      <c r="AZ457" s="62">
        <v>4328.92</v>
      </c>
      <c r="BA457" s="61">
        <v>0.4803</v>
      </c>
      <c r="BB457" s="61">
        <v>644.98</v>
      </c>
      <c r="BC457" s="61">
        <v>7.1599999999999997E-2</v>
      </c>
      <c r="BD457" s="62">
        <v>9013.7099999999991</v>
      </c>
      <c r="BE457" s="62">
        <v>3100.57</v>
      </c>
      <c r="BF457" s="61">
        <v>0.77939999999999998</v>
      </c>
      <c r="BG457" s="61">
        <v>0.57330000000000003</v>
      </c>
      <c r="BH457" s="61">
        <v>0.21460000000000001</v>
      </c>
      <c r="BI457" s="61">
        <v>0.1489</v>
      </c>
      <c r="BJ457" s="61">
        <v>3.6400000000000002E-2</v>
      </c>
      <c r="BK457" s="61">
        <v>2.6800000000000001E-2</v>
      </c>
    </row>
    <row r="458" spans="1:63" x14ac:dyDescent="0.25">
      <c r="A458" s="61" t="s">
        <v>490</v>
      </c>
      <c r="B458" s="61">
        <v>46482</v>
      </c>
      <c r="C458" s="61">
        <v>169.71</v>
      </c>
      <c r="D458" s="61">
        <v>11.65</v>
      </c>
      <c r="E458" s="62">
        <v>1977.72</v>
      </c>
      <c r="F458" s="62">
        <v>1913.55</v>
      </c>
      <c r="G458" s="61">
        <v>2.8E-3</v>
      </c>
      <c r="H458" s="61">
        <v>4.0000000000000002E-4</v>
      </c>
      <c r="I458" s="61">
        <v>7.7000000000000002E-3</v>
      </c>
      <c r="J458" s="61">
        <v>1.1000000000000001E-3</v>
      </c>
      <c r="K458" s="61">
        <v>8.3999999999999995E-3</v>
      </c>
      <c r="L458" s="61">
        <v>0.9617</v>
      </c>
      <c r="M458" s="61">
        <v>1.7899999999999999E-2</v>
      </c>
      <c r="N458" s="61">
        <v>0.49990000000000001</v>
      </c>
      <c r="O458" s="61">
        <v>1.9800000000000002E-2</v>
      </c>
      <c r="P458" s="61">
        <v>0.14430000000000001</v>
      </c>
      <c r="Q458" s="61">
        <v>90.81</v>
      </c>
      <c r="R458" s="62">
        <v>50119.11</v>
      </c>
      <c r="S458" s="61">
        <v>0.24429999999999999</v>
      </c>
      <c r="T458" s="61">
        <v>0.14680000000000001</v>
      </c>
      <c r="U458" s="61">
        <v>0.6089</v>
      </c>
      <c r="V458" s="61">
        <v>17.510000000000002</v>
      </c>
      <c r="W458" s="61">
        <v>12.95</v>
      </c>
      <c r="X458" s="62">
        <v>68437.710000000006</v>
      </c>
      <c r="Y458" s="61">
        <v>148.12</v>
      </c>
      <c r="Z458" s="62">
        <v>164530.10999999999</v>
      </c>
      <c r="AA458" s="61">
        <v>0.61739999999999995</v>
      </c>
      <c r="AB458" s="61">
        <v>0.17949999999999999</v>
      </c>
      <c r="AC458" s="61">
        <v>0.2031</v>
      </c>
      <c r="AD458" s="61">
        <v>0.3826</v>
      </c>
      <c r="AE458" s="61">
        <v>164.53</v>
      </c>
      <c r="AF458" s="62">
        <v>4655.67</v>
      </c>
      <c r="AG458" s="61">
        <v>430.37</v>
      </c>
      <c r="AH458" s="62">
        <v>153750.68</v>
      </c>
      <c r="AI458" s="61" t="s">
        <v>14</v>
      </c>
      <c r="AJ458" s="62">
        <v>28635</v>
      </c>
      <c r="AK458" s="62">
        <v>43613.34</v>
      </c>
      <c r="AL458" s="61">
        <v>39.020000000000003</v>
      </c>
      <c r="AM458" s="61">
        <v>26.07</v>
      </c>
      <c r="AN458" s="61">
        <v>28.11</v>
      </c>
      <c r="AO458" s="61">
        <v>3.76</v>
      </c>
      <c r="AP458" s="61">
        <v>335</v>
      </c>
      <c r="AQ458" s="61">
        <v>0.94469999999999998</v>
      </c>
      <c r="AR458" s="62">
        <v>1303.78</v>
      </c>
      <c r="AS458" s="62">
        <v>2163.9499999999998</v>
      </c>
      <c r="AT458" s="62">
        <v>5277.01</v>
      </c>
      <c r="AU458" s="61">
        <v>866.08</v>
      </c>
      <c r="AV458" s="61">
        <v>257.27999999999997</v>
      </c>
      <c r="AW458" s="62">
        <v>9868.1</v>
      </c>
      <c r="AX458" s="62">
        <v>4636.91</v>
      </c>
      <c r="AY458" s="61">
        <v>0.45129999999999998</v>
      </c>
      <c r="AZ458" s="62">
        <v>4607.7</v>
      </c>
      <c r="BA458" s="61">
        <v>0.44840000000000002</v>
      </c>
      <c r="BB458" s="62">
        <v>1030.8800000000001</v>
      </c>
      <c r="BC458" s="61">
        <v>0.1003</v>
      </c>
      <c r="BD458" s="62">
        <v>10275.49</v>
      </c>
      <c r="BE458" s="62">
        <v>3260.29</v>
      </c>
      <c r="BF458" s="61">
        <v>0.9194</v>
      </c>
      <c r="BG458" s="61">
        <v>0.54379999999999995</v>
      </c>
      <c r="BH458" s="61">
        <v>0.22989999999999999</v>
      </c>
      <c r="BI458" s="61">
        <v>0.16259999999999999</v>
      </c>
      <c r="BJ458" s="61">
        <v>3.9699999999999999E-2</v>
      </c>
      <c r="BK458" s="61">
        <v>2.4E-2</v>
      </c>
    </row>
    <row r="459" spans="1:63" x14ac:dyDescent="0.25">
      <c r="A459" s="61" t="s">
        <v>760</v>
      </c>
      <c r="B459" s="61">
        <v>47514</v>
      </c>
      <c r="C459" s="61">
        <v>98.81</v>
      </c>
      <c r="D459" s="61">
        <v>10.199999999999999</v>
      </c>
      <c r="E459" s="62">
        <v>1007.69</v>
      </c>
      <c r="F459" s="62">
        <v>1012.57</v>
      </c>
      <c r="G459" s="61">
        <v>2.7000000000000001E-3</v>
      </c>
      <c r="H459" s="61">
        <v>0</v>
      </c>
      <c r="I459" s="61">
        <v>4.0000000000000001E-3</v>
      </c>
      <c r="J459" s="61">
        <v>8.0000000000000004E-4</v>
      </c>
      <c r="K459" s="61">
        <v>8.8000000000000005E-3</v>
      </c>
      <c r="L459" s="61">
        <v>0.96919999999999995</v>
      </c>
      <c r="M459" s="61">
        <v>1.4500000000000001E-2</v>
      </c>
      <c r="N459" s="61">
        <v>0.40129999999999999</v>
      </c>
      <c r="O459" s="61">
        <v>6.9999999999999999E-4</v>
      </c>
      <c r="P459" s="61">
        <v>0.12809999999999999</v>
      </c>
      <c r="Q459" s="61">
        <v>48.43</v>
      </c>
      <c r="R459" s="62">
        <v>49314.8</v>
      </c>
      <c r="S459" s="61">
        <v>0.27300000000000002</v>
      </c>
      <c r="T459" s="61">
        <v>0.1608</v>
      </c>
      <c r="U459" s="61">
        <v>0.56620000000000004</v>
      </c>
      <c r="V459" s="61">
        <v>17.71</v>
      </c>
      <c r="W459" s="61">
        <v>8.6999999999999993</v>
      </c>
      <c r="X459" s="62">
        <v>60306.74</v>
      </c>
      <c r="Y459" s="61">
        <v>112.64</v>
      </c>
      <c r="Z459" s="62">
        <v>103784.78</v>
      </c>
      <c r="AA459" s="61">
        <v>0.91080000000000005</v>
      </c>
      <c r="AB459" s="61">
        <v>4.5499999999999999E-2</v>
      </c>
      <c r="AC459" s="61">
        <v>4.3700000000000003E-2</v>
      </c>
      <c r="AD459" s="61">
        <v>8.9200000000000002E-2</v>
      </c>
      <c r="AE459" s="61">
        <v>103.78</v>
      </c>
      <c r="AF459" s="62">
        <v>2557.85</v>
      </c>
      <c r="AG459" s="61">
        <v>385.67</v>
      </c>
      <c r="AH459" s="62">
        <v>93167.4</v>
      </c>
      <c r="AI459" s="61" t="s">
        <v>14</v>
      </c>
      <c r="AJ459" s="62">
        <v>31858</v>
      </c>
      <c r="AK459" s="62">
        <v>43050.28</v>
      </c>
      <c r="AL459" s="61">
        <v>34.56</v>
      </c>
      <c r="AM459" s="61">
        <v>24</v>
      </c>
      <c r="AN459" s="61">
        <v>25.92</v>
      </c>
      <c r="AO459" s="61">
        <v>4.62</v>
      </c>
      <c r="AP459" s="62">
        <v>1079.3900000000001</v>
      </c>
      <c r="AQ459" s="61">
        <v>1.0795999999999999</v>
      </c>
      <c r="AR459" s="62">
        <v>1158.3</v>
      </c>
      <c r="AS459" s="62">
        <v>2064.88</v>
      </c>
      <c r="AT459" s="62">
        <v>5154.97</v>
      </c>
      <c r="AU459" s="61">
        <v>771.03</v>
      </c>
      <c r="AV459" s="61">
        <v>166.16</v>
      </c>
      <c r="AW459" s="62">
        <v>9315.34</v>
      </c>
      <c r="AX459" s="62">
        <v>5482.75</v>
      </c>
      <c r="AY459" s="61">
        <v>0.58140000000000003</v>
      </c>
      <c r="AZ459" s="62">
        <v>3278.88</v>
      </c>
      <c r="BA459" s="61">
        <v>0.34770000000000001</v>
      </c>
      <c r="BB459" s="61">
        <v>668.28</v>
      </c>
      <c r="BC459" s="61">
        <v>7.0900000000000005E-2</v>
      </c>
      <c r="BD459" s="62">
        <v>9429.9</v>
      </c>
      <c r="BE459" s="62">
        <v>5082.45</v>
      </c>
      <c r="BF459" s="61">
        <v>1.8420000000000001</v>
      </c>
      <c r="BG459" s="61">
        <v>0.54810000000000003</v>
      </c>
      <c r="BH459" s="61">
        <v>0.21310000000000001</v>
      </c>
      <c r="BI459" s="61">
        <v>0.17560000000000001</v>
      </c>
      <c r="BJ459" s="61">
        <v>3.6200000000000003E-2</v>
      </c>
      <c r="BK459" s="61">
        <v>2.7E-2</v>
      </c>
    </row>
    <row r="460" spans="1:63" x14ac:dyDescent="0.25">
      <c r="A460" s="61" t="s">
        <v>491</v>
      </c>
      <c r="B460" s="61">
        <v>47894</v>
      </c>
      <c r="C460" s="61">
        <v>48.9</v>
      </c>
      <c r="D460" s="61">
        <v>96.03</v>
      </c>
      <c r="E460" s="62">
        <v>4696.5600000000004</v>
      </c>
      <c r="F460" s="62">
        <v>4472.93</v>
      </c>
      <c r="G460" s="61">
        <v>1.4800000000000001E-2</v>
      </c>
      <c r="H460" s="61">
        <v>5.0000000000000001E-4</v>
      </c>
      <c r="I460" s="61">
        <v>1.9099999999999999E-2</v>
      </c>
      <c r="J460" s="61">
        <v>1.1999999999999999E-3</v>
      </c>
      <c r="K460" s="61">
        <v>2.6200000000000001E-2</v>
      </c>
      <c r="L460" s="61">
        <v>0.90900000000000003</v>
      </c>
      <c r="M460" s="61">
        <v>2.93E-2</v>
      </c>
      <c r="N460" s="61">
        <v>0.21740000000000001</v>
      </c>
      <c r="O460" s="61">
        <v>9.4999999999999998E-3</v>
      </c>
      <c r="P460" s="61">
        <v>0.1149</v>
      </c>
      <c r="Q460" s="61">
        <v>190.88</v>
      </c>
      <c r="R460" s="62">
        <v>59947.97</v>
      </c>
      <c r="S460" s="61">
        <v>0.21779999999999999</v>
      </c>
      <c r="T460" s="61">
        <v>0.21279999999999999</v>
      </c>
      <c r="U460" s="61">
        <v>0.56940000000000002</v>
      </c>
      <c r="V460" s="61">
        <v>20</v>
      </c>
      <c r="W460" s="61">
        <v>23.19</v>
      </c>
      <c r="X460" s="62">
        <v>81201.66</v>
      </c>
      <c r="Y460" s="61">
        <v>198.56</v>
      </c>
      <c r="Z460" s="62">
        <v>155208.46</v>
      </c>
      <c r="AA460" s="61">
        <v>0.81159999999999999</v>
      </c>
      <c r="AB460" s="61">
        <v>0.1658</v>
      </c>
      <c r="AC460" s="61">
        <v>2.2700000000000001E-2</v>
      </c>
      <c r="AD460" s="61">
        <v>0.18840000000000001</v>
      </c>
      <c r="AE460" s="61">
        <v>155.21</v>
      </c>
      <c r="AF460" s="62">
        <v>5681.55</v>
      </c>
      <c r="AG460" s="61">
        <v>702.01</v>
      </c>
      <c r="AH460" s="62">
        <v>174383.66</v>
      </c>
      <c r="AI460" s="61" t="s">
        <v>14</v>
      </c>
      <c r="AJ460" s="62">
        <v>39476</v>
      </c>
      <c r="AK460" s="62">
        <v>61115.040000000001</v>
      </c>
      <c r="AL460" s="61">
        <v>60.31</v>
      </c>
      <c r="AM460" s="61">
        <v>35.630000000000003</v>
      </c>
      <c r="AN460" s="61">
        <v>37.700000000000003</v>
      </c>
      <c r="AO460" s="61">
        <v>4.53</v>
      </c>
      <c r="AP460" s="62">
        <v>1347.86</v>
      </c>
      <c r="AQ460" s="61">
        <v>0.80220000000000002</v>
      </c>
      <c r="AR460" s="62">
        <v>1048.55</v>
      </c>
      <c r="AS460" s="62">
        <v>1771.21</v>
      </c>
      <c r="AT460" s="62">
        <v>5280.07</v>
      </c>
      <c r="AU460" s="61">
        <v>953.9</v>
      </c>
      <c r="AV460" s="61">
        <v>264.64</v>
      </c>
      <c r="AW460" s="62">
        <v>9318.3700000000008</v>
      </c>
      <c r="AX460" s="62">
        <v>3570.54</v>
      </c>
      <c r="AY460" s="61">
        <v>0.38379999999999997</v>
      </c>
      <c r="AZ460" s="62">
        <v>5296.16</v>
      </c>
      <c r="BA460" s="61">
        <v>0.56930000000000003</v>
      </c>
      <c r="BB460" s="61">
        <v>435.46</v>
      </c>
      <c r="BC460" s="61">
        <v>4.6800000000000001E-2</v>
      </c>
      <c r="BD460" s="62">
        <v>9302.16</v>
      </c>
      <c r="BE460" s="62">
        <v>2196.04</v>
      </c>
      <c r="BF460" s="61">
        <v>0.37619999999999998</v>
      </c>
      <c r="BG460" s="61">
        <v>0.60499999999999998</v>
      </c>
      <c r="BH460" s="61">
        <v>0.2223</v>
      </c>
      <c r="BI460" s="61">
        <v>0.1234</v>
      </c>
      <c r="BJ460" s="61">
        <v>3.1600000000000003E-2</v>
      </c>
      <c r="BK460" s="61">
        <v>1.78E-2</v>
      </c>
    </row>
    <row r="461" spans="1:63" x14ac:dyDescent="0.25">
      <c r="A461" s="61" t="s">
        <v>492</v>
      </c>
      <c r="B461" s="61">
        <v>48090</v>
      </c>
      <c r="C461" s="61">
        <v>97.14</v>
      </c>
      <c r="D461" s="61">
        <v>8.92</v>
      </c>
      <c r="E461" s="61">
        <v>866.67</v>
      </c>
      <c r="F461" s="61">
        <v>866.61</v>
      </c>
      <c r="G461" s="61">
        <v>2.7000000000000001E-3</v>
      </c>
      <c r="H461" s="61">
        <v>0</v>
      </c>
      <c r="I461" s="61">
        <v>5.7999999999999996E-3</v>
      </c>
      <c r="J461" s="61">
        <v>1.1000000000000001E-3</v>
      </c>
      <c r="K461" s="61">
        <v>2.24E-2</v>
      </c>
      <c r="L461" s="61">
        <v>0.94299999999999995</v>
      </c>
      <c r="M461" s="61">
        <v>2.5100000000000001E-2</v>
      </c>
      <c r="N461" s="61">
        <v>0.45290000000000002</v>
      </c>
      <c r="O461" s="61">
        <v>2.2000000000000001E-3</v>
      </c>
      <c r="P461" s="61">
        <v>0.14069999999999999</v>
      </c>
      <c r="Q461" s="61">
        <v>42.35</v>
      </c>
      <c r="R461" s="62">
        <v>48834.720000000001</v>
      </c>
      <c r="S461" s="61">
        <v>0.32590000000000002</v>
      </c>
      <c r="T461" s="61">
        <v>0.14710000000000001</v>
      </c>
      <c r="U461" s="61">
        <v>0.52700000000000002</v>
      </c>
      <c r="V461" s="61">
        <v>17.46</v>
      </c>
      <c r="W461" s="61">
        <v>7.38</v>
      </c>
      <c r="X461" s="62">
        <v>63076.15</v>
      </c>
      <c r="Y461" s="61">
        <v>112.95</v>
      </c>
      <c r="Z461" s="62">
        <v>101960.36</v>
      </c>
      <c r="AA461" s="61">
        <v>0.90800000000000003</v>
      </c>
      <c r="AB461" s="61">
        <v>5.1499999999999997E-2</v>
      </c>
      <c r="AC461" s="61">
        <v>4.0500000000000001E-2</v>
      </c>
      <c r="AD461" s="61">
        <v>9.1999999999999998E-2</v>
      </c>
      <c r="AE461" s="61">
        <v>101.96</v>
      </c>
      <c r="AF461" s="62">
        <v>2476.61</v>
      </c>
      <c r="AG461" s="61">
        <v>366.77</v>
      </c>
      <c r="AH461" s="62">
        <v>89655.69</v>
      </c>
      <c r="AI461" s="61" t="s">
        <v>14</v>
      </c>
      <c r="AJ461" s="62">
        <v>31165</v>
      </c>
      <c r="AK461" s="62">
        <v>41211.68</v>
      </c>
      <c r="AL461" s="61">
        <v>36.869999999999997</v>
      </c>
      <c r="AM461" s="61">
        <v>23.59</v>
      </c>
      <c r="AN461" s="61">
        <v>26.54</v>
      </c>
      <c r="AO461" s="61">
        <v>4.57</v>
      </c>
      <c r="AP461" s="62">
        <v>1074.32</v>
      </c>
      <c r="AQ461" s="61">
        <v>1.3272999999999999</v>
      </c>
      <c r="AR461" s="62">
        <v>1193.8699999999999</v>
      </c>
      <c r="AS461" s="62">
        <v>2058.94</v>
      </c>
      <c r="AT461" s="62">
        <v>5255.99</v>
      </c>
      <c r="AU461" s="61">
        <v>829.49</v>
      </c>
      <c r="AV461" s="61">
        <v>163.6</v>
      </c>
      <c r="AW461" s="62">
        <v>9501.8799999999992</v>
      </c>
      <c r="AX461" s="62">
        <v>5645.29</v>
      </c>
      <c r="AY461" s="61">
        <v>0.56920000000000004</v>
      </c>
      <c r="AZ461" s="62">
        <v>3529.47</v>
      </c>
      <c r="BA461" s="61">
        <v>0.35589999999999999</v>
      </c>
      <c r="BB461" s="61">
        <v>742.7</v>
      </c>
      <c r="BC461" s="61">
        <v>7.4899999999999994E-2</v>
      </c>
      <c r="BD461" s="62">
        <v>9917.4599999999991</v>
      </c>
      <c r="BE461" s="62">
        <v>5029.08</v>
      </c>
      <c r="BF461" s="61">
        <v>1.9403999999999999</v>
      </c>
      <c r="BG461" s="61">
        <v>0.53390000000000004</v>
      </c>
      <c r="BH461" s="61">
        <v>0.20979999999999999</v>
      </c>
      <c r="BI461" s="61">
        <v>0.1865</v>
      </c>
      <c r="BJ461" s="61">
        <v>3.6299999999999999E-2</v>
      </c>
      <c r="BK461" s="61">
        <v>3.3599999999999998E-2</v>
      </c>
    </row>
    <row r="462" spans="1:63" x14ac:dyDescent="0.25">
      <c r="A462" s="61" t="s">
        <v>493</v>
      </c>
      <c r="B462" s="61">
        <v>47944</v>
      </c>
      <c r="C462" s="61">
        <v>118.19</v>
      </c>
      <c r="D462" s="61">
        <v>13.76</v>
      </c>
      <c r="E462" s="62">
        <v>1626.27</v>
      </c>
      <c r="F462" s="62">
        <v>1757.93</v>
      </c>
      <c r="G462" s="61">
        <v>1.8E-3</v>
      </c>
      <c r="H462" s="61">
        <v>1E-4</v>
      </c>
      <c r="I462" s="61">
        <v>4.7999999999999996E-3</v>
      </c>
      <c r="J462" s="61">
        <v>1.1999999999999999E-3</v>
      </c>
      <c r="K462" s="61">
        <v>5.8999999999999999E-3</v>
      </c>
      <c r="L462" s="61">
        <v>0.97430000000000005</v>
      </c>
      <c r="M462" s="61">
        <v>1.1900000000000001E-2</v>
      </c>
      <c r="N462" s="61">
        <v>0.50390000000000001</v>
      </c>
      <c r="O462" s="61">
        <v>5.5999999999999999E-3</v>
      </c>
      <c r="P462" s="61">
        <v>0.1479</v>
      </c>
      <c r="Q462" s="61">
        <v>76.05</v>
      </c>
      <c r="R462" s="62">
        <v>50116.38</v>
      </c>
      <c r="S462" s="61">
        <v>0.2205</v>
      </c>
      <c r="T462" s="61">
        <v>0.17480000000000001</v>
      </c>
      <c r="U462" s="61">
        <v>0.6048</v>
      </c>
      <c r="V462" s="61">
        <v>17.7</v>
      </c>
      <c r="W462" s="61">
        <v>12.12</v>
      </c>
      <c r="X462" s="62">
        <v>63608.89</v>
      </c>
      <c r="Y462" s="61">
        <v>129.54</v>
      </c>
      <c r="Z462" s="62">
        <v>103411.92</v>
      </c>
      <c r="AA462" s="61">
        <v>0.76759999999999995</v>
      </c>
      <c r="AB462" s="61">
        <v>0.14230000000000001</v>
      </c>
      <c r="AC462" s="61">
        <v>0.09</v>
      </c>
      <c r="AD462" s="61">
        <v>0.2324</v>
      </c>
      <c r="AE462" s="61">
        <v>103.41</v>
      </c>
      <c r="AF462" s="62">
        <v>2690.17</v>
      </c>
      <c r="AG462" s="61">
        <v>338.76</v>
      </c>
      <c r="AH462" s="62">
        <v>95884.800000000003</v>
      </c>
      <c r="AI462" s="61" t="s">
        <v>14</v>
      </c>
      <c r="AJ462" s="62">
        <v>28654</v>
      </c>
      <c r="AK462" s="62">
        <v>40065.11</v>
      </c>
      <c r="AL462" s="61">
        <v>34.03</v>
      </c>
      <c r="AM462" s="61">
        <v>24.5</v>
      </c>
      <c r="AN462" s="61">
        <v>26</v>
      </c>
      <c r="AO462" s="61">
        <v>3.84</v>
      </c>
      <c r="AP462" s="62">
        <v>1278.55</v>
      </c>
      <c r="AQ462" s="61">
        <v>0.9113</v>
      </c>
      <c r="AR462" s="61">
        <v>993.03</v>
      </c>
      <c r="AS462" s="62">
        <v>1838.36</v>
      </c>
      <c r="AT462" s="62">
        <v>4640.95</v>
      </c>
      <c r="AU462" s="61">
        <v>793.64</v>
      </c>
      <c r="AV462" s="61">
        <v>179.85</v>
      </c>
      <c r="AW462" s="62">
        <v>8445.83</v>
      </c>
      <c r="AX462" s="62">
        <v>5178.8100000000004</v>
      </c>
      <c r="AY462" s="61">
        <v>0.58660000000000001</v>
      </c>
      <c r="AZ462" s="62">
        <v>2744.58</v>
      </c>
      <c r="BA462" s="61">
        <v>0.31090000000000001</v>
      </c>
      <c r="BB462" s="61">
        <v>904.55</v>
      </c>
      <c r="BC462" s="61">
        <v>0.10249999999999999</v>
      </c>
      <c r="BD462" s="62">
        <v>8827.94</v>
      </c>
      <c r="BE462" s="62">
        <v>5099.84</v>
      </c>
      <c r="BF462" s="61">
        <v>1.9131</v>
      </c>
      <c r="BG462" s="61">
        <v>0.53969999999999996</v>
      </c>
      <c r="BH462" s="61">
        <v>0.23219999999999999</v>
      </c>
      <c r="BI462" s="61">
        <v>0.1668</v>
      </c>
      <c r="BJ462" s="61">
        <v>3.7600000000000001E-2</v>
      </c>
      <c r="BK462" s="61">
        <v>2.3800000000000002E-2</v>
      </c>
    </row>
    <row r="463" spans="1:63" x14ac:dyDescent="0.25">
      <c r="A463" s="61" t="s">
        <v>494</v>
      </c>
      <c r="B463" s="61">
        <v>44701</v>
      </c>
      <c r="C463" s="61">
        <v>26.43</v>
      </c>
      <c r="D463" s="61">
        <v>154.49</v>
      </c>
      <c r="E463" s="62">
        <v>4082.88</v>
      </c>
      <c r="F463" s="62">
        <v>3938.49</v>
      </c>
      <c r="G463" s="61">
        <v>3.27E-2</v>
      </c>
      <c r="H463" s="61">
        <v>5.9999999999999995E-4</v>
      </c>
      <c r="I463" s="61">
        <v>2.1600000000000001E-2</v>
      </c>
      <c r="J463" s="61">
        <v>8.9999999999999998E-4</v>
      </c>
      <c r="K463" s="61">
        <v>2.35E-2</v>
      </c>
      <c r="L463" s="61">
        <v>0.89490000000000003</v>
      </c>
      <c r="M463" s="61">
        <v>2.5999999999999999E-2</v>
      </c>
      <c r="N463" s="61">
        <v>0.14419999999999999</v>
      </c>
      <c r="O463" s="61">
        <v>1.5100000000000001E-2</v>
      </c>
      <c r="P463" s="61">
        <v>0.10059999999999999</v>
      </c>
      <c r="Q463" s="61">
        <v>176.15</v>
      </c>
      <c r="R463" s="62">
        <v>64009.88</v>
      </c>
      <c r="S463" s="61">
        <v>0.2492</v>
      </c>
      <c r="T463" s="61">
        <v>0.19159999999999999</v>
      </c>
      <c r="U463" s="61">
        <v>0.55920000000000003</v>
      </c>
      <c r="V463" s="61">
        <v>19.670000000000002</v>
      </c>
      <c r="W463" s="61">
        <v>19.29</v>
      </c>
      <c r="X463" s="62">
        <v>87173.26</v>
      </c>
      <c r="Y463" s="61">
        <v>209.2</v>
      </c>
      <c r="Z463" s="62">
        <v>209669.09</v>
      </c>
      <c r="AA463" s="61">
        <v>0.78280000000000005</v>
      </c>
      <c r="AB463" s="61">
        <v>0.1971</v>
      </c>
      <c r="AC463" s="61">
        <v>2.0199999999999999E-2</v>
      </c>
      <c r="AD463" s="61">
        <v>0.2172</v>
      </c>
      <c r="AE463" s="61">
        <v>209.67</v>
      </c>
      <c r="AF463" s="62">
        <v>7806.44</v>
      </c>
      <c r="AG463" s="61">
        <v>918.48</v>
      </c>
      <c r="AH463" s="62">
        <v>236193.07</v>
      </c>
      <c r="AI463" s="61" t="s">
        <v>14</v>
      </c>
      <c r="AJ463" s="62">
        <v>45654</v>
      </c>
      <c r="AK463" s="62">
        <v>78142.09</v>
      </c>
      <c r="AL463" s="61">
        <v>69.38</v>
      </c>
      <c r="AM463" s="61">
        <v>36.99</v>
      </c>
      <c r="AN463" s="61">
        <v>41.44</v>
      </c>
      <c r="AO463" s="61">
        <v>4.9000000000000004</v>
      </c>
      <c r="AP463" s="62">
        <v>1096.5</v>
      </c>
      <c r="AQ463" s="61">
        <v>0.72050000000000003</v>
      </c>
      <c r="AR463" s="62">
        <v>1115.58</v>
      </c>
      <c r="AS463" s="62">
        <v>1927.03</v>
      </c>
      <c r="AT463" s="62">
        <v>5933.05</v>
      </c>
      <c r="AU463" s="62">
        <v>1111.9100000000001</v>
      </c>
      <c r="AV463" s="61">
        <v>272.17</v>
      </c>
      <c r="AW463" s="62">
        <v>10359.75</v>
      </c>
      <c r="AX463" s="62">
        <v>2980.38</v>
      </c>
      <c r="AY463" s="61">
        <v>0.28410000000000002</v>
      </c>
      <c r="AZ463" s="62">
        <v>7112.2</v>
      </c>
      <c r="BA463" s="61">
        <v>0.67800000000000005</v>
      </c>
      <c r="BB463" s="61">
        <v>397.1</v>
      </c>
      <c r="BC463" s="61">
        <v>3.7900000000000003E-2</v>
      </c>
      <c r="BD463" s="62">
        <v>10489.68</v>
      </c>
      <c r="BE463" s="62">
        <v>1206.71</v>
      </c>
      <c r="BF463" s="61">
        <v>0.1341</v>
      </c>
      <c r="BG463" s="61">
        <v>0.6169</v>
      </c>
      <c r="BH463" s="61">
        <v>0.22700000000000001</v>
      </c>
      <c r="BI463" s="61">
        <v>0.1037</v>
      </c>
      <c r="BJ463" s="61">
        <v>2.92E-2</v>
      </c>
      <c r="BK463" s="61">
        <v>2.3199999999999998E-2</v>
      </c>
    </row>
    <row r="464" spans="1:63" x14ac:dyDescent="0.25">
      <c r="A464" s="61" t="s">
        <v>495</v>
      </c>
      <c r="B464" s="61">
        <v>47308</v>
      </c>
      <c r="C464" s="61">
        <v>138.43</v>
      </c>
      <c r="D464" s="61">
        <v>15.98</v>
      </c>
      <c r="E464" s="62">
        <v>2212.4899999999998</v>
      </c>
      <c r="F464" s="62">
        <v>2105.5100000000002</v>
      </c>
      <c r="G464" s="61">
        <v>5.1000000000000004E-3</v>
      </c>
      <c r="H464" s="61">
        <v>5.0000000000000001E-4</v>
      </c>
      <c r="I464" s="61">
        <v>1.6899999999999998E-2</v>
      </c>
      <c r="J464" s="61">
        <v>1.1000000000000001E-3</v>
      </c>
      <c r="K464" s="61">
        <v>1.04E-2</v>
      </c>
      <c r="L464" s="61">
        <v>0.93920000000000003</v>
      </c>
      <c r="M464" s="61">
        <v>2.6800000000000001E-2</v>
      </c>
      <c r="N464" s="61">
        <v>0.52959999999999996</v>
      </c>
      <c r="O464" s="61">
        <v>3.0999999999999999E-3</v>
      </c>
      <c r="P464" s="61">
        <v>0.153</v>
      </c>
      <c r="Q464" s="61">
        <v>100.81</v>
      </c>
      <c r="R464" s="62">
        <v>51154.01</v>
      </c>
      <c r="S464" s="61">
        <v>0.23230000000000001</v>
      </c>
      <c r="T464" s="61">
        <v>0.16830000000000001</v>
      </c>
      <c r="U464" s="61">
        <v>0.59950000000000003</v>
      </c>
      <c r="V464" s="61">
        <v>17.46</v>
      </c>
      <c r="W464" s="61">
        <v>15.02</v>
      </c>
      <c r="X464" s="62">
        <v>69877.03</v>
      </c>
      <c r="Y464" s="61">
        <v>143.30000000000001</v>
      </c>
      <c r="Z464" s="62">
        <v>139343.34</v>
      </c>
      <c r="AA464" s="61">
        <v>0.65269999999999995</v>
      </c>
      <c r="AB464" s="61">
        <v>0.21360000000000001</v>
      </c>
      <c r="AC464" s="61">
        <v>0.13370000000000001</v>
      </c>
      <c r="AD464" s="61">
        <v>0.3473</v>
      </c>
      <c r="AE464" s="61">
        <v>139.34</v>
      </c>
      <c r="AF464" s="62">
        <v>4160.25</v>
      </c>
      <c r="AG464" s="61">
        <v>446.06</v>
      </c>
      <c r="AH464" s="62">
        <v>134387.79</v>
      </c>
      <c r="AI464" s="61" t="s">
        <v>14</v>
      </c>
      <c r="AJ464" s="62">
        <v>27755</v>
      </c>
      <c r="AK464" s="62">
        <v>42107.88</v>
      </c>
      <c r="AL464" s="61">
        <v>42.09</v>
      </c>
      <c r="AM464" s="61">
        <v>27.67</v>
      </c>
      <c r="AN464" s="61">
        <v>30.56</v>
      </c>
      <c r="AO464" s="61">
        <v>4.21</v>
      </c>
      <c r="AP464" s="61">
        <v>438.09</v>
      </c>
      <c r="AQ464" s="61">
        <v>0.94569999999999999</v>
      </c>
      <c r="AR464" s="62">
        <v>1231.93</v>
      </c>
      <c r="AS464" s="62">
        <v>2030.96</v>
      </c>
      <c r="AT464" s="62">
        <v>5426.61</v>
      </c>
      <c r="AU464" s="61">
        <v>912.91</v>
      </c>
      <c r="AV464" s="61">
        <v>278.99</v>
      </c>
      <c r="AW464" s="62">
        <v>9881.41</v>
      </c>
      <c r="AX464" s="62">
        <v>4889.3</v>
      </c>
      <c r="AY464" s="61">
        <v>0.48080000000000001</v>
      </c>
      <c r="AZ464" s="62">
        <v>4270.93</v>
      </c>
      <c r="BA464" s="61">
        <v>0.42</v>
      </c>
      <c r="BB464" s="62">
        <v>1009.2</v>
      </c>
      <c r="BC464" s="61">
        <v>9.9199999999999997E-2</v>
      </c>
      <c r="BD464" s="62">
        <v>10169.43</v>
      </c>
      <c r="BE464" s="62">
        <v>3342.88</v>
      </c>
      <c r="BF464" s="61">
        <v>1.0028999999999999</v>
      </c>
      <c r="BG464" s="61">
        <v>0.54969999999999997</v>
      </c>
      <c r="BH464" s="61">
        <v>0.22570000000000001</v>
      </c>
      <c r="BI464" s="61">
        <v>0.16789999999999999</v>
      </c>
      <c r="BJ464" s="61">
        <v>3.5900000000000001E-2</v>
      </c>
      <c r="BK464" s="61">
        <v>2.0799999999999999E-2</v>
      </c>
    </row>
    <row r="465" spans="1:63" x14ac:dyDescent="0.25">
      <c r="A465" s="61" t="s">
        <v>496</v>
      </c>
      <c r="B465" s="61">
        <v>49213</v>
      </c>
      <c r="C465" s="61">
        <v>60.62</v>
      </c>
      <c r="D465" s="61">
        <v>22.75</v>
      </c>
      <c r="E465" s="62">
        <v>1378.81</v>
      </c>
      <c r="F465" s="62">
        <v>1371.25</v>
      </c>
      <c r="G465" s="61">
        <v>5.3E-3</v>
      </c>
      <c r="H465" s="61">
        <v>2.0000000000000001E-4</v>
      </c>
      <c r="I465" s="61">
        <v>6.1000000000000004E-3</v>
      </c>
      <c r="J465" s="61">
        <v>1.4E-3</v>
      </c>
      <c r="K465" s="61">
        <v>1.5699999999999999E-2</v>
      </c>
      <c r="L465" s="61">
        <v>0.95240000000000002</v>
      </c>
      <c r="M465" s="61">
        <v>1.8800000000000001E-2</v>
      </c>
      <c r="N465" s="61">
        <v>0.29189999999999999</v>
      </c>
      <c r="O465" s="61">
        <v>3.0000000000000001E-3</v>
      </c>
      <c r="P465" s="61">
        <v>0.11459999999999999</v>
      </c>
      <c r="Q465" s="61">
        <v>62.6</v>
      </c>
      <c r="R465" s="62">
        <v>53113.17</v>
      </c>
      <c r="S465" s="61">
        <v>0.2767</v>
      </c>
      <c r="T465" s="61">
        <v>0.1729</v>
      </c>
      <c r="U465" s="61">
        <v>0.5504</v>
      </c>
      <c r="V465" s="61">
        <v>19.3</v>
      </c>
      <c r="W465" s="61">
        <v>10.34</v>
      </c>
      <c r="X465" s="62">
        <v>70171.45</v>
      </c>
      <c r="Y465" s="61">
        <v>128.80000000000001</v>
      </c>
      <c r="Z465" s="62">
        <v>136831.91</v>
      </c>
      <c r="AA465" s="61">
        <v>0.85660000000000003</v>
      </c>
      <c r="AB465" s="61">
        <v>9.9000000000000005E-2</v>
      </c>
      <c r="AC465" s="61">
        <v>4.4499999999999998E-2</v>
      </c>
      <c r="AD465" s="61">
        <v>0.1434</v>
      </c>
      <c r="AE465" s="61">
        <v>136.83000000000001</v>
      </c>
      <c r="AF465" s="62">
        <v>3809.24</v>
      </c>
      <c r="AG465" s="61">
        <v>499.2</v>
      </c>
      <c r="AH465" s="62">
        <v>137547.43</v>
      </c>
      <c r="AI465" s="61" t="s">
        <v>14</v>
      </c>
      <c r="AJ465" s="62">
        <v>34967</v>
      </c>
      <c r="AK465" s="62">
        <v>50020.480000000003</v>
      </c>
      <c r="AL465" s="61">
        <v>45.54</v>
      </c>
      <c r="AM465" s="61">
        <v>26.63</v>
      </c>
      <c r="AN465" s="61">
        <v>29.79</v>
      </c>
      <c r="AO465" s="61">
        <v>4.72</v>
      </c>
      <c r="AP465" s="62">
        <v>1147.3399999999999</v>
      </c>
      <c r="AQ465" s="61">
        <v>0.99260000000000004</v>
      </c>
      <c r="AR465" s="62">
        <v>1137.27</v>
      </c>
      <c r="AS465" s="62">
        <v>1716.52</v>
      </c>
      <c r="AT465" s="62">
        <v>4837.43</v>
      </c>
      <c r="AU465" s="61">
        <v>875.14</v>
      </c>
      <c r="AV465" s="61">
        <v>193.03</v>
      </c>
      <c r="AW465" s="62">
        <v>8759.39</v>
      </c>
      <c r="AX465" s="62">
        <v>4246.4399999999996</v>
      </c>
      <c r="AY465" s="61">
        <v>0.47120000000000001</v>
      </c>
      <c r="AZ465" s="62">
        <v>4238.67</v>
      </c>
      <c r="BA465" s="61">
        <v>0.4703</v>
      </c>
      <c r="BB465" s="61">
        <v>527.63</v>
      </c>
      <c r="BC465" s="61">
        <v>5.8500000000000003E-2</v>
      </c>
      <c r="BD465" s="62">
        <v>9012.74</v>
      </c>
      <c r="BE465" s="62">
        <v>3665.9</v>
      </c>
      <c r="BF465" s="61">
        <v>0.87839999999999996</v>
      </c>
      <c r="BG465" s="61">
        <v>0.57879999999999998</v>
      </c>
      <c r="BH465" s="61">
        <v>0.2127</v>
      </c>
      <c r="BI465" s="61">
        <v>0.15260000000000001</v>
      </c>
      <c r="BJ465" s="61">
        <v>3.5400000000000001E-2</v>
      </c>
      <c r="BK465" s="61">
        <v>2.06E-2</v>
      </c>
    </row>
    <row r="466" spans="1:63" x14ac:dyDescent="0.25">
      <c r="A466" s="61" t="s">
        <v>497</v>
      </c>
      <c r="B466" s="61">
        <v>46144</v>
      </c>
      <c r="C466" s="61">
        <v>67.760000000000005</v>
      </c>
      <c r="D466" s="61">
        <v>33.630000000000003</v>
      </c>
      <c r="E466" s="62">
        <v>2279.14</v>
      </c>
      <c r="F466" s="62">
        <v>2239.83</v>
      </c>
      <c r="G466" s="61">
        <v>5.8999999999999999E-3</v>
      </c>
      <c r="H466" s="61">
        <v>2.0000000000000001E-4</v>
      </c>
      <c r="I466" s="61">
        <v>8.0000000000000002E-3</v>
      </c>
      <c r="J466" s="61">
        <v>1.4E-3</v>
      </c>
      <c r="K466" s="61">
        <v>1.11E-2</v>
      </c>
      <c r="L466" s="61">
        <v>0.95660000000000001</v>
      </c>
      <c r="M466" s="61">
        <v>1.67E-2</v>
      </c>
      <c r="N466" s="61">
        <v>0.2828</v>
      </c>
      <c r="O466" s="61">
        <v>3.7000000000000002E-3</v>
      </c>
      <c r="P466" s="61">
        <v>0.1115</v>
      </c>
      <c r="Q466" s="61">
        <v>97.36</v>
      </c>
      <c r="R466" s="62">
        <v>55574.29</v>
      </c>
      <c r="S466" s="61">
        <v>0.25869999999999999</v>
      </c>
      <c r="T466" s="61">
        <v>0.19</v>
      </c>
      <c r="U466" s="61">
        <v>0.55130000000000001</v>
      </c>
      <c r="V466" s="61">
        <v>19.88</v>
      </c>
      <c r="W466" s="61">
        <v>14.04</v>
      </c>
      <c r="X466" s="62">
        <v>73556.539999999994</v>
      </c>
      <c r="Y466" s="61">
        <v>158.07</v>
      </c>
      <c r="Z466" s="62">
        <v>134130.79</v>
      </c>
      <c r="AA466" s="61">
        <v>0.83760000000000001</v>
      </c>
      <c r="AB466" s="61">
        <v>0.1139</v>
      </c>
      <c r="AC466" s="61">
        <v>4.8399999999999999E-2</v>
      </c>
      <c r="AD466" s="61">
        <v>0.16239999999999999</v>
      </c>
      <c r="AE466" s="61">
        <v>134.13</v>
      </c>
      <c r="AF466" s="62">
        <v>3593.3</v>
      </c>
      <c r="AG466" s="61">
        <v>485.4</v>
      </c>
      <c r="AH466" s="62">
        <v>140743.01</v>
      </c>
      <c r="AI466" s="61" t="s">
        <v>14</v>
      </c>
      <c r="AJ466" s="62">
        <v>35725</v>
      </c>
      <c r="AK466" s="62">
        <v>51216.19</v>
      </c>
      <c r="AL466" s="61">
        <v>45.66</v>
      </c>
      <c r="AM466" s="61">
        <v>25.71</v>
      </c>
      <c r="AN466" s="61">
        <v>27.42</v>
      </c>
      <c r="AO466" s="61">
        <v>4.8099999999999996</v>
      </c>
      <c r="AP466" s="62">
        <v>1071.82</v>
      </c>
      <c r="AQ466" s="61">
        <v>0.92249999999999999</v>
      </c>
      <c r="AR466" s="62">
        <v>1105.77</v>
      </c>
      <c r="AS466" s="62">
        <v>1799.76</v>
      </c>
      <c r="AT466" s="62">
        <v>4883.21</v>
      </c>
      <c r="AU466" s="61">
        <v>867.77</v>
      </c>
      <c r="AV466" s="61">
        <v>201.58</v>
      </c>
      <c r="AW466" s="62">
        <v>8858.1</v>
      </c>
      <c r="AX466" s="62">
        <v>4176.18</v>
      </c>
      <c r="AY466" s="61">
        <v>0.48199999999999998</v>
      </c>
      <c r="AZ466" s="62">
        <v>4010.18</v>
      </c>
      <c r="BA466" s="61">
        <v>0.46289999999999998</v>
      </c>
      <c r="BB466" s="61">
        <v>477.58</v>
      </c>
      <c r="BC466" s="61">
        <v>5.5100000000000003E-2</v>
      </c>
      <c r="BD466" s="62">
        <v>8663.93</v>
      </c>
      <c r="BE466" s="62">
        <v>3449.96</v>
      </c>
      <c r="BF466" s="61">
        <v>0.83860000000000001</v>
      </c>
      <c r="BG466" s="61">
        <v>0.58160000000000001</v>
      </c>
      <c r="BH466" s="61">
        <v>0.22409999999999999</v>
      </c>
      <c r="BI466" s="61">
        <v>0.13600000000000001</v>
      </c>
      <c r="BJ466" s="61">
        <v>3.3500000000000002E-2</v>
      </c>
      <c r="BK466" s="61">
        <v>2.47E-2</v>
      </c>
    </row>
    <row r="467" spans="1:63" x14ac:dyDescent="0.25">
      <c r="A467" s="61" t="s">
        <v>498</v>
      </c>
      <c r="B467" s="61">
        <v>45609</v>
      </c>
      <c r="C467" s="61">
        <v>53</v>
      </c>
      <c r="D467" s="61">
        <v>42.41</v>
      </c>
      <c r="E467" s="62">
        <v>2247.59</v>
      </c>
      <c r="F467" s="62">
        <v>2189.75</v>
      </c>
      <c r="G467" s="61">
        <v>1.3899999999999999E-2</v>
      </c>
      <c r="H467" s="61">
        <v>5.9999999999999995E-4</v>
      </c>
      <c r="I467" s="61">
        <v>3.61E-2</v>
      </c>
      <c r="J467" s="61">
        <v>1.5E-3</v>
      </c>
      <c r="K467" s="61">
        <v>2.8899999999999999E-2</v>
      </c>
      <c r="L467" s="61">
        <v>0.87709999999999999</v>
      </c>
      <c r="M467" s="61">
        <v>4.2000000000000003E-2</v>
      </c>
      <c r="N467" s="61">
        <v>0.38900000000000001</v>
      </c>
      <c r="O467" s="61">
        <v>7.3000000000000001E-3</v>
      </c>
      <c r="P467" s="61">
        <v>0.13120000000000001</v>
      </c>
      <c r="Q467" s="61">
        <v>109.6</v>
      </c>
      <c r="R467" s="62">
        <v>58265.9</v>
      </c>
      <c r="S467" s="61">
        <v>0.27960000000000002</v>
      </c>
      <c r="T467" s="61">
        <v>0.1762</v>
      </c>
      <c r="U467" s="61">
        <v>0.54420000000000002</v>
      </c>
      <c r="V467" s="61">
        <v>17.48</v>
      </c>
      <c r="W467" s="61">
        <v>15.03</v>
      </c>
      <c r="X467" s="62">
        <v>75371.67</v>
      </c>
      <c r="Y467" s="61">
        <v>144.62</v>
      </c>
      <c r="Z467" s="62">
        <v>189333.07</v>
      </c>
      <c r="AA467" s="61">
        <v>0.65400000000000003</v>
      </c>
      <c r="AB467" s="61">
        <v>0.2787</v>
      </c>
      <c r="AC467" s="61">
        <v>6.7299999999999999E-2</v>
      </c>
      <c r="AD467" s="61">
        <v>0.34599999999999997</v>
      </c>
      <c r="AE467" s="61">
        <v>189.33</v>
      </c>
      <c r="AF467" s="62">
        <v>6191.84</v>
      </c>
      <c r="AG467" s="61">
        <v>613.54</v>
      </c>
      <c r="AH467" s="62">
        <v>201412.41</v>
      </c>
      <c r="AI467" s="61" t="s">
        <v>14</v>
      </c>
      <c r="AJ467" s="62">
        <v>32897</v>
      </c>
      <c r="AK467" s="62">
        <v>51234.9</v>
      </c>
      <c r="AL467" s="61">
        <v>52.25</v>
      </c>
      <c r="AM467" s="61">
        <v>30.63</v>
      </c>
      <c r="AN467" s="61">
        <v>34.020000000000003</v>
      </c>
      <c r="AO467" s="61">
        <v>4.49</v>
      </c>
      <c r="AP467" s="62">
        <v>1306.33</v>
      </c>
      <c r="AQ467" s="61">
        <v>0.94169999999999998</v>
      </c>
      <c r="AR467" s="62">
        <v>1194.27</v>
      </c>
      <c r="AS467" s="62">
        <v>1961.56</v>
      </c>
      <c r="AT467" s="62">
        <v>5976.39</v>
      </c>
      <c r="AU467" s="62">
        <v>1020.92</v>
      </c>
      <c r="AV467" s="61">
        <v>292.85000000000002</v>
      </c>
      <c r="AW467" s="62">
        <v>10445.98</v>
      </c>
      <c r="AX467" s="62">
        <v>3828.31</v>
      </c>
      <c r="AY467" s="61">
        <v>0.35560000000000003</v>
      </c>
      <c r="AZ467" s="62">
        <v>6238.3</v>
      </c>
      <c r="BA467" s="61">
        <v>0.57940000000000003</v>
      </c>
      <c r="BB467" s="61">
        <v>700.43</v>
      </c>
      <c r="BC467" s="61">
        <v>6.5100000000000005E-2</v>
      </c>
      <c r="BD467" s="62">
        <v>10767.04</v>
      </c>
      <c r="BE467" s="62">
        <v>1877.93</v>
      </c>
      <c r="BF467" s="61">
        <v>0.35410000000000003</v>
      </c>
      <c r="BG467" s="61">
        <v>0.58169999999999999</v>
      </c>
      <c r="BH467" s="61">
        <v>0.2162</v>
      </c>
      <c r="BI467" s="61">
        <v>0.14849999999999999</v>
      </c>
      <c r="BJ467" s="61">
        <v>3.3099999999999997E-2</v>
      </c>
      <c r="BK467" s="61">
        <v>2.0500000000000001E-2</v>
      </c>
    </row>
    <row r="468" spans="1:63" x14ac:dyDescent="0.25">
      <c r="A468" s="61" t="s">
        <v>499</v>
      </c>
      <c r="B468" s="61">
        <v>49817</v>
      </c>
      <c r="C468" s="61">
        <v>51.9</v>
      </c>
      <c r="D468" s="61">
        <v>13.98</v>
      </c>
      <c r="E468" s="61">
        <v>725.53</v>
      </c>
      <c r="F468" s="61">
        <v>734.05</v>
      </c>
      <c r="G468" s="61">
        <v>2E-3</v>
      </c>
      <c r="H468" s="61">
        <v>8.9999999999999998E-4</v>
      </c>
      <c r="I468" s="61">
        <v>2.5999999999999999E-3</v>
      </c>
      <c r="J468" s="61">
        <v>6.9999999999999999E-4</v>
      </c>
      <c r="K468" s="61">
        <v>6.1000000000000004E-3</v>
      </c>
      <c r="L468" s="61">
        <v>0.98060000000000003</v>
      </c>
      <c r="M468" s="61">
        <v>7.3000000000000001E-3</v>
      </c>
      <c r="N468" s="61">
        <v>0.1709</v>
      </c>
      <c r="O468" s="61">
        <v>5.9999999999999995E-4</v>
      </c>
      <c r="P468" s="61">
        <v>0.1019</v>
      </c>
      <c r="Q468" s="61">
        <v>37.58</v>
      </c>
      <c r="R468" s="62">
        <v>52034.74</v>
      </c>
      <c r="S468" s="61">
        <v>0.23369999999999999</v>
      </c>
      <c r="T468" s="61">
        <v>0.1696</v>
      </c>
      <c r="U468" s="61">
        <v>0.59670000000000001</v>
      </c>
      <c r="V468" s="61">
        <v>17.309999999999999</v>
      </c>
      <c r="W468" s="61">
        <v>5.6</v>
      </c>
      <c r="X468" s="62">
        <v>66663.81</v>
      </c>
      <c r="Y468" s="61">
        <v>127.66</v>
      </c>
      <c r="Z468" s="62">
        <v>117608.88</v>
      </c>
      <c r="AA468" s="61">
        <v>0.87260000000000004</v>
      </c>
      <c r="AB468" s="61">
        <v>9.5299999999999996E-2</v>
      </c>
      <c r="AC468" s="61">
        <v>3.2000000000000001E-2</v>
      </c>
      <c r="AD468" s="61">
        <v>0.12740000000000001</v>
      </c>
      <c r="AE468" s="61">
        <v>117.61</v>
      </c>
      <c r="AF468" s="62">
        <v>2841.03</v>
      </c>
      <c r="AG468" s="61">
        <v>406.7</v>
      </c>
      <c r="AH468" s="62">
        <v>108947.65</v>
      </c>
      <c r="AI468" s="61" t="s">
        <v>14</v>
      </c>
      <c r="AJ468" s="62">
        <v>35887</v>
      </c>
      <c r="AK468" s="62">
        <v>54213.32</v>
      </c>
      <c r="AL468" s="61">
        <v>37</v>
      </c>
      <c r="AM468" s="61">
        <v>23.27</v>
      </c>
      <c r="AN468" s="61">
        <v>26.9</v>
      </c>
      <c r="AO468" s="61">
        <v>5.0199999999999996</v>
      </c>
      <c r="AP468" s="62">
        <v>1386.1</v>
      </c>
      <c r="AQ468" s="61">
        <v>0.998</v>
      </c>
      <c r="AR468" s="62">
        <v>1164.99</v>
      </c>
      <c r="AS468" s="62">
        <v>1784.64</v>
      </c>
      <c r="AT468" s="62">
        <v>5364.4</v>
      </c>
      <c r="AU468" s="61">
        <v>869.85</v>
      </c>
      <c r="AV468" s="61">
        <v>130</v>
      </c>
      <c r="AW468" s="62">
        <v>9313.8799999999992</v>
      </c>
      <c r="AX468" s="62">
        <v>4850.3500000000004</v>
      </c>
      <c r="AY468" s="61">
        <v>0.51849999999999996</v>
      </c>
      <c r="AZ468" s="62">
        <v>4082.44</v>
      </c>
      <c r="BA468" s="61">
        <v>0.43640000000000001</v>
      </c>
      <c r="BB468" s="61">
        <v>421.74</v>
      </c>
      <c r="BC468" s="61">
        <v>4.5100000000000001E-2</v>
      </c>
      <c r="BD468" s="62">
        <v>9354.5300000000007</v>
      </c>
      <c r="BE468" s="62">
        <v>4290.93</v>
      </c>
      <c r="BF468" s="61">
        <v>1.0407999999999999</v>
      </c>
      <c r="BG468" s="61">
        <v>0.57240000000000002</v>
      </c>
      <c r="BH468" s="61">
        <v>0.22009999999999999</v>
      </c>
      <c r="BI468" s="61">
        <v>0.14729999999999999</v>
      </c>
      <c r="BJ468" s="61">
        <v>3.4099999999999998E-2</v>
      </c>
      <c r="BK468" s="61">
        <v>2.6100000000000002E-2</v>
      </c>
    </row>
    <row r="469" spans="1:63" x14ac:dyDescent="0.25">
      <c r="A469" s="61" t="s">
        <v>500</v>
      </c>
      <c r="B469" s="61">
        <v>44735</v>
      </c>
      <c r="C469" s="61">
        <v>72.67</v>
      </c>
      <c r="D469" s="61">
        <v>32.4</v>
      </c>
      <c r="E469" s="62">
        <v>2354.29</v>
      </c>
      <c r="F469" s="62">
        <v>2241.92</v>
      </c>
      <c r="G469" s="61">
        <v>5.4999999999999997E-3</v>
      </c>
      <c r="H469" s="61">
        <v>4.0000000000000002E-4</v>
      </c>
      <c r="I469" s="61">
        <v>1.0699999999999999E-2</v>
      </c>
      <c r="J469" s="61">
        <v>1.4E-3</v>
      </c>
      <c r="K469" s="61">
        <v>1.6400000000000001E-2</v>
      </c>
      <c r="L469" s="61">
        <v>0.94040000000000001</v>
      </c>
      <c r="M469" s="61">
        <v>2.53E-2</v>
      </c>
      <c r="N469" s="61">
        <v>0.48959999999999998</v>
      </c>
      <c r="O469" s="61">
        <v>4.5999999999999999E-3</v>
      </c>
      <c r="P469" s="61">
        <v>0.1487</v>
      </c>
      <c r="Q469" s="61">
        <v>103.86</v>
      </c>
      <c r="R469" s="62">
        <v>52380.81</v>
      </c>
      <c r="S469" s="61">
        <v>0.2253</v>
      </c>
      <c r="T469" s="61">
        <v>0.1734</v>
      </c>
      <c r="U469" s="61">
        <v>0.60119999999999996</v>
      </c>
      <c r="V469" s="61">
        <v>17.97</v>
      </c>
      <c r="W469" s="61">
        <v>15.56</v>
      </c>
      <c r="X469" s="62">
        <v>72105.37</v>
      </c>
      <c r="Y469" s="61">
        <v>146.66</v>
      </c>
      <c r="Z469" s="62">
        <v>140298.34</v>
      </c>
      <c r="AA469" s="61">
        <v>0.71260000000000001</v>
      </c>
      <c r="AB469" s="61">
        <v>0.2225</v>
      </c>
      <c r="AC469" s="61">
        <v>6.5000000000000002E-2</v>
      </c>
      <c r="AD469" s="61">
        <v>0.28739999999999999</v>
      </c>
      <c r="AE469" s="61">
        <v>140.30000000000001</v>
      </c>
      <c r="AF469" s="62">
        <v>4247.17</v>
      </c>
      <c r="AG469" s="61">
        <v>482.68</v>
      </c>
      <c r="AH469" s="62">
        <v>141043.62</v>
      </c>
      <c r="AI469" s="61" t="s">
        <v>14</v>
      </c>
      <c r="AJ469" s="62">
        <v>29579</v>
      </c>
      <c r="AK469" s="62">
        <v>44041.64</v>
      </c>
      <c r="AL469" s="61">
        <v>44.91</v>
      </c>
      <c r="AM469" s="61">
        <v>28.28</v>
      </c>
      <c r="AN469" s="61">
        <v>31.89</v>
      </c>
      <c r="AO469" s="61">
        <v>4.25</v>
      </c>
      <c r="AP469" s="61">
        <v>721.37</v>
      </c>
      <c r="AQ469" s="61">
        <v>1.0130999999999999</v>
      </c>
      <c r="AR469" s="62">
        <v>1121.58</v>
      </c>
      <c r="AS469" s="62">
        <v>1796</v>
      </c>
      <c r="AT469" s="62">
        <v>5224.91</v>
      </c>
      <c r="AU469" s="61">
        <v>874.79</v>
      </c>
      <c r="AV469" s="61">
        <v>241.54</v>
      </c>
      <c r="AW469" s="62">
        <v>9258.81</v>
      </c>
      <c r="AX469" s="62">
        <v>4368.33</v>
      </c>
      <c r="AY469" s="61">
        <v>0.4501</v>
      </c>
      <c r="AZ469" s="62">
        <v>4432.45</v>
      </c>
      <c r="BA469" s="61">
        <v>0.45669999999999999</v>
      </c>
      <c r="BB469" s="61">
        <v>905.05</v>
      </c>
      <c r="BC469" s="61">
        <v>9.3200000000000005E-2</v>
      </c>
      <c r="BD469" s="62">
        <v>9705.83</v>
      </c>
      <c r="BE469" s="62">
        <v>3087.93</v>
      </c>
      <c r="BF469" s="61">
        <v>0.84189999999999998</v>
      </c>
      <c r="BG469" s="61">
        <v>0.55689999999999995</v>
      </c>
      <c r="BH469" s="61">
        <v>0.217</v>
      </c>
      <c r="BI469" s="61">
        <v>0.17299999999999999</v>
      </c>
      <c r="BJ469" s="61">
        <v>3.2599999999999997E-2</v>
      </c>
      <c r="BK469" s="61">
        <v>2.0400000000000001E-2</v>
      </c>
    </row>
    <row r="470" spans="1:63" x14ac:dyDescent="0.25">
      <c r="A470" s="61" t="s">
        <v>501</v>
      </c>
      <c r="B470" s="61">
        <v>44743</v>
      </c>
      <c r="C470" s="61">
        <v>23.86</v>
      </c>
      <c r="D470" s="61">
        <v>166.84</v>
      </c>
      <c r="E470" s="62">
        <v>3980.3</v>
      </c>
      <c r="F470" s="62">
        <v>3354.81</v>
      </c>
      <c r="G470" s="61">
        <v>6.4999999999999997E-3</v>
      </c>
      <c r="H470" s="61">
        <v>4.0000000000000002E-4</v>
      </c>
      <c r="I470" s="61">
        <v>0.31619999999999998</v>
      </c>
      <c r="J470" s="61">
        <v>1.1999999999999999E-3</v>
      </c>
      <c r="K470" s="61">
        <v>6.8699999999999997E-2</v>
      </c>
      <c r="L470" s="61">
        <v>0.51449999999999996</v>
      </c>
      <c r="M470" s="61">
        <v>9.2600000000000002E-2</v>
      </c>
      <c r="N470" s="61">
        <v>0.72050000000000003</v>
      </c>
      <c r="O470" s="61">
        <v>3.3700000000000001E-2</v>
      </c>
      <c r="P470" s="61">
        <v>0.15210000000000001</v>
      </c>
      <c r="Q470" s="61">
        <v>149.38999999999999</v>
      </c>
      <c r="R470" s="62">
        <v>55178.44</v>
      </c>
      <c r="S470" s="61">
        <v>0.24779999999999999</v>
      </c>
      <c r="T470" s="61">
        <v>0.188</v>
      </c>
      <c r="U470" s="61">
        <v>0.56420000000000003</v>
      </c>
      <c r="V470" s="61">
        <v>18.5</v>
      </c>
      <c r="W470" s="61">
        <v>24.09</v>
      </c>
      <c r="X470" s="62">
        <v>77858.36</v>
      </c>
      <c r="Y470" s="61">
        <v>162.38</v>
      </c>
      <c r="Z470" s="62">
        <v>97505.77</v>
      </c>
      <c r="AA470" s="61">
        <v>0.6593</v>
      </c>
      <c r="AB470" s="61">
        <v>0.29509999999999997</v>
      </c>
      <c r="AC470" s="61">
        <v>4.5699999999999998E-2</v>
      </c>
      <c r="AD470" s="61">
        <v>0.3407</v>
      </c>
      <c r="AE470" s="61">
        <v>97.51</v>
      </c>
      <c r="AF470" s="62">
        <v>3502.24</v>
      </c>
      <c r="AG470" s="61">
        <v>429.01</v>
      </c>
      <c r="AH470" s="62">
        <v>100800.88</v>
      </c>
      <c r="AI470" s="61" t="s">
        <v>14</v>
      </c>
      <c r="AJ470" s="62">
        <v>24290</v>
      </c>
      <c r="AK470" s="62">
        <v>36588.61</v>
      </c>
      <c r="AL470" s="61">
        <v>53.2</v>
      </c>
      <c r="AM470" s="61">
        <v>33.21</v>
      </c>
      <c r="AN470" s="61">
        <v>38.409999999999997</v>
      </c>
      <c r="AO470" s="61">
        <v>4.54</v>
      </c>
      <c r="AP470" s="61">
        <v>770.58</v>
      </c>
      <c r="AQ470" s="61">
        <v>1.1206</v>
      </c>
      <c r="AR470" s="62">
        <v>1374.06</v>
      </c>
      <c r="AS470" s="62">
        <v>2186.6999999999998</v>
      </c>
      <c r="AT470" s="62">
        <v>5916.68</v>
      </c>
      <c r="AU470" s="62">
        <v>1041.75</v>
      </c>
      <c r="AV470" s="61">
        <v>510.06</v>
      </c>
      <c r="AW470" s="62">
        <v>11029.25</v>
      </c>
      <c r="AX470" s="62">
        <v>5918.25</v>
      </c>
      <c r="AY470" s="61">
        <v>0.51690000000000003</v>
      </c>
      <c r="AZ470" s="62">
        <v>4111.34</v>
      </c>
      <c r="BA470" s="61">
        <v>0.35909999999999997</v>
      </c>
      <c r="BB470" s="62">
        <v>1420.17</v>
      </c>
      <c r="BC470" s="61">
        <v>0.124</v>
      </c>
      <c r="BD470" s="62">
        <v>11449.76</v>
      </c>
      <c r="BE470" s="62">
        <v>3646.75</v>
      </c>
      <c r="BF470" s="61">
        <v>1.5239</v>
      </c>
      <c r="BG470" s="61">
        <v>0.52300000000000002</v>
      </c>
      <c r="BH470" s="61">
        <v>0.2069</v>
      </c>
      <c r="BI470" s="61">
        <v>0.22900000000000001</v>
      </c>
      <c r="BJ470" s="61">
        <v>2.3699999999999999E-2</v>
      </c>
      <c r="BK470" s="61">
        <v>1.7399999999999999E-2</v>
      </c>
    </row>
    <row r="471" spans="1:63" x14ac:dyDescent="0.25">
      <c r="A471" s="61" t="s">
        <v>502</v>
      </c>
      <c r="B471" s="61">
        <v>49940</v>
      </c>
      <c r="C471" s="61">
        <v>96.38</v>
      </c>
      <c r="D471" s="61">
        <v>15.47</v>
      </c>
      <c r="E471" s="62">
        <v>1491.25</v>
      </c>
      <c r="F471" s="62">
        <v>1647.81</v>
      </c>
      <c r="G471" s="61">
        <v>1.6999999999999999E-3</v>
      </c>
      <c r="H471" s="61">
        <v>2.0000000000000001E-4</v>
      </c>
      <c r="I471" s="61">
        <v>4.4999999999999997E-3</v>
      </c>
      <c r="J471" s="61">
        <v>1E-3</v>
      </c>
      <c r="K471" s="61">
        <v>6.3E-3</v>
      </c>
      <c r="L471" s="61">
        <v>0.97440000000000004</v>
      </c>
      <c r="M471" s="61">
        <v>1.1900000000000001E-2</v>
      </c>
      <c r="N471" s="61">
        <v>0.49669999999999997</v>
      </c>
      <c r="O471" s="61">
        <v>5.8999999999999999E-3</v>
      </c>
      <c r="P471" s="61">
        <v>0.14030000000000001</v>
      </c>
      <c r="Q471" s="61">
        <v>69.73</v>
      </c>
      <c r="R471" s="62">
        <v>49855.13</v>
      </c>
      <c r="S471" s="61">
        <v>0.22040000000000001</v>
      </c>
      <c r="T471" s="61">
        <v>0.1739</v>
      </c>
      <c r="U471" s="61">
        <v>0.60570000000000002</v>
      </c>
      <c r="V471" s="61">
        <v>17.809999999999999</v>
      </c>
      <c r="W471" s="61">
        <v>11.06</v>
      </c>
      <c r="X471" s="62">
        <v>65265.26</v>
      </c>
      <c r="Y471" s="61">
        <v>129.88</v>
      </c>
      <c r="Z471" s="62">
        <v>100974.6</v>
      </c>
      <c r="AA471" s="61">
        <v>0.79800000000000004</v>
      </c>
      <c r="AB471" s="61">
        <v>0.126</v>
      </c>
      <c r="AC471" s="61">
        <v>7.5999999999999998E-2</v>
      </c>
      <c r="AD471" s="61">
        <v>0.20200000000000001</v>
      </c>
      <c r="AE471" s="61">
        <v>100.97</v>
      </c>
      <c r="AF471" s="62">
        <v>2671.56</v>
      </c>
      <c r="AG471" s="61">
        <v>351.81</v>
      </c>
      <c r="AH471" s="62">
        <v>95511.360000000001</v>
      </c>
      <c r="AI471" s="61" t="s">
        <v>14</v>
      </c>
      <c r="AJ471" s="62">
        <v>28851</v>
      </c>
      <c r="AK471" s="62">
        <v>40402.25</v>
      </c>
      <c r="AL471" s="61">
        <v>35.76</v>
      </c>
      <c r="AM471" s="61">
        <v>24.84</v>
      </c>
      <c r="AN471" s="61">
        <v>26.89</v>
      </c>
      <c r="AO471" s="61">
        <v>4.04</v>
      </c>
      <c r="AP471" s="62">
        <v>1681.72</v>
      </c>
      <c r="AQ471" s="61">
        <v>0.87990000000000002</v>
      </c>
      <c r="AR471" s="61">
        <v>984.12</v>
      </c>
      <c r="AS471" s="62">
        <v>1785.18</v>
      </c>
      <c r="AT471" s="62">
        <v>4455.07</v>
      </c>
      <c r="AU471" s="61">
        <v>736.76</v>
      </c>
      <c r="AV471" s="61">
        <v>196.41</v>
      </c>
      <c r="AW471" s="62">
        <v>8157.55</v>
      </c>
      <c r="AX471" s="62">
        <v>5009.05</v>
      </c>
      <c r="AY471" s="61">
        <v>0.58940000000000003</v>
      </c>
      <c r="AZ471" s="62">
        <v>2661.33</v>
      </c>
      <c r="BA471" s="61">
        <v>0.31319999999999998</v>
      </c>
      <c r="BB471" s="61">
        <v>827.84</v>
      </c>
      <c r="BC471" s="61">
        <v>9.74E-2</v>
      </c>
      <c r="BD471" s="62">
        <v>8498.2199999999993</v>
      </c>
      <c r="BE471" s="62">
        <v>5072.34</v>
      </c>
      <c r="BF471" s="61">
        <v>1.8920999999999999</v>
      </c>
      <c r="BG471" s="61">
        <v>0.53200000000000003</v>
      </c>
      <c r="BH471" s="61">
        <v>0.23499999999999999</v>
      </c>
      <c r="BI471" s="61">
        <v>0.1739</v>
      </c>
      <c r="BJ471" s="61">
        <v>3.6999999999999998E-2</v>
      </c>
      <c r="BK471" s="61">
        <v>2.2100000000000002E-2</v>
      </c>
    </row>
    <row r="472" spans="1:63" x14ac:dyDescent="0.25">
      <c r="A472" s="61" t="s">
        <v>503</v>
      </c>
      <c r="B472" s="61">
        <v>49130</v>
      </c>
      <c r="C472" s="61">
        <v>115.71</v>
      </c>
      <c r="D472" s="61">
        <v>12.95</v>
      </c>
      <c r="E472" s="62">
        <v>1497.99</v>
      </c>
      <c r="F472" s="62">
        <v>1638.37</v>
      </c>
      <c r="G472" s="61">
        <v>2.2000000000000001E-3</v>
      </c>
      <c r="H472" s="61">
        <v>2.0000000000000001E-4</v>
      </c>
      <c r="I472" s="61">
        <v>4.0000000000000001E-3</v>
      </c>
      <c r="J472" s="61">
        <v>1.1000000000000001E-3</v>
      </c>
      <c r="K472" s="61">
        <v>6.4000000000000003E-3</v>
      </c>
      <c r="L472" s="61">
        <v>0.97389999999999999</v>
      </c>
      <c r="M472" s="61">
        <v>1.2E-2</v>
      </c>
      <c r="N472" s="61">
        <v>0.52590000000000003</v>
      </c>
      <c r="O472" s="61">
        <v>6.1000000000000004E-3</v>
      </c>
      <c r="P472" s="61">
        <v>0.1484</v>
      </c>
      <c r="Q472" s="61">
        <v>69.849999999999994</v>
      </c>
      <c r="R472" s="62">
        <v>49452.29</v>
      </c>
      <c r="S472" s="61">
        <v>0.22969999999999999</v>
      </c>
      <c r="T472" s="61">
        <v>0.18</v>
      </c>
      <c r="U472" s="61">
        <v>0.59030000000000005</v>
      </c>
      <c r="V472" s="61">
        <v>17.809999999999999</v>
      </c>
      <c r="W472" s="61">
        <v>11.28</v>
      </c>
      <c r="X472" s="62">
        <v>63609.8</v>
      </c>
      <c r="Y472" s="61">
        <v>127.74</v>
      </c>
      <c r="Z472" s="62">
        <v>98309.17</v>
      </c>
      <c r="AA472" s="61">
        <v>0.77339999999999998</v>
      </c>
      <c r="AB472" s="61">
        <v>0.1368</v>
      </c>
      <c r="AC472" s="61">
        <v>8.9800000000000005E-2</v>
      </c>
      <c r="AD472" s="61">
        <v>0.2266</v>
      </c>
      <c r="AE472" s="61">
        <v>98.31</v>
      </c>
      <c r="AF472" s="62">
        <v>2531.98</v>
      </c>
      <c r="AG472" s="61">
        <v>327.22000000000003</v>
      </c>
      <c r="AH472" s="62">
        <v>89221.77</v>
      </c>
      <c r="AI472" s="61" t="s">
        <v>14</v>
      </c>
      <c r="AJ472" s="62">
        <v>27425</v>
      </c>
      <c r="AK472" s="62">
        <v>38810.6</v>
      </c>
      <c r="AL472" s="61">
        <v>34.53</v>
      </c>
      <c r="AM472" s="61">
        <v>24.04</v>
      </c>
      <c r="AN472" s="61">
        <v>25.72</v>
      </c>
      <c r="AO472" s="61">
        <v>3.97</v>
      </c>
      <c r="AP472" s="62">
        <v>1047.99</v>
      </c>
      <c r="AQ472" s="61">
        <v>0.90810000000000002</v>
      </c>
      <c r="AR472" s="62">
        <v>1023.37</v>
      </c>
      <c r="AS472" s="62">
        <v>1894.51</v>
      </c>
      <c r="AT472" s="62">
        <v>4643.7700000000004</v>
      </c>
      <c r="AU472" s="61">
        <v>819.11</v>
      </c>
      <c r="AV472" s="61">
        <v>184.37</v>
      </c>
      <c r="AW472" s="62">
        <v>8565.1299999999992</v>
      </c>
      <c r="AX472" s="62">
        <v>5278.07</v>
      </c>
      <c r="AY472" s="61">
        <v>0.59889999999999999</v>
      </c>
      <c r="AZ472" s="62">
        <v>2609.02</v>
      </c>
      <c r="BA472" s="61">
        <v>0.29599999999999999</v>
      </c>
      <c r="BB472" s="61">
        <v>925.7</v>
      </c>
      <c r="BC472" s="61">
        <v>0.105</v>
      </c>
      <c r="BD472" s="62">
        <v>8812.7800000000007</v>
      </c>
      <c r="BE472" s="62">
        <v>5286.37</v>
      </c>
      <c r="BF472" s="61">
        <v>2.1560000000000001</v>
      </c>
      <c r="BG472" s="61">
        <v>0.53610000000000002</v>
      </c>
      <c r="BH472" s="61">
        <v>0.2427</v>
      </c>
      <c r="BI472" s="61">
        <v>0.16089999999999999</v>
      </c>
      <c r="BJ472" s="61">
        <v>3.73E-2</v>
      </c>
      <c r="BK472" s="61">
        <v>2.3E-2</v>
      </c>
    </row>
    <row r="473" spans="1:63" x14ac:dyDescent="0.25">
      <c r="A473" s="61" t="s">
        <v>504</v>
      </c>
      <c r="B473" s="61">
        <v>48355</v>
      </c>
      <c r="C473" s="61">
        <v>35.43</v>
      </c>
      <c r="D473" s="61">
        <v>27.55</v>
      </c>
      <c r="E473" s="61">
        <v>975.93</v>
      </c>
      <c r="F473" s="61">
        <v>942.26</v>
      </c>
      <c r="G473" s="61">
        <v>3.3E-3</v>
      </c>
      <c r="H473" s="61">
        <v>2.9999999999999997E-4</v>
      </c>
      <c r="I473" s="61">
        <v>1.47E-2</v>
      </c>
      <c r="J473" s="61">
        <v>2.0999999999999999E-3</v>
      </c>
      <c r="K473" s="61">
        <v>1.06E-2</v>
      </c>
      <c r="L473" s="61">
        <v>0.94550000000000001</v>
      </c>
      <c r="M473" s="61">
        <v>2.3599999999999999E-2</v>
      </c>
      <c r="N473" s="61">
        <v>0.52549999999999997</v>
      </c>
      <c r="O473" s="61">
        <v>4.0000000000000002E-4</v>
      </c>
      <c r="P473" s="61">
        <v>0.14680000000000001</v>
      </c>
      <c r="Q473" s="61">
        <v>45.82</v>
      </c>
      <c r="R473" s="62">
        <v>48322.71</v>
      </c>
      <c r="S473" s="61">
        <v>0.28029999999999999</v>
      </c>
      <c r="T473" s="61">
        <v>0.16289999999999999</v>
      </c>
      <c r="U473" s="61">
        <v>0.55679999999999996</v>
      </c>
      <c r="V473" s="61">
        <v>17.59</v>
      </c>
      <c r="W473" s="61">
        <v>9.1300000000000008</v>
      </c>
      <c r="X473" s="62">
        <v>58632.14</v>
      </c>
      <c r="Y473" s="61">
        <v>103.92</v>
      </c>
      <c r="Z473" s="62">
        <v>102037.28</v>
      </c>
      <c r="AA473" s="61">
        <v>0.8034</v>
      </c>
      <c r="AB473" s="61">
        <v>0.14460000000000001</v>
      </c>
      <c r="AC473" s="61">
        <v>5.21E-2</v>
      </c>
      <c r="AD473" s="61">
        <v>0.1966</v>
      </c>
      <c r="AE473" s="61">
        <v>102.04</v>
      </c>
      <c r="AF473" s="62">
        <v>2792.15</v>
      </c>
      <c r="AG473" s="61">
        <v>395.64</v>
      </c>
      <c r="AH473" s="62">
        <v>102067.14</v>
      </c>
      <c r="AI473" s="61" t="s">
        <v>14</v>
      </c>
      <c r="AJ473" s="62">
        <v>28274</v>
      </c>
      <c r="AK473" s="62">
        <v>39621.919999999998</v>
      </c>
      <c r="AL473" s="61">
        <v>43.66</v>
      </c>
      <c r="AM473" s="61">
        <v>25.83</v>
      </c>
      <c r="AN473" s="61">
        <v>31.09</v>
      </c>
      <c r="AO473" s="61">
        <v>4.1399999999999997</v>
      </c>
      <c r="AP473" s="61">
        <v>849.14</v>
      </c>
      <c r="AQ473" s="61">
        <v>0.95740000000000003</v>
      </c>
      <c r="AR473" s="62">
        <v>1246.71</v>
      </c>
      <c r="AS473" s="62">
        <v>1843.68</v>
      </c>
      <c r="AT473" s="62">
        <v>5018.13</v>
      </c>
      <c r="AU473" s="61">
        <v>838.71</v>
      </c>
      <c r="AV473" s="61">
        <v>165.59</v>
      </c>
      <c r="AW473" s="62">
        <v>9112.82</v>
      </c>
      <c r="AX473" s="62">
        <v>5492.67</v>
      </c>
      <c r="AY473" s="61">
        <v>0.5696</v>
      </c>
      <c r="AZ473" s="62">
        <v>3210.21</v>
      </c>
      <c r="BA473" s="61">
        <v>0.33289999999999997</v>
      </c>
      <c r="BB473" s="61">
        <v>940.65</v>
      </c>
      <c r="BC473" s="61">
        <v>9.7500000000000003E-2</v>
      </c>
      <c r="BD473" s="62">
        <v>9643.5300000000007</v>
      </c>
      <c r="BE473" s="62">
        <v>4381.42</v>
      </c>
      <c r="BF473" s="61">
        <v>1.5377000000000001</v>
      </c>
      <c r="BG473" s="61">
        <v>0.5292</v>
      </c>
      <c r="BH473" s="61">
        <v>0.2132</v>
      </c>
      <c r="BI473" s="61">
        <v>0.2069</v>
      </c>
      <c r="BJ473" s="61">
        <v>3.2000000000000001E-2</v>
      </c>
      <c r="BK473" s="61">
        <v>1.8800000000000001E-2</v>
      </c>
    </row>
    <row r="474" spans="1:63" x14ac:dyDescent="0.25">
      <c r="A474" s="61" t="s">
        <v>505</v>
      </c>
      <c r="B474" s="61">
        <v>49684</v>
      </c>
      <c r="C474" s="61">
        <v>108.19</v>
      </c>
      <c r="D474" s="61">
        <v>9.5299999999999994</v>
      </c>
      <c r="E474" s="62">
        <v>1031.17</v>
      </c>
      <c r="F474" s="62">
        <v>1046.77</v>
      </c>
      <c r="G474" s="61">
        <v>2.8999999999999998E-3</v>
      </c>
      <c r="H474" s="61">
        <v>2.0000000000000001E-4</v>
      </c>
      <c r="I474" s="61">
        <v>6.3E-3</v>
      </c>
      <c r="J474" s="61">
        <v>5.0000000000000001E-4</v>
      </c>
      <c r="K474" s="61">
        <v>2.5999999999999999E-2</v>
      </c>
      <c r="L474" s="61">
        <v>0.94069999999999998</v>
      </c>
      <c r="M474" s="61">
        <v>2.35E-2</v>
      </c>
      <c r="N474" s="61">
        <v>0.3851</v>
      </c>
      <c r="O474" s="61">
        <v>1.1999999999999999E-3</v>
      </c>
      <c r="P474" s="61">
        <v>0.13789999999999999</v>
      </c>
      <c r="Q474" s="61">
        <v>49.38</v>
      </c>
      <c r="R474" s="62">
        <v>50707.18</v>
      </c>
      <c r="S474" s="61">
        <v>0.32869999999999999</v>
      </c>
      <c r="T474" s="61">
        <v>0.15670000000000001</v>
      </c>
      <c r="U474" s="61">
        <v>0.51459999999999995</v>
      </c>
      <c r="V474" s="61">
        <v>17.7</v>
      </c>
      <c r="W474" s="61">
        <v>8.84</v>
      </c>
      <c r="X474" s="62">
        <v>60890.27</v>
      </c>
      <c r="Y474" s="61">
        <v>112.69</v>
      </c>
      <c r="Z474" s="62">
        <v>108099.36</v>
      </c>
      <c r="AA474" s="61">
        <v>0.89439999999999997</v>
      </c>
      <c r="AB474" s="61">
        <v>5.8500000000000003E-2</v>
      </c>
      <c r="AC474" s="61">
        <v>4.7199999999999999E-2</v>
      </c>
      <c r="AD474" s="61">
        <v>0.1056</v>
      </c>
      <c r="AE474" s="61">
        <v>108.1</v>
      </c>
      <c r="AF474" s="62">
        <v>2575.7600000000002</v>
      </c>
      <c r="AG474" s="61">
        <v>374.33</v>
      </c>
      <c r="AH474" s="62">
        <v>98370.3</v>
      </c>
      <c r="AI474" s="61" t="s">
        <v>14</v>
      </c>
      <c r="AJ474" s="62">
        <v>32312</v>
      </c>
      <c r="AK474" s="62">
        <v>43651.15</v>
      </c>
      <c r="AL474" s="61">
        <v>35.5</v>
      </c>
      <c r="AM474" s="61">
        <v>22.95</v>
      </c>
      <c r="AN474" s="61">
        <v>26.83</v>
      </c>
      <c r="AO474" s="61">
        <v>4.4400000000000004</v>
      </c>
      <c r="AP474" s="62">
        <v>1176.83</v>
      </c>
      <c r="AQ474" s="61">
        <v>1.1902999999999999</v>
      </c>
      <c r="AR474" s="62">
        <v>1088.29</v>
      </c>
      <c r="AS474" s="62">
        <v>1872.46</v>
      </c>
      <c r="AT474" s="62">
        <v>5105.8599999999997</v>
      </c>
      <c r="AU474" s="61">
        <v>862.95</v>
      </c>
      <c r="AV474" s="61">
        <v>195.88</v>
      </c>
      <c r="AW474" s="62">
        <v>9125.43</v>
      </c>
      <c r="AX474" s="62">
        <v>5237.0600000000004</v>
      </c>
      <c r="AY474" s="61">
        <v>0.55010000000000003</v>
      </c>
      <c r="AZ474" s="62">
        <v>3652.45</v>
      </c>
      <c r="BA474" s="61">
        <v>0.3836</v>
      </c>
      <c r="BB474" s="61">
        <v>631.35</v>
      </c>
      <c r="BC474" s="61">
        <v>6.6299999999999998E-2</v>
      </c>
      <c r="BD474" s="62">
        <v>9520.85</v>
      </c>
      <c r="BE474" s="62">
        <v>4677.1000000000004</v>
      </c>
      <c r="BF474" s="61">
        <v>1.6573</v>
      </c>
      <c r="BG474" s="61">
        <v>0.55369999999999997</v>
      </c>
      <c r="BH474" s="61">
        <v>0.2074</v>
      </c>
      <c r="BI474" s="61">
        <v>0.1734</v>
      </c>
      <c r="BJ474" s="61">
        <v>3.7900000000000003E-2</v>
      </c>
      <c r="BK474" s="61">
        <v>2.76E-2</v>
      </c>
    </row>
    <row r="475" spans="1:63" x14ac:dyDescent="0.25">
      <c r="A475" s="61" t="s">
        <v>506</v>
      </c>
      <c r="B475" s="61">
        <v>46003</v>
      </c>
      <c r="C475" s="61">
        <v>59.19</v>
      </c>
      <c r="D475" s="61">
        <v>17.18</v>
      </c>
      <c r="E475" s="62">
        <v>1017.09</v>
      </c>
      <c r="F475" s="62">
        <v>1203.17</v>
      </c>
      <c r="G475" s="61">
        <v>2.8E-3</v>
      </c>
      <c r="H475" s="61">
        <v>1E-4</v>
      </c>
      <c r="I475" s="61">
        <v>3.5999999999999999E-3</v>
      </c>
      <c r="J475" s="61">
        <v>4.0000000000000002E-4</v>
      </c>
      <c r="K475" s="61">
        <v>4.8999999999999998E-3</v>
      </c>
      <c r="L475" s="61">
        <v>0.98</v>
      </c>
      <c r="M475" s="61">
        <v>8.2000000000000007E-3</v>
      </c>
      <c r="N475" s="61">
        <v>0.35099999999999998</v>
      </c>
      <c r="O475" s="61">
        <v>8.9999999999999998E-4</v>
      </c>
      <c r="P475" s="61">
        <v>0.12590000000000001</v>
      </c>
      <c r="Q475" s="61">
        <v>50.1</v>
      </c>
      <c r="R475" s="62">
        <v>52147.25</v>
      </c>
      <c r="S475" s="61">
        <v>0.2112</v>
      </c>
      <c r="T475" s="61">
        <v>0.1804</v>
      </c>
      <c r="U475" s="61">
        <v>0.60840000000000005</v>
      </c>
      <c r="V475" s="61">
        <v>17.84</v>
      </c>
      <c r="W475" s="61">
        <v>8.93</v>
      </c>
      <c r="X475" s="62">
        <v>61354.23</v>
      </c>
      <c r="Y475" s="61">
        <v>109.29</v>
      </c>
      <c r="Z475" s="62">
        <v>134623.44</v>
      </c>
      <c r="AA475" s="61">
        <v>0.81369999999999998</v>
      </c>
      <c r="AB475" s="61">
        <v>0.12670000000000001</v>
      </c>
      <c r="AC475" s="61">
        <v>5.96E-2</v>
      </c>
      <c r="AD475" s="61">
        <v>0.18629999999999999</v>
      </c>
      <c r="AE475" s="61">
        <v>134.62</v>
      </c>
      <c r="AF475" s="62">
        <v>4010.39</v>
      </c>
      <c r="AG475" s="61">
        <v>516.48</v>
      </c>
      <c r="AH475" s="62">
        <v>132516.82</v>
      </c>
      <c r="AI475" s="61" t="s">
        <v>14</v>
      </c>
      <c r="AJ475" s="62">
        <v>32387</v>
      </c>
      <c r="AK475" s="62">
        <v>46751.19</v>
      </c>
      <c r="AL475" s="61">
        <v>47.95</v>
      </c>
      <c r="AM475" s="61">
        <v>28.32</v>
      </c>
      <c r="AN475" s="61">
        <v>32.1</v>
      </c>
      <c r="AO475" s="61">
        <v>4.9400000000000004</v>
      </c>
      <c r="AP475" s="62">
        <v>1218.27</v>
      </c>
      <c r="AQ475" s="61">
        <v>0.9899</v>
      </c>
      <c r="AR475" s="62">
        <v>1053.19</v>
      </c>
      <c r="AS475" s="62">
        <v>1588.78</v>
      </c>
      <c r="AT475" s="62">
        <v>4476.16</v>
      </c>
      <c r="AU475" s="61">
        <v>783.27</v>
      </c>
      <c r="AV475" s="61">
        <v>180.9</v>
      </c>
      <c r="AW475" s="62">
        <v>8082.3</v>
      </c>
      <c r="AX475" s="62">
        <v>3717.81</v>
      </c>
      <c r="AY475" s="61">
        <v>0.45889999999999997</v>
      </c>
      <c r="AZ475" s="62">
        <v>3823.1</v>
      </c>
      <c r="BA475" s="61">
        <v>0.4718</v>
      </c>
      <c r="BB475" s="61">
        <v>561.53</v>
      </c>
      <c r="BC475" s="61">
        <v>6.93E-2</v>
      </c>
      <c r="BD475" s="62">
        <v>8102.44</v>
      </c>
      <c r="BE475" s="62">
        <v>3621.73</v>
      </c>
      <c r="BF475" s="61">
        <v>0.90449999999999997</v>
      </c>
      <c r="BG475" s="61">
        <v>0.56420000000000003</v>
      </c>
      <c r="BH475" s="61">
        <v>0.223</v>
      </c>
      <c r="BI475" s="61">
        <v>0.15310000000000001</v>
      </c>
      <c r="BJ475" s="61">
        <v>3.5400000000000001E-2</v>
      </c>
      <c r="BK475" s="61">
        <v>2.4199999999999999E-2</v>
      </c>
    </row>
    <row r="476" spans="1:63" x14ac:dyDescent="0.25">
      <c r="A476" s="61" t="s">
        <v>507</v>
      </c>
      <c r="B476" s="61">
        <v>44750</v>
      </c>
      <c r="C476" s="61">
        <v>27.14</v>
      </c>
      <c r="D476" s="61">
        <v>276.64</v>
      </c>
      <c r="E476" s="62">
        <v>7508.79</v>
      </c>
      <c r="F476" s="62">
        <v>7113.88</v>
      </c>
      <c r="G476" s="61">
        <v>4.82E-2</v>
      </c>
      <c r="H476" s="61">
        <v>4.0000000000000002E-4</v>
      </c>
      <c r="I476" s="61">
        <v>0.1797</v>
      </c>
      <c r="J476" s="61">
        <v>1.5E-3</v>
      </c>
      <c r="K476" s="61">
        <v>3.3599999999999998E-2</v>
      </c>
      <c r="L476" s="61">
        <v>0.68289999999999995</v>
      </c>
      <c r="M476" s="61">
        <v>5.3699999999999998E-2</v>
      </c>
      <c r="N476" s="61">
        <v>0.25180000000000002</v>
      </c>
      <c r="O476" s="61">
        <v>4.2500000000000003E-2</v>
      </c>
      <c r="P476" s="61">
        <v>0.1144</v>
      </c>
      <c r="Q476" s="61">
        <v>331.34</v>
      </c>
      <c r="R476" s="62">
        <v>64772.45</v>
      </c>
      <c r="S476" s="61">
        <v>0.25119999999999998</v>
      </c>
      <c r="T476" s="61">
        <v>0.2089</v>
      </c>
      <c r="U476" s="61">
        <v>0.53979999999999995</v>
      </c>
      <c r="V476" s="61">
        <v>18.71</v>
      </c>
      <c r="W476" s="61">
        <v>39.56</v>
      </c>
      <c r="X476" s="62">
        <v>87123.63</v>
      </c>
      <c r="Y476" s="61">
        <v>187.99</v>
      </c>
      <c r="Z476" s="62">
        <v>157195.03</v>
      </c>
      <c r="AA476" s="61">
        <v>0.79479999999999995</v>
      </c>
      <c r="AB476" s="61">
        <v>0.1865</v>
      </c>
      <c r="AC476" s="61">
        <v>1.8700000000000001E-2</v>
      </c>
      <c r="AD476" s="61">
        <v>0.20519999999999999</v>
      </c>
      <c r="AE476" s="61">
        <v>157.19999999999999</v>
      </c>
      <c r="AF476" s="62">
        <v>7175.65</v>
      </c>
      <c r="AG476" s="61">
        <v>867.86</v>
      </c>
      <c r="AH476" s="62">
        <v>186175.4</v>
      </c>
      <c r="AI476" s="61" t="s">
        <v>14</v>
      </c>
      <c r="AJ476" s="62">
        <v>44553</v>
      </c>
      <c r="AK476" s="62">
        <v>72721.61</v>
      </c>
      <c r="AL476" s="61">
        <v>81.67</v>
      </c>
      <c r="AM476" s="61">
        <v>44.91</v>
      </c>
      <c r="AN476" s="61">
        <v>51.44</v>
      </c>
      <c r="AO476" s="61">
        <v>5.05</v>
      </c>
      <c r="AP476" s="62">
        <v>1180.6500000000001</v>
      </c>
      <c r="AQ476" s="61">
        <v>0.88160000000000005</v>
      </c>
      <c r="AR476" s="62">
        <v>1181.01</v>
      </c>
      <c r="AS476" s="62">
        <v>2001.36</v>
      </c>
      <c r="AT476" s="62">
        <v>6387.31</v>
      </c>
      <c r="AU476" s="62">
        <v>1231.95</v>
      </c>
      <c r="AV476" s="61">
        <v>392.97</v>
      </c>
      <c r="AW476" s="62">
        <v>11194.6</v>
      </c>
      <c r="AX476" s="62">
        <v>3760.07</v>
      </c>
      <c r="AY476" s="61">
        <v>0.3357</v>
      </c>
      <c r="AZ476" s="62">
        <v>6932.71</v>
      </c>
      <c r="BA476" s="61">
        <v>0.61899999999999999</v>
      </c>
      <c r="BB476" s="61">
        <v>507.74</v>
      </c>
      <c r="BC476" s="61">
        <v>4.53E-2</v>
      </c>
      <c r="BD476" s="62">
        <v>11200.52</v>
      </c>
      <c r="BE476" s="62">
        <v>1982.78</v>
      </c>
      <c r="BF476" s="61">
        <v>0.28029999999999999</v>
      </c>
      <c r="BG476" s="61">
        <v>0.60650000000000004</v>
      </c>
      <c r="BH476" s="61">
        <v>0.22589999999999999</v>
      </c>
      <c r="BI476" s="61">
        <v>0.1182</v>
      </c>
      <c r="BJ476" s="61">
        <v>2.8400000000000002E-2</v>
      </c>
      <c r="BK476" s="61">
        <v>2.1100000000000001E-2</v>
      </c>
    </row>
    <row r="477" spans="1:63" x14ac:dyDescent="0.25">
      <c r="A477" s="61" t="s">
        <v>508</v>
      </c>
      <c r="B477" s="61">
        <v>45799</v>
      </c>
      <c r="C477" s="61">
        <v>39.1</v>
      </c>
      <c r="D477" s="61">
        <v>84.26</v>
      </c>
      <c r="E477" s="62">
        <v>3293.97</v>
      </c>
      <c r="F477" s="62">
        <v>3135.55</v>
      </c>
      <c r="G477" s="61">
        <v>1.55E-2</v>
      </c>
      <c r="H477" s="61">
        <v>5.0000000000000001E-4</v>
      </c>
      <c r="I477" s="61">
        <v>4.7899999999999998E-2</v>
      </c>
      <c r="J477" s="61">
        <v>2E-3</v>
      </c>
      <c r="K477" s="61">
        <v>3.0499999999999999E-2</v>
      </c>
      <c r="L477" s="61">
        <v>0.85960000000000003</v>
      </c>
      <c r="M477" s="61">
        <v>4.41E-2</v>
      </c>
      <c r="N477" s="61">
        <v>0.2949</v>
      </c>
      <c r="O477" s="61">
        <v>1.1599999999999999E-2</v>
      </c>
      <c r="P477" s="61">
        <v>0.1168</v>
      </c>
      <c r="Q477" s="61">
        <v>133.87</v>
      </c>
      <c r="R477" s="62">
        <v>57157.58</v>
      </c>
      <c r="S477" s="61">
        <v>0.24440000000000001</v>
      </c>
      <c r="T477" s="61">
        <v>0.1943</v>
      </c>
      <c r="U477" s="61">
        <v>0.56130000000000002</v>
      </c>
      <c r="V477" s="61">
        <v>19.600000000000001</v>
      </c>
      <c r="W477" s="61">
        <v>18.510000000000002</v>
      </c>
      <c r="X477" s="62">
        <v>78571.62</v>
      </c>
      <c r="Y477" s="61">
        <v>174.1</v>
      </c>
      <c r="Z477" s="62">
        <v>155605.31</v>
      </c>
      <c r="AA477" s="61">
        <v>0.78559999999999997</v>
      </c>
      <c r="AB477" s="61">
        <v>0.18260000000000001</v>
      </c>
      <c r="AC477" s="61">
        <v>3.1800000000000002E-2</v>
      </c>
      <c r="AD477" s="61">
        <v>0.21440000000000001</v>
      </c>
      <c r="AE477" s="61">
        <v>155.61000000000001</v>
      </c>
      <c r="AF477" s="62">
        <v>5496.34</v>
      </c>
      <c r="AG477" s="61">
        <v>668.28</v>
      </c>
      <c r="AH477" s="62">
        <v>176708.72</v>
      </c>
      <c r="AI477" s="61" t="s">
        <v>14</v>
      </c>
      <c r="AJ477" s="62">
        <v>36115</v>
      </c>
      <c r="AK477" s="62">
        <v>58161.13</v>
      </c>
      <c r="AL477" s="61">
        <v>52.06</v>
      </c>
      <c r="AM477" s="61">
        <v>34.22</v>
      </c>
      <c r="AN477" s="61">
        <v>37.18</v>
      </c>
      <c r="AO477" s="61">
        <v>4.8600000000000003</v>
      </c>
      <c r="AP477" s="62">
        <v>1418.75</v>
      </c>
      <c r="AQ477" s="61">
        <v>0.86799999999999999</v>
      </c>
      <c r="AR477" s="62">
        <v>1090.74</v>
      </c>
      <c r="AS477" s="62">
        <v>1790.86</v>
      </c>
      <c r="AT477" s="62">
        <v>5340.53</v>
      </c>
      <c r="AU477" s="61">
        <v>969.36</v>
      </c>
      <c r="AV477" s="61">
        <v>227.74</v>
      </c>
      <c r="AW477" s="62">
        <v>9419.24</v>
      </c>
      <c r="AX477" s="62">
        <v>3471.96</v>
      </c>
      <c r="AY477" s="61">
        <v>0.37230000000000002</v>
      </c>
      <c r="AZ477" s="62">
        <v>5333.31</v>
      </c>
      <c r="BA477" s="61">
        <v>0.57189999999999996</v>
      </c>
      <c r="BB477" s="61">
        <v>520.38</v>
      </c>
      <c r="BC477" s="61">
        <v>5.5800000000000002E-2</v>
      </c>
      <c r="BD477" s="62">
        <v>9325.65</v>
      </c>
      <c r="BE477" s="62">
        <v>1927.94</v>
      </c>
      <c r="BF477" s="61">
        <v>0.34939999999999999</v>
      </c>
      <c r="BG477" s="61">
        <v>0.58450000000000002</v>
      </c>
      <c r="BH477" s="61">
        <v>0.2213</v>
      </c>
      <c r="BI477" s="61">
        <v>0.14560000000000001</v>
      </c>
      <c r="BJ477" s="61">
        <v>2.9899999999999999E-2</v>
      </c>
      <c r="BK477" s="61">
        <v>1.8700000000000001E-2</v>
      </c>
    </row>
    <row r="478" spans="1:63" x14ac:dyDescent="0.25">
      <c r="A478" s="61" t="s">
        <v>509</v>
      </c>
      <c r="B478" s="61">
        <v>44768</v>
      </c>
      <c r="C478" s="61">
        <v>45.19</v>
      </c>
      <c r="D478" s="61">
        <v>46.44</v>
      </c>
      <c r="E478" s="62">
        <v>2098.5</v>
      </c>
      <c r="F478" s="62">
        <v>2032.92</v>
      </c>
      <c r="G478" s="61">
        <v>1.32E-2</v>
      </c>
      <c r="H478" s="61">
        <v>5.9999999999999995E-4</v>
      </c>
      <c r="I478" s="61">
        <v>4.3900000000000002E-2</v>
      </c>
      <c r="J478" s="61">
        <v>1.5E-3</v>
      </c>
      <c r="K478" s="61">
        <v>3.6499999999999998E-2</v>
      </c>
      <c r="L478" s="61">
        <v>0.85529999999999995</v>
      </c>
      <c r="M478" s="61">
        <v>4.9099999999999998E-2</v>
      </c>
      <c r="N478" s="61">
        <v>0.44640000000000002</v>
      </c>
      <c r="O478" s="61">
        <v>7.6E-3</v>
      </c>
      <c r="P478" s="61">
        <v>0.12809999999999999</v>
      </c>
      <c r="Q478" s="61">
        <v>102</v>
      </c>
      <c r="R478" s="62">
        <v>56532.959999999999</v>
      </c>
      <c r="S478" s="61">
        <v>0.30249999999999999</v>
      </c>
      <c r="T478" s="61">
        <v>0.1681</v>
      </c>
      <c r="U478" s="61">
        <v>0.52939999999999998</v>
      </c>
      <c r="V478" s="61">
        <v>17.23</v>
      </c>
      <c r="W478" s="61">
        <v>13.55</v>
      </c>
      <c r="X478" s="62">
        <v>75721.259999999995</v>
      </c>
      <c r="Y478" s="61">
        <v>149.72999999999999</v>
      </c>
      <c r="Z478" s="62">
        <v>163036.32</v>
      </c>
      <c r="AA478" s="61">
        <v>0.66439999999999999</v>
      </c>
      <c r="AB478" s="61">
        <v>0.2964</v>
      </c>
      <c r="AC478" s="61">
        <v>3.9199999999999999E-2</v>
      </c>
      <c r="AD478" s="61">
        <v>0.33560000000000001</v>
      </c>
      <c r="AE478" s="61">
        <v>163.04</v>
      </c>
      <c r="AF478" s="62">
        <v>5452.56</v>
      </c>
      <c r="AG478" s="61">
        <v>568.78</v>
      </c>
      <c r="AH478" s="62">
        <v>173132.3</v>
      </c>
      <c r="AI478" s="61" t="s">
        <v>14</v>
      </c>
      <c r="AJ478" s="62">
        <v>29976</v>
      </c>
      <c r="AK478" s="62">
        <v>47033.88</v>
      </c>
      <c r="AL478" s="61">
        <v>53.13</v>
      </c>
      <c r="AM478" s="61">
        <v>32</v>
      </c>
      <c r="AN478" s="61">
        <v>36.61</v>
      </c>
      <c r="AO478" s="61">
        <v>4.6900000000000004</v>
      </c>
      <c r="AP478" s="62">
        <v>1163.8</v>
      </c>
      <c r="AQ478" s="61">
        <v>1.0264</v>
      </c>
      <c r="AR478" s="62">
        <v>1183.33</v>
      </c>
      <c r="AS478" s="62">
        <v>1859.18</v>
      </c>
      <c r="AT478" s="62">
        <v>5707.47</v>
      </c>
      <c r="AU478" s="61">
        <v>995.44</v>
      </c>
      <c r="AV478" s="61">
        <v>289.99</v>
      </c>
      <c r="AW478" s="62">
        <v>10035.42</v>
      </c>
      <c r="AX478" s="62">
        <v>3837.4</v>
      </c>
      <c r="AY478" s="61">
        <v>0.3755</v>
      </c>
      <c r="AZ478" s="62">
        <v>5626.71</v>
      </c>
      <c r="BA478" s="61">
        <v>0.55049999999999999</v>
      </c>
      <c r="BB478" s="61">
        <v>756.57</v>
      </c>
      <c r="BC478" s="61">
        <v>7.3999999999999996E-2</v>
      </c>
      <c r="BD478" s="62">
        <v>10220.68</v>
      </c>
      <c r="BE478" s="62">
        <v>2155.73</v>
      </c>
      <c r="BF478" s="61">
        <v>0.48299999999999998</v>
      </c>
      <c r="BG478" s="61">
        <v>0.57220000000000004</v>
      </c>
      <c r="BH478" s="61">
        <v>0.21759999999999999</v>
      </c>
      <c r="BI478" s="61">
        <v>0.15620000000000001</v>
      </c>
      <c r="BJ478" s="61">
        <v>3.4599999999999999E-2</v>
      </c>
      <c r="BK478" s="61">
        <v>1.95E-2</v>
      </c>
    </row>
    <row r="479" spans="1:63" x14ac:dyDescent="0.25">
      <c r="A479" s="61" t="s">
        <v>510</v>
      </c>
      <c r="B479" s="61">
        <v>44776</v>
      </c>
      <c r="C479" s="61">
        <v>107.9</v>
      </c>
      <c r="D479" s="61">
        <v>19.36</v>
      </c>
      <c r="E479" s="62">
        <v>2088.67</v>
      </c>
      <c r="F479" s="62">
        <v>2057.4499999999998</v>
      </c>
      <c r="G479" s="61">
        <v>4.0000000000000001E-3</v>
      </c>
      <c r="H479" s="61">
        <v>4.0000000000000002E-4</v>
      </c>
      <c r="I479" s="61">
        <v>5.4999999999999997E-3</v>
      </c>
      <c r="J479" s="61">
        <v>1.2999999999999999E-3</v>
      </c>
      <c r="K479" s="61">
        <v>1.17E-2</v>
      </c>
      <c r="L479" s="61">
        <v>0.95740000000000003</v>
      </c>
      <c r="M479" s="61">
        <v>1.9800000000000002E-2</v>
      </c>
      <c r="N479" s="61">
        <v>0.4254</v>
      </c>
      <c r="O479" s="61">
        <v>1.6999999999999999E-3</v>
      </c>
      <c r="P479" s="61">
        <v>0.1401</v>
      </c>
      <c r="Q479" s="61">
        <v>94.39</v>
      </c>
      <c r="R479" s="62">
        <v>52022.559999999998</v>
      </c>
      <c r="S479" s="61">
        <v>0.21329999999999999</v>
      </c>
      <c r="T479" s="61">
        <v>0.18079999999999999</v>
      </c>
      <c r="U479" s="61">
        <v>0.60589999999999999</v>
      </c>
      <c r="V479" s="61">
        <v>18.399999999999999</v>
      </c>
      <c r="W479" s="61">
        <v>14.83</v>
      </c>
      <c r="X479" s="62">
        <v>68086.61</v>
      </c>
      <c r="Y479" s="61">
        <v>136.53</v>
      </c>
      <c r="Z479" s="62">
        <v>117039.63</v>
      </c>
      <c r="AA479" s="61">
        <v>0.82320000000000004</v>
      </c>
      <c r="AB479" s="61">
        <v>0.13100000000000001</v>
      </c>
      <c r="AC479" s="61">
        <v>4.58E-2</v>
      </c>
      <c r="AD479" s="61">
        <v>0.17680000000000001</v>
      </c>
      <c r="AE479" s="61">
        <v>117.04</v>
      </c>
      <c r="AF479" s="62">
        <v>3180.44</v>
      </c>
      <c r="AG479" s="61">
        <v>429.29</v>
      </c>
      <c r="AH479" s="62">
        <v>118482.72</v>
      </c>
      <c r="AI479" s="61" t="s">
        <v>14</v>
      </c>
      <c r="AJ479" s="62">
        <v>30820</v>
      </c>
      <c r="AK479" s="62">
        <v>43713.58</v>
      </c>
      <c r="AL479" s="61">
        <v>40.42</v>
      </c>
      <c r="AM479" s="61">
        <v>25.98</v>
      </c>
      <c r="AN479" s="61">
        <v>29.39</v>
      </c>
      <c r="AO479" s="61">
        <v>4.43</v>
      </c>
      <c r="AP479" s="61">
        <v>877.53</v>
      </c>
      <c r="AQ479" s="61">
        <v>1.0204</v>
      </c>
      <c r="AR479" s="62">
        <v>1057.07</v>
      </c>
      <c r="AS479" s="62">
        <v>1829.48</v>
      </c>
      <c r="AT479" s="62">
        <v>4987.4799999999996</v>
      </c>
      <c r="AU479" s="61">
        <v>790.04</v>
      </c>
      <c r="AV479" s="61">
        <v>268.82</v>
      </c>
      <c r="AW479" s="62">
        <v>8932.89</v>
      </c>
      <c r="AX479" s="62">
        <v>4804.2700000000004</v>
      </c>
      <c r="AY479" s="61">
        <v>0.53200000000000003</v>
      </c>
      <c r="AZ479" s="62">
        <v>3521.25</v>
      </c>
      <c r="BA479" s="61">
        <v>0.38990000000000002</v>
      </c>
      <c r="BB479" s="61">
        <v>704.69</v>
      </c>
      <c r="BC479" s="61">
        <v>7.8E-2</v>
      </c>
      <c r="BD479" s="62">
        <v>9030.2099999999991</v>
      </c>
      <c r="BE479" s="62">
        <v>4011.41</v>
      </c>
      <c r="BF479" s="61">
        <v>1.2558</v>
      </c>
      <c r="BG479" s="61">
        <v>0.55630000000000002</v>
      </c>
      <c r="BH479" s="61">
        <v>0.22989999999999999</v>
      </c>
      <c r="BI479" s="61">
        <v>0.15629999999999999</v>
      </c>
      <c r="BJ479" s="61">
        <v>3.4799999999999998E-2</v>
      </c>
      <c r="BK479" s="61">
        <v>2.2700000000000001E-2</v>
      </c>
    </row>
    <row r="480" spans="1:63" x14ac:dyDescent="0.25">
      <c r="A480" s="61" t="s">
        <v>511</v>
      </c>
      <c r="B480" s="61">
        <v>44784</v>
      </c>
      <c r="C480" s="61">
        <v>60.33</v>
      </c>
      <c r="D480" s="61">
        <v>51.65</v>
      </c>
      <c r="E480" s="62">
        <v>3116.42</v>
      </c>
      <c r="F480" s="62">
        <v>2933.57</v>
      </c>
      <c r="G480" s="61">
        <v>8.6E-3</v>
      </c>
      <c r="H480" s="61">
        <v>6.9999999999999999E-4</v>
      </c>
      <c r="I480" s="61">
        <v>4.6699999999999998E-2</v>
      </c>
      <c r="J480" s="61">
        <v>1.5E-3</v>
      </c>
      <c r="K480" s="61">
        <v>3.5000000000000003E-2</v>
      </c>
      <c r="L480" s="61">
        <v>0.8488</v>
      </c>
      <c r="M480" s="61">
        <v>5.8799999999999998E-2</v>
      </c>
      <c r="N480" s="61">
        <v>0.54059999999999997</v>
      </c>
      <c r="O480" s="61">
        <v>9.7000000000000003E-3</v>
      </c>
      <c r="P480" s="61">
        <v>0.13750000000000001</v>
      </c>
      <c r="Q480" s="61">
        <v>130.62</v>
      </c>
      <c r="R480" s="62">
        <v>53908.05</v>
      </c>
      <c r="S480" s="61">
        <v>0.22689999999999999</v>
      </c>
      <c r="T480" s="61">
        <v>0.17949999999999999</v>
      </c>
      <c r="U480" s="61">
        <v>0.59360000000000002</v>
      </c>
      <c r="V480" s="61">
        <v>18.3</v>
      </c>
      <c r="W480" s="61">
        <v>18.78</v>
      </c>
      <c r="X480" s="62">
        <v>77110.67</v>
      </c>
      <c r="Y480" s="61">
        <v>161.80000000000001</v>
      </c>
      <c r="Z480" s="62">
        <v>119611.52</v>
      </c>
      <c r="AA480" s="61">
        <v>0.7056</v>
      </c>
      <c r="AB480" s="61">
        <v>0.24840000000000001</v>
      </c>
      <c r="AC480" s="61">
        <v>4.6100000000000002E-2</v>
      </c>
      <c r="AD480" s="61">
        <v>0.2944</v>
      </c>
      <c r="AE480" s="61">
        <v>119.61</v>
      </c>
      <c r="AF480" s="62">
        <v>3798.97</v>
      </c>
      <c r="AG480" s="61">
        <v>447.97</v>
      </c>
      <c r="AH480" s="62">
        <v>125031.2</v>
      </c>
      <c r="AI480" s="61" t="s">
        <v>14</v>
      </c>
      <c r="AJ480" s="62">
        <v>27690</v>
      </c>
      <c r="AK480" s="62">
        <v>42788.09</v>
      </c>
      <c r="AL480" s="61">
        <v>49.08</v>
      </c>
      <c r="AM480" s="61">
        <v>28.74</v>
      </c>
      <c r="AN480" s="61">
        <v>33.81</v>
      </c>
      <c r="AO480" s="61">
        <v>4.28</v>
      </c>
      <c r="AP480" s="61">
        <v>923.15</v>
      </c>
      <c r="AQ480" s="61">
        <v>1.0161</v>
      </c>
      <c r="AR480" s="62">
        <v>1074.8800000000001</v>
      </c>
      <c r="AS480" s="62">
        <v>1736.78</v>
      </c>
      <c r="AT480" s="62">
        <v>5355.8</v>
      </c>
      <c r="AU480" s="61">
        <v>905.44</v>
      </c>
      <c r="AV480" s="61">
        <v>281.32</v>
      </c>
      <c r="AW480" s="62">
        <v>9354.2199999999993</v>
      </c>
      <c r="AX480" s="62">
        <v>4549.63</v>
      </c>
      <c r="AY480" s="61">
        <v>0.4743</v>
      </c>
      <c r="AZ480" s="62">
        <v>4100.42</v>
      </c>
      <c r="BA480" s="61">
        <v>0.4274</v>
      </c>
      <c r="BB480" s="61">
        <v>943.08</v>
      </c>
      <c r="BC480" s="61">
        <v>9.8299999999999998E-2</v>
      </c>
      <c r="BD480" s="62">
        <v>9593.1200000000008</v>
      </c>
      <c r="BE480" s="62">
        <v>3070.73</v>
      </c>
      <c r="BF480" s="61">
        <v>0.90980000000000005</v>
      </c>
      <c r="BG480" s="61">
        <v>0.56259999999999999</v>
      </c>
      <c r="BH480" s="61">
        <v>0.22040000000000001</v>
      </c>
      <c r="BI480" s="61">
        <v>0.16639999999999999</v>
      </c>
      <c r="BJ480" s="61">
        <v>3.04E-2</v>
      </c>
      <c r="BK480" s="61">
        <v>2.0199999999999999E-2</v>
      </c>
    </row>
    <row r="481" spans="1:63" x14ac:dyDescent="0.25">
      <c r="A481" s="61" t="s">
        <v>512</v>
      </c>
      <c r="B481" s="61">
        <v>46607</v>
      </c>
      <c r="C481" s="61">
        <v>27.86</v>
      </c>
      <c r="D481" s="61">
        <v>192.79</v>
      </c>
      <c r="E481" s="62">
        <v>5370.67</v>
      </c>
      <c r="F481" s="62">
        <v>5189.78</v>
      </c>
      <c r="G481" s="61">
        <v>7.4999999999999997E-2</v>
      </c>
      <c r="H481" s="61">
        <v>5.0000000000000001E-4</v>
      </c>
      <c r="I481" s="61">
        <v>7.6499999999999999E-2</v>
      </c>
      <c r="J481" s="61">
        <v>1.1999999999999999E-3</v>
      </c>
      <c r="K481" s="61">
        <v>2.9899999999999999E-2</v>
      </c>
      <c r="L481" s="61">
        <v>0.77439999999999998</v>
      </c>
      <c r="M481" s="61">
        <v>4.2599999999999999E-2</v>
      </c>
      <c r="N481" s="61">
        <v>0.15340000000000001</v>
      </c>
      <c r="O481" s="61">
        <v>3.3700000000000001E-2</v>
      </c>
      <c r="P481" s="61">
        <v>0.1057</v>
      </c>
      <c r="Q481" s="61">
        <v>244.68</v>
      </c>
      <c r="R481" s="62">
        <v>68877.240000000005</v>
      </c>
      <c r="S481" s="61">
        <v>0.2452</v>
      </c>
      <c r="T481" s="61">
        <v>0.19400000000000001</v>
      </c>
      <c r="U481" s="61">
        <v>0.56079999999999997</v>
      </c>
      <c r="V481" s="61">
        <v>18.22</v>
      </c>
      <c r="W481" s="61">
        <v>27.36</v>
      </c>
      <c r="X481" s="62">
        <v>94401.68</v>
      </c>
      <c r="Y481" s="61">
        <v>194.98</v>
      </c>
      <c r="Z481" s="62">
        <v>229955.44</v>
      </c>
      <c r="AA481" s="61">
        <v>0.75039999999999996</v>
      </c>
      <c r="AB481" s="61">
        <v>0.23089999999999999</v>
      </c>
      <c r="AC481" s="61">
        <v>1.8700000000000001E-2</v>
      </c>
      <c r="AD481" s="61">
        <v>0.24959999999999999</v>
      </c>
      <c r="AE481" s="61">
        <v>229.96</v>
      </c>
      <c r="AF481" s="62">
        <v>9185.51</v>
      </c>
      <c r="AG481" s="61">
        <v>995.49</v>
      </c>
      <c r="AH481" s="62">
        <v>290928.7</v>
      </c>
      <c r="AI481" s="61" t="s">
        <v>14</v>
      </c>
      <c r="AJ481" s="62">
        <v>49412</v>
      </c>
      <c r="AK481" s="62">
        <v>94055.72</v>
      </c>
      <c r="AL481" s="61">
        <v>67.37</v>
      </c>
      <c r="AM481" s="61">
        <v>37.520000000000003</v>
      </c>
      <c r="AN481" s="61">
        <v>41.94</v>
      </c>
      <c r="AO481" s="61">
        <v>4.96</v>
      </c>
      <c r="AP481" s="62">
        <v>1096.5</v>
      </c>
      <c r="AQ481" s="61">
        <v>0.62390000000000001</v>
      </c>
      <c r="AR481" s="62">
        <v>1239.78</v>
      </c>
      <c r="AS481" s="62">
        <v>2140.81</v>
      </c>
      <c r="AT481" s="62">
        <v>6862.15</v>
      </c>
      <c r="AU481" s="62">
        <v>1373.81</v>
      </c>
      <c r="AV481" s="61">
        <v>411.77</v>
      </c>
      <c r="AW481" s="62">
        <v>12028.31</v>
      </c>
      <c r="AX481" s="62">
        <v>2957.23</v>
      </c>
      <c r="AY481" s="61">
        <v>0.24560000000000001</v>
      </c>
      <c r="AZ481" s="62">
        <v>8665.98</v>
      </c>
      <c r="BA481" s="61">
        <v>0.71970000000000001</v>
      </c>
      <c r="BB481" s="61">
        <v>418.46</v>
      </c>
      <c r="BC481" s="61">
        <v>3.4799999999999998E-2</v>
      </c>
      <c r="BD481" s="62">
        <v>12041.67</v>
      </c>
      <c r="BE481" s="61">
        <v>853.11</v>
      </c>
      <c r="BF481" s="61">
        <v>7.7299999999999994E-2</v>
      </c>
      <c r="BG481" s="61">
        <v>0.63119999999999998</v>
      </c>
      <c r="BH481" s="61">
        <v>0.2266</v>
      </c>
      <c r="BI481" s="61">
        <v>9.1399999999999995E-2</v>
      </c>
      <c r="BJ481" s="61">
        <v>2.81E-2</v>
      </c>
      <c r="BK481" s="61">
        <v>2.2599999999999999E-2</v>
      </c>
    </row>
    <row r="482" spans="1:63" x14ac:dyDescent="0.25">
      <c r="A482" s="61" t="s">
        <v>513</v>
      </c>
      <c r="B482" s="61">
        <v>47738</v>
      </c>
      <c r="C482" s="61">
        <v>84.14</v>
      </c>
      <c r="D482" s="61">
        <v>10.32</v>
      </c>
      <c r="E482" s="61">
        <v>868.12</v>
      </c>
      <c r="F482" s="61">
        <v>851.58</v>
      </c>
      <c r="G482" s="61">
        <v>1.6000000000000001E-3</v>
      </c>
      <c r="H482" s="61">
        <v>0</v>
      </c>
      <c r="I482" s="61">
        <v>3.8999999999999998E-3</v>
      </c>
      <c r="J482" s="61">
        <v>1E-3</v>
      </c>
      <c r="K482" s="61">
        <v>9.1999999999999998E-3</v>
      </c>
      <c r="L482" s="61">
        <v>0.96750000000000003</v>
      </c>
      <c r="M482" s="61">
        <v>1.67E-2</v>
      </c>
      <c r="N482" s="61">
        <v>0.46200000000000002</v>
      </c>
      <c r="O482" s="61">
        <v>2.3999999999999998E-3</v>
      </c>
      <c r="P482" s="61">
        <v>0.13339999999999999</v>
      </c>
      <c r="Q482" s="61">
        <v>42.13</v>
      </c>
      <c r="R482" s="62">
        <v>47756.41</v>
      </c>
      <c r="S482" s="61">
        <v>0.2969</v>
      </c>
      <c r="T482" s="61">
        <v>0.1457</v>
      </c>
      <c r="U482" s="61">
        <v>0.5575</v>
      </c>
      <c r="V482" s="61">
        <v>17.28</v>
      </c>
      <c r="W482" s="61">
        <v>7.57</v>
      </c>
      <c r="X482" s="62">
        <v>57887.82</v>
      </c>
      <c r="Y482" s="61">
        <v>110.61</v>
      </c>
      <c r="Z482" s="62">
        <v>97361.91</v>
      </c>
      <c r="AA482" s="61">
        <v>0.91210000000000002</v>
      </c>
      <c r="AB482" s="61">
        <v>4.9599999999999998E-2</v>
      </c>
      <c r="AC482" s="61">
        <v>3.8300000000000001E-2</v>
      </c>
      <c r="AD482" s="61">
        <v>8.7900000000000006E-2</v>
      </c>
      <c r="AE482" s="61">
        <v>97.36</v>
      </c>
      <c r="AF482" s="62">
        <v>2422.2399999999998</v>
      </c>
      <c r="AG482" s="61">
        <v>364.23</v>
      </c>
      <c r="AH482" s="62">
        <v>86968.68</v>
      </c>
      <c r="AI482" s="61" t="s">
        <v>14</v>
      </c>
      <c r="AJ482" s="62">
        <v>30251</v>
      </c>
      <c r="AK482" s="62">
        <v>40651.370000000003</v>
      </c>
      <c r="AL482" s="61">
        <v>36.6</v>
      </c>
      <c r="AM482" s="61">
        <v>24.31</v>
      </c>
      <c r="AN482" s="61">
        <v>26.17</v>
      </c>
      <c r="AO482" s="61">
        <v>4.7300000000000004</v>
      </c>
      <c r="AP482" s="62">
        <v>1139.29</v>
      </c>
      <c r="AQ482" s="61">
        <v>1.2545999999999999</v>
      </c>
      <c r="AR482" s="62">
        <v>1206.22</v>
      </c>
      <c r="AS482" s="62">
        <v>2114.25</v>
      </c>
      <c r="AT482" s="62">
        <v>5135.6499999999996</v>
      </c>
      <c r="AU482" s="61">
        <v>769.1</v>
      </c>
      <c r="AV482" s="61">
        <v>278.16000000000003</v>
      </c>
      <c r="AW482" s="62">
        <v>9503.3799999999992</v>
      </c>
      <c r="AX482" s="62">
        <v>5730.84</v>
      </c>
      <c r="AY482" s="61">
        <v>0.58530000000000004</v>
      </c>
      <c r="AZ482" s="62">
        <v>3309.8</v>
      </c>
      <c r="BA482" s="61">
        <v>0.33800000000000002</v>
      </c>
      <c r="BB482" s="61">
        <v>750.98</v>
      </c>
      <c r="BC482" s="61">
        <v>7.6700000000000004E-2</v>
      </c>
      <c r="BD482" s="62">
        <v>9791.6200000000008</v>
      </c>
      <c r="BE482" s="62">
        <v>5174.58</v>
      </c>
      <c r="BF482" s="61">
        <v>2.0497999999999998</v>
      </c>
      <c r="BG482" s="61">
        <v>0.53029999999999999</v>
      </c>
      <c r="BH482" s="61">
        <v>0.21879999999999999</v>
      </c>
      <c r="BI482" s="61">
        <v>0.19189999999999999</v>
      </c>
      <c r="BJ482" s="61">
        <v>3.6900000000000002E-2</v>
      </c>
      <c r="BK482" s="61">
        <v>2.1999999999999999E-2</v>
      </c>
    </row>
    <row r="483" spans="1:63" x14ac:dyDescent="0.25">
      <c r="A483" s="61" t="s">
        <v>514</v>
      </c>
      <c r="B483" s="61">
        <v>44792</v>
      </c>
      <c r="C483" s="61">
        <v>25.9</v>
      </c>
      <c r="D483" s="61">
        <v>203.46</v>
      </c>
      <c r="E483" s="62">
        <v>5270.5</v>
      </c>
      <c r="F483" s="62">
        <v>4864.6400000000003</v>
      </c>
      <c r="G483" s="61">
        <v>2.1100000000000001E-2</v>
      </c>
      <c r="H483" s="61">
        <v>1.1000000000000001E-3</v>
      </c>
      <c r="I483" s="61">
        <v>0.22639999999999999</v>
      </c>
      <c r="J483" s="61">
        <v>1.4E-3</v>
      </c>
      <c r="K483" s="61">
        <v>4.1399999999999999E-2</v>
      </c>
      <c r="L483" s="61">
        <v>0.64549999999999996</v>
      </c>
      <c r="M483" s="61">
        <v>6.3100000000000003E-2</v>
      </c>
      <c r="N483" s="61">
        <v>0.44040000000000001</v>
      </c>
      <c r="O483" s="61">
        <v>3.6700000000000003E-2</v>
      </c>
      <c r="P483" s="61">
        <v>0.1348</v>
      </c>
      <c r="Q483" s="61">
        <v>221.97</v>
      </c>
      <c r="R483" s="62">
        <v>59796</v>
      </c>
      <c r="S483" s="61">
        <v>0.22800000000000001</v>
      </c>
      <c r="T483" s="61">
        <v>0.19159999999999999</v>
      </c>
      <c r="U483" s="61">
        <v>0.58050000000000002</v>
      </c>
      <c r="V483" s="61">
        <v>18.48</v>
      </c>
      <c r="W483" s="61">
        <v>28.68</v>
      </c>
      <c r="X483" s="62">
        <v>85950.28</v>
      </c>
      <c r="Y483" s="61">
        <v>179.54</v>
      </c>
      <c r="Z483" s="62">
        <v>151388.4</v>
      </c>
      <c r="AA483" s="61">
        <v>0.70960000000000001</v>
      </c>
      <c r="AB483" s="61">
        <v>0.26569999999999999</v>
      </c>
      <c r="AC483" s="61">
        <v>2.47E-2</v>
      </c>
      <c r="AD483" s="61">
        <v>0.29039999999999999</v>
      </c>
      <c r="AE483" s="61">
        <v>151.38999999999999</v>
      </c>
      <c r="AF483" s="62">
        <v>6073.66</v>
      </c>
      <c r="AG483" s="61">
        <v>687.03</v>
      </c>
      <c r="AH483" s="62">
        <v>175710.56</v>
      </c>
      <c r="AI483" s="61" t="s">
        <v>14</v>
      </c>
      <c r="AJ483" s="62">
        <v>33464</v>
      </c>
      <c r="AK483" s="62">
        <v>51683.9</v>
      </c>
      <c r="AL483" s="61">
        <v>67.400000000000006</v>
      </c>
      <c r="AM483" s="61">
        <v>40.25</v>
      </c>
      <c r="AN483" s="61">
        <v>44.4</v>
      </c>
      <c r="AO483" s="61">
        <v>5.05</v>
      </c>
      <c r="AP483" s="61">
        <v>704.53</v>
      </c>
      <c r="AQ483" s="61">
        <v>1.0185</v>
      </c>
      <c r="AR483" s="62">
        <v>1165.32</v>
      </c>
      <c r="AS483" s="62">
        <v>1963.35</v>
      </c>
      <c r="AT483" s="62">
        <v>5988.48</v>
      </c>
      <c r="AU483" s="62">
        <v>1031.6300000000001</v>
      </c>
      <c r="AV483" s="61">
        <v>370.07</v>
      </c>
      <c r="AW483" s="62">
        <v>10518.84</v>
      </c>
      <c r="AX483" s="62">
        <v>3844.99</v>
      </c>
      <c r="AY483" s="61">
        <v>0.3604</v>
      </c>
      <c r="AZ483" s="62">
        <v>6053.36</v>
      </c>
      <c r="BA483" s="61">
        <v>0.56740000000000002</v>
      </c>
      <c r="BB483" s="61">
        <v>771.06</v>
      </c>
      <c r="BC483" s="61">
        <v>7.2300000000000003E-2</v>
      </c>
      <c r="BD483" s="62">
        <v>10669.41</v>
      </c>
      <c r="BE483" s="62">
        <v>2032.63</v>
      </c>
      <c r="BF483" s="61">
        <v>0.40699999999999997</v>
      </c>
      <c r="BG483" s="61">
        <v>0.59240000000000004</v>
      </c>
      <c r="BH483" s="61">
        <v>0.21840000000000001</v>
      </c>
      <c r="BI483" s="61">
        <v>0.14080000000000001</v>
      </c>
      <c r="BJ483" s="61">
        <v>2.7199999999999998E-2</v>
      </c>
      <c r="BK483" s="61">
        <v>2.12E-2</v>
      </c>
    </row>
    <row r="484" spans="1:63" x14ac:dyDescent="0.25">
      <c r="A484" s="61" t="s">
        <v>515</v>
      </c>
      <c r="B484" s="61">
        <v>47951</v>
      </c>
      <c r="C484" s="61">
        <v>43.71</v>
      </c>
      <c r="D484" s="61">
        <v>48.99</v>
      </c>
      <c r="E484" s="62">
        <v>2141.37</v>
      </c>
      <c r="F484" s="62">
        <v>2035.49</v>
      </c>
      <c r="G484" s="61">
        <v>4.7999999999999996E-3</v>
      </c>
      <c r="H484" s="61">
        <v>5.0000000000000001E-4</v>
      </c>
      <c r="I484" s="61">
        <v>3.6499999999999998E-2</v>
      </c>
      <c r="J484" s="61">
        <v>1.1999999999999999E-3</v>
      </c>
      <c r="K484" s="61">
        <v>1.8599999999999998E-2</v>
      </c>
      <c r="L484" s="61">
        <v>0.88619999999999999</v>
      </c>
      <c r="M484" s="61">
        <v>5.2200000000000003E-2</v>
      </c>
      <c r="N484" s="61">
        <v>0.58220000000000005</v>
      </c>
      <c r="O484" s="61">
        <v>4.1999999999999997E-3</v>
      </c>
      <c r="P484" s="61">
        <v>0.15939999999999999</v>
      </c>
      <c r="Q484" s="61">
        <v>93.84</v>
      </c>
      <c r="R484" s="62">
        <v>50876.29</v>
      </c>
      <c r="S484" s="61">
        <v>0.2379</v>
      </c>
      <c r="T484" s="61">
        <v>0.15229999999999999</v>
      </c>
      <c r="U484" s="61">
        <v>0.60980000000000001</v>
      </c>
      <c r="V484" s="61">
        <v>17.670000000000002</v>
      </c>
      <c r="W484" s="61">
        <v>13.58</v>
      </c>
      <c r="X484" s="62">
        <v>69526.649999999994</v>
      </c>
      <c r="Y484" s="61">
        <v>153.72999999999999</v>
      </c>
      <c r="Z484" s="62">
        <v>98556.800000000003</v>
      </c>
      <c r="AA484" s="61">
        <v>0.73309999999999997</v>
      </c>
      <c r="AB484" s="61">
        <v>0.21859999999999999</v>
      </c>
      <c r="AC484" s="61">
        <v>4.82E-2</v>
      </c>
      <c r="AD484" s="61">
        <v>0.26690000000000003</v>
      </c>
      <c r="AE484" s="61">
        <v>98.56</v>
      </c>
      <c r="AF484" s="62">
        <v>2893.39</v>
      </c>
      <c r="AG484" s="61">
        <v>388.95</v>
      </c>
      <c r="AH484" s="62">
        <v>98030.78</v>
      </c>
      <c r="AI484" s="61" t="s">
        <v>14</v>
      </c>
      <c r="AJ484" s="62">
        <v>25467</v>
      </c>
      <c r="AK484" s="62">
        <v>39102.370000000003</v>
      </c>
      <c r="AL484" s="61">
        <v>44.71</v>
      </c>
      <c r="AM484" s="61">
        <v>26.94</v>
      </c>
      <c r="AN484" s="61">
        <v>31.79</v>
      </c>
      <c r="AO484" s="61">
        <v>4.1399999999999997</v>
      </c>
      <c r="AP484" s="61">
        <v>847.89</v>
      </c>
      <c r="AQ484" s="61">
        <v>0.93130000000000002</v>
      </c>
      <c r="AR484" s="62">
        <v>1134</v>
      </c>
      <c r="AS484" s="62">
        <v>1804.04</v>
      </c>
      <c r="AT484" s="62">
        <v>5406.76</v>
      </c>
      <c r="AU484" s="61">
        <v>917.28</v>
      </c>
      <c r="AV484" s="61">
        <v>293</v>
      </c>
      <c r="AW484" s="62">
        <v>9555.08</v>
      </c>
      <c r="AX484" s="62">
        <v>5623.6</v>
      </c>
      <c r="AY484" s="61">
        <v>0.56569999999999998</v>
      </c>
      <c r="AZ484" s="62">
        <v>3224.5</v>
      </c>
      <c r="BA484" s="61">
        <v>0.32429999999999998</v>
      </c>
      <c r="BB484" s="62">
        <v>1093.4100000000001</v>
      </c>
      <c r="BC484" s="61">
        <v>0.11</v>
      </c>
      <c r="BD484" s="62">
        <v>9941.52</v>
      </c>
      <c r="BE484" s="62">
        <v>4413.12</v>
      </c>
      <c r="BF484" s="61">
        <v>1.5908</v>
      </c>
      <c r="BG484" s="61">
        <v>0.55269999999999997</v>
      </c>
      <c r="BH484" s="61">
        <v>0.22939999999999999</v>
      </c>
      <c r="BI484" s="61">
        <v>0.161</v>
      </c>
      <c r="BJ484" s="61">
        <v>3.3300000000000003E-2</v>
      </c>
      <c r="BK484" s="61">
        <v>2.3599999999999999E-2</v>
      </c>
    </row>
    <row r="485" spans="1:63" x14ac:dyDescent="0.25">
      <c r="A485" s="61" t="s">
        <v>516</v>
      </c>
      <c r="B485" s="61">
        <v>48363</v>
      </c>
      <c r="C485" s="61">
        <v>57.52</v>
      </c>
      <c r="D485" s="61">
        <v>17.809999999999999</v>
      </c>
      <c r="E485" s="62">
        <v>1024.52</v>
      </c>
      <c r="F485" s="62">
        <v>1207.77</v>
      </c>
      <c r="G485" s="61">
        <v>2.7000000000000001E-3</v>
      </c>
      <c r="H485" s="61">
        <v>1E-4</v>
      </c>
      <c r="I485" s="61">
        <v>3.3E-3</v>
      </c>
      <c r="J485" s="61">
        <v>5.0000000000000001E-4</v>
      </c>
      <c r="K485" s="61">
        <v>4.5999999999999999E-3</v>
      </c>
      <c r="L485" s="61">
        <v>0.98009999999999997</v>
      </c>
      <c r="M485" s="61">
        <v>8.6999999999999994E-3</v>
      </c>
      <c r="N485" s="61">
        <v>0.31680000000000003</v>
      </c>
      <c r="O485" s="61">
        <v>1E-3</v>
      </c>
      <c r="P485" s="61">
        <v>0.12039999999999999</v>
      </c>
      <c r="Q485" s="61">
        <v>50.07</v>
      </c>
      <c r="R485" s="62">
        <v>53337.9</v>
      </c>
      <c r="S485" s="61">
        <v>0.20169999999999999</v>
      </c>
      <c r="T485" s="61">
        <v>0.17469999999999999</v>
      </c>
      <c r="U485" s="61">
        <v>0.62360000000000004</v>
      </c>
      <c r="V485" s="61">
        <v>17.89</v>
      </c>
      <c r="W485" s="61">
        <v>8.76</v>
      </c>
      <c r="X485" s="62">
        <v>62325.56</v>
      </c>
      <c r="Y485" s="61">
        <v>112.85</v>
      </c>
      <c r="Z485" s="62">
        <v>132598.76</v>
      </c>
      <c r="AA485" s="61">
        <v>0.8044</v>
      </c>
      <c r="AB485" s="61">
        <v>0.1401</v>
      </c>
      <c r="AC485" s="61">
        <v>5.5399999999999998E-2</v>
      </c>
      <c r="AD485" s="61">
        <v>0.1956</v>
      </c>
      <c r="AE485" s="61">
        <v>132.6</v>
      </c>
      <c r="AF485" s="62">
        <v>3877.47</v>
      </c>
      <c r="AG485" s="61">
        <v>496.92</v>
      </c>
      <c r="AH485" s="62">
        <v>132089.72</v>
      </c>
      <c r="AI485" s="61" t="s">
        <v>14</v>
      </c>
      <c r="AJ485" s="62">
        <v>32887</v>
      </c>
      <c r="AK485" s="62">
        <v>48722.03</v>
      </c>
      <c r="AL485" s="61">
        <v>46.26</v>
      </c>
      <c r="AM485" s="61">
        <v>27.76</v>
      </c>
      <c r="AN485" s="61">
        <v>31.9</v>
      </c>
      <c r="AO485" s="61">
        <v>5.01</v>
      </c>
      <c r="AP485" s="62">
        <v>1269.6600000000001</v>
      </c>
      <c r="AQ485" s="61">
        <v>0.97850000000000004</v>
      </c>
      <c r="AR485" s="62">
        <v>1044.58</v>
      </c>
      <c r="AS485" s="62">
        <v>1559.75</v>
      </c>
      <c r="AT485" s="62">
        <v>4502.82</v>
      </c>
      <c r="AU485" s="61">
        <v>770.98</v>
      </c>
      <c r="AV485" s="61">
        <v>172.46</v>
      </c>
      <c r="AW485" s="62">
        <v>8050.59</v>
      </c>
      <c r="AX485" s="62">
        <v>3725.87</v>
      </c>
      <c r="AY485" s="61">
        <v>0.4607</v>
      </c>
      <c r="AZ485" s="62">
        <v>3840.16</v>
      </c>
      <c r="BA485" s="61">
        <v>0.4748</v>
      </c>
      <c r="BB485" s="61">
        <v>521.20000000000005</v>
      </c>
      <c r="BC485" s="61">
        <v>6.4399999999999999E-2</v>
      </c>
      <c r="BD485" s="62">
        <v>8087.22</v>
      </c>
      <c r="BE485" s="62">
        <v>3566.38</v>
      </c>
      <c r="BF485" s="61">
        <v>0.86009999999999998</v>
      </c>
      <c r="BG485" s="61">
        <v>0.57130000000000003</v>
      </c>
      <c r="BH485" s="61">
        <v>0.2203</v>
      </c>
      <c r="BI485" s="61">
        <v>0.14940000000000001</v>
      </c>
      <c r="BJ485" s="61">
        <v>3.4500000000000003E-2</v>
      </c>
      <c r="BK485" s="61">
        <v>2.4500000000000001E-2</v>
      </c>
    </row>
    <row r="486" spans="1:63" x14ac:dyDescent="0.25">
      <c r="A486" s="61" t="s">
        <v>517</v>
      </c>
      <c r="B486" s="61">
        <v>44800</v>
      </c>
      <c r="C486" s="61">
        <v>41.29</v>
      </c>
      <c r="D486" s="61">
        <v>181.26</v>
      </c>
      <c r="E486" s="62">
        <v>7483.61</v>
      </c>
      <c r="F486" s="62">
        <v>6842.59</v>
      </c>
      <c r="G486" s="61">
        <v>1.47E-2</v>
      </c>
      <c r="H486" s="61">
        <v>1E-3</v>
      </c>
      <c r="I486" s="61">
        <v>0.14230000000000001</v>
      </c>
      <c r="J486" s="61">
        <v>1.6999999999999999E-3</v>
      </c>
      <c r="K486" s="61">
        <v>5.8000000000000003E-2</v>
      </c>
      <c r="L486" s="61">
        <v>0.71799999999999997</v>
      </c>
      <c r="M486" s="61">
        <v>6.4399999999999999E-2</v>
      </c>
      <c r="N486" s="61">
        <v>0.52070000000000005</v>
      </c>
      <c r="O486" s="61">
        <v>0.04</v>
      </c>
      <c r="P486" s="61">
        <v>0.13830000000000001</v>
      </c>
      <c r="Q486" s="61">
        <v>299.76</v>
      </c>
      <c r="R486" s="62">
        <v>57827.39</v>
      </c>
      <c r="S486" s="61">
        <v>0.23380000000000001</v>
      </c>
      <c r="T486" s="61">
        <v>0.20180000000000001</v>
      </c>
      <c r="U486" s="61">
        <v>0.56440000000000001</v>
      </c>
      <c r="V486" s="61">
        <v>19.04</v>
      </c>
      <c r="W486" s="61">
        <v>39.04</v>
      </c>
      <c r="X486" s="62">
        <v>82555.62</v>
      </c>
      <c r="Y486" s="61">
        <v>188.27</v>
      </c>
      <c r="Z486" s="62">
        <v>124905.61</v>
      </c>
      <c r="AA486" s="61">
        <v>0.71319999999999995</v>
      </c>
      <c r="AB486" s="61">
        <v>0.25600000000000001</v>
      </c>
      <c r="AC486" s="61">
        <v>3.0800000000000001E-2</v>
      </c>
      <c r="AD486" s="61">
        <v>0.2868</v>
      </c>
      <c r="AE486" s="61">
        <v>124.91</v>
      </c>
      <c r="AF486" s="62">
        <v>4615.4799999999996</v>
      </c>
      <c r="AG486" s="61">
        <v>558.6</v>
      </c>
      <c r="AH486" s="62">
        <v>137796.60999999999</v>
      </c>
      <c r="AI486" s="61" t="s">
        <v>14</v>
      </c>
      <c r="AJ486" s="62">
        <v>29956</v>
      </c>
      <c r="AK486" s="62">
        <v>43996.69</v>
      </c>
      <c r="AL486" s="61">
        <v>55.72</v>
      </c>
      <c r="AM486" s="61">
        <v>34.75</v>
      </c>
      <c r="AN486" s="61">
        <v>39.01</v>
      </c>
      <c r="AO486" s="61">
        <v>4.84</v>
      </c>
      <c r="AP486" s="61">
        <v>794.03</v>
      </c>
      <c r="AQ486" s="61">
        <v>1.0999000000000001</v>
      </c>
      <c r="AR486" s="62">
        <v>1098.29</v>
      </c>
      <c r="AS486" s="62">
        <v>1871.38</v>
      </c>
      <c r="AT486" s="62">
        <v>5639.82</v>
      </c>
      <c r="AU486" s="61">
        <v>978.83</v>
      </c>
      <c r="AV486" s="61">
        <v>445.24</v>
      </c>
      <c r="AW486" s="62">
        <v>10033.56</v>
      </c>
      <c r="AX486" s="62">
        <v>4459.84</v>
      </c>
      <c r="AY486" s="61">
        <v>0.43469999999999998</v>
      </c>
      <c r="AZ486" s="62">
        <v>4863.8500000000004</v>
      </c>
      <c r="BA486" s="61">
        <v>0.47410000000000002</v>
      </c>
      <c r="BB486" s="61">
        <v>934.88</v>
      </c>
      <c r="BC486" s="61">
        <v>9.11E-2</v>
      </c>
      <c r="BD486" s="62">
        <v>10258.57</v>
      </c>
      <c r="BE486" s="62">
        <v>2805.62</v>
      </c>
      <c r="BF486" s="61">
        <v>0.78569999999999995</v>
      </c>
      <c r="BG486" s="61">
        <v>0.58130000000000004</v>
      </c>
      <c r="BH486" s="61">
        <v>0.2152</v>
      </c>
      <c r="BI486" s="61">
        <v>0.15959999999999999</v>
      </c>
      <c r="BJ486" s="61">
        <v>2.58E-2</v>
      </c>
      <c r="BK486" s="61">
        <v>1.8200000000000001E-2</v>
      </c>
    </row>
    <row r="487" spans="1:63" x14ac:dyDescent="0.25">
      <c r="A487" s="61" t="s">
        <v>518</v>
      </c>
      <c r="B487" s="61">
        <v>49221</v>
      </c>
      <c r="C487" s="61">
        <v>90.62</v>
      </c>
      <c r="D487" s="61">
        <v>17.920000000000002</v>
      </c>
      <c r="E487" s="62">
        <v>1624.22</v>
      </c>
      <c r="F487" s="62">
        <v>1659.78</v>
      </c>
      <c r="G487" s="61">
        <v>2.5000000000000001E-3</v>
      </c>
      <c r="H487" s="61">
        <v>1E-4</v>
      </c>
      <c r="I487" s="61">
        <v>5.1000000000000004E-3</v>
      </c>
      <c r="J487" s="61">
        <v>6.9999999999999999E-4</v>
      </c>
      <c r="K487" s="61">
        <v>6.4999999999999997E-3</v>
      </c>
      <c r="L487" s="61">
        <v>0.97140000000000004</v>
      </c>
      <c r="M487" s="61">
        <v>1.37E-2</v>
      </c>
      <c r="N487" s="61">
        <v>0.40589999999999998</v>
      </c>
      <c r="O487" s="61">
        <v>5.0000000000000001E-4</v>
      </c>
      <c r="P487" s="61">
        <v>0.13250000000000001</v>
      </c>
      <c r="Q487" s="61">
        <v>74.209999999999994</v>
      </c>
      <c r="R487" s="62">
        <v>51601.08</v>
      </c>
      <c r="S487" s="61">
        <v>0.22289999999999999</v>
      </c>
      <c r="T487" s="61">
        <v>0.17560000000000001</v>
      </c>
      <c r="U487" s="61">
        <v>0.60150000000000003</v>
      </c>
      <c r="V487" s="61">
        <v>18.98</v>
      </c>
      <c r="W487" s="61">
        <v>12</v>
      </c>
      <c r="X487" s="62">
        <v>65117.67</v>
      </c>
      <c r="Y487" s="61">
        <v>130.84</v>
      </c>
      <c r="Z487" s="62">
        <v>107079.55</v>
      </c>
      <c r="AA487" s="61">
        <v>0.87960000000000005</v>
      </c>
      <c r="AB487" s="61">
        <v>7.4899999999999994E-2</v>
      </c>
      <c r="AC487" s="61">
        <v>4.5499999999999999E-2</v>
      </c>
      <c r="AD487" s="61">
        <v>0.12039999999999999</v>
      </c>
      <c r="AE487" s="61">
        <v>107.08</v>
      </c>
      <c r="AF487" s="62">
        <v>2761.4</v>
      </c>
      <c r="AG487" s="61">
        <v>380.2</v>
      </c>
      <c r="AH487" s="62">
        <v>104784.75</v>
      </c>
      <c r="AI487" s="61" t="s">
        <v>14</v>
      </c>
      <c r="AJ487" s="62">
        <v>31991</v>
      </c>
      <c r="AK487" s="62">
        <v>44638.69</v>
      </c>
      <c r="AL487" s="61">
        <v>38.68</v>
      </c>
      <c r="AM487" s="61">
        <v>24.79</v>
      </c>
      <c r="AN487" s="61">
        <v>26.76</v>
      </c>
      <c r="AO487" s="61">
        <v>4.25</v>
      </c>
      <c r="AP487" s="61">
        <v>913.82</v>
      </c>
      <c r="AQ487" s="61">
        <v>1.0041</v>
      </c>
      <c r="AR487" s="61">
        <v>997.27</v>
      </c>
      <c r="AS487" s="62">
        <v>1866.13</v>
      </c>
      <c r="AT487" s="62">
        <v>4813.42</v>
      </c>
      <c r="AU487" s="61">
        <v>749.59</v>
      </c>
      <c r="AV487" s="61">
        <v>220.41</v>
      </c>
      <c r="AW487" s="62">
        <v>8646.83</v>
      </c>
      <c r="AX487" s="62">
        <v>5042.25</v>
      </c>
      <c r="AY487" s="61">
        <v>0.56630000000000003</v>
      </c>
      <c r="AZ487" s="62">
        <v>3207</v>
      </c>
      <c r="BA487" s="61">
        <v>0.36020000000000002</v>
      </c>
      <c r="BB487" s="61">
        <v>654.54999999999995</v>
      </c>
      <c r="BC487" s="61">
        <v>7.3499999999999996E-2</v>
      </c>
      <c r="BD487" s="62">
        <v>8903.7900000000009</v>
      </c>
      <c r="BE487" s="62">
        <v>4834.54</v>
      </c>
      <c r="BF487" s="61">
        <v>1.5665</v>
      </c>
      <c r="BG487" s="61">
        <v>0.55400000000000005</v>
      </c>
      <c r="BH487" s="61">
        <v>0.2286</v>
      </c>
      <c r="BI487" s="61">
        <v>0.1613</v>
      </c>
      <c r="BJ487" s="61">
        <v>3.78E-2</v>
      </c>
      <c r="BK487" s="61">
        <v>1.83E-2</v>
      </c>
    </row>
    <row r="488" spans="1:63" x14ac:dyDescent="0.25">
      <c r="A488" s="61" t="s">
        <v>519</v>
      </c>
      <c r="B488" s="61">
        <v>50583</v>
      </c>
      <c r="C488" s="61">
        <v>120.19</v>
      </c>
      <c r="D488" s="61">
        <v>14.47</v>
      </c>
      <c r="E488" s="62">
        <v>1739.69</v>
      </c>
      <c r="F488" s="62">
        <v>1863.79</v>
      </c>
      <c r="G488" s="61">
        <v>2.5000000000000001E-3</v>
      </c>
      <c r="H488" s="61">
        <v>2.0000000000000001E-4</v>
      </c>
      <c r="I488" s="61">
        <v>4.0000000000000001E-3</v>
      </c>
      <c r="J488" s="61">
        <v>1E-3</v>
      </c>
      <c r="K488" s="61">
        <v>7.4000000000000003E-3</v>
      </c>
      <c r="L488" s="61">
        <v>0.97119999999999995</v>
      </c>
      <c r="M488" s="61">
        <v>1.38E-2</v>
      </c>
      <c r="N488" s="61">
        <v>0.46560000000000001</v>
      </c>
      <c r="O488" s="61">
        <v>5.8999999999999999E-3</v>
      </c>
      <c r="P488" s="61">
        <v>0.1419</v>
      </c>
      <c r="Q488" s="61">
        <v>80.989999999999995</v>
      </c>
      <c r="R488" s="62">
        <v>51249.83</v>
      </c>
      <c r="S488" s="61">
        <v>0.19900000000000001</v>
      </c>
      <c r="T488" s="61">
        <v>0.18079999999999999</v>
      </c>
      <c r="U488" s="61">
        <v>0.62019999999999997</v>
      </c>
      <c r="V488" s="61">
        <v>17.78</v>
      </c>
      <c r="W488" s="61">
        <v>12.52</v>
      </c>
      <c r="X488" s="62">
        <v>64967.8</v>
      </c>
      <c r="Y488" s="61">
        <v>133.63999999999999</v>
      </c>
      <c r="Z488" s="62">
        <v>113238.18</v>
      </c>
      <c r="AA488" s="61">
        <v>0.79649999999999999</v>
      </c>
      <c r="AB488" s="61">
        <v>0.12690000000000001</v>
      </c>
      <c r="AC488" s="61">
        <v>7.6600000000000001E-2</v>
      </c>
      <c r="AD488" s="61">
        <v>0.20349999999999999</v>
      </c>
      <c r="AE488" s="61">
        <v>113.24</v>
      </c>
      <c r="AF488" s="62">
        <v>3072.22</v>
      </c>
      <c r="AG488" s="61">
        <v>384.94</v>
      </c>
      <c r="AH488" s="62">
        <v>107435.98</v>
      </c>
      <c r="AI488" s="61" t="s">
        <v>14</v>
      </c>
      <c r="AJ488" s="62">
        <v>29162</v>
      </c>
      <c r="AK488" s="62">
        <v>42221.53</v>
      </c>
      <c r="AL488" s="61">
        <v>38.44</v>
      </c>
      <c r="AM488" s="61">
        <v>25.72</v>
      </c>
      <c r="AN488" s="61">
        <v>28.66</v>
      </c>
      <c r="AO488" s="61">
        <v>4.3499999999999996</v>
      </c>
      <c r="AP488" s="62">
        <v>1162.5899999999999</v>
      </c>
      <c r="AQ488" s="61">
        <v>0.95760000000000001</v>
      </c>
      <c r="AR488" s="61">
        <v>990.63</v>
      </c>
      <c r="AS488" s="62">
        <v>1798.85</v>
      </c>
      <c r="AT488" s="62">
        <v>4653.93</v>
      </c>
      <c r="AU488" s="61">
        <v>794.59</v>
      </c>
      <c r="AV488" s="61">
        <v>174.06</v>
      </c>
      <c r="AW488" s="62">
        <v>8412.06</v>
      </c>
      <c r="AX488" s="62">
        <v>4816.8999999999996</v>
      </c>
      <c r="AY488" s="61">
        <v>0.55469999999999997</v>
      </c>
      <c r="AZ488" s="62">
        <v>3084.16</v>
      </c>
      <c r="BA488" s="61">
        <v>0.35510000000000003</v>
      </c>
      <c r="BB488" s="61">
        <v>783.4</v>
      </c>
      <c r="BC488" s="61">
        <v>9.0200000000000002E-2</v>
      </c>
      <c r="BD488" s="62">
        <v>8684.4599999999991</v>
      </c>
      <c r="BE488" s="62">
        <v>4487.8999999999996</v>
      </c>
      <c r="BF488" s="61">
        <v>1.5045999999999999</v>
      </c>
      <c r="BG488" s="61">
        <v>0.54679999999999995</v>
      </c>
      <c r="BH488" s="61">
        <v>0.2374</v>
      </c>
      <c r="BI488" s="61">
        <v>0.15579999999999999</v>
      </c>
      <c r="BJ488" s="61">
        <v>3.4500000000000003E-2</v>
      </c>
      <c r="BK488" s="61">
        <v>2.5499999999999998E-2</v>
      </c>
    </row>
    <row r="489" spans="1:63" x14ac:dyDescent="0.25">
      <c r="A489" s="61" t="s">
        <v>520</v>
      </c>
      <c r="B489" s="61">
        <v>46276</v>
      </c>
      <c r="C489" s="61">
        <v>84.86</v>
      </c>
      <c r="D489" s="61">
        <v>10.67</v>
      </c>
      <c r="E489" s="61">
        <v>905.59</v>
      </c>
      <c r="F489" s="61">
        <v>886.87</v>
      </c>
      <c r="G489" s="61">
        <v>5.3E-3</v>
      </c>
      <c r="H489" s="61">
        <v>2.9999999999999997E-4</v>
      </c>
      <c r="I489" s="61">
        <v>6.4000000000000003E-3</v>
      </c>
      <c r="J489" s="61">
        <v>8.9999999999999998E-4</v>
      </c>
      <c r="K489" s="61">
        <v>1.47E-2</v>
      </c>
      <c r="L489" s="61">
        <v>0.95289999999999997</v>
      </c>
      <c r="M489" s="61">
        <v>1.95E-2</v>
      </c>
      <c r="N489" s="61">
        <v>0.31230000000000002</v>
      </c>
      <c r="O489" s="61">
        <v>2.5000000000000001E-3</v>
      </c>
      <c r="P489" s="61">
        <v>0.1236</v>
      </c>
      <c r="Q489" s="61">
        <v>44.42</v>
      </c>
      <c r="R489" s="62">
        <v>50923.5</v>
      </c>
      <c r="S489" s="61">
        <v>0.26169999999999999</v>
      </c>
      <c r="T489" s="61">
        <v>0.17100000000000001</v>
      </c>
      <c r="U489" s="61">
        <v>0.56720000000000004</v>
      </c>
      <c r="V489" s="61">
        <v>17.38</v>
      </c>
      <c r="W489" s="61">
        <v>7.53</v>
      </c>
      <c r="X489" s="62">
        <v>64276.3</v>
      </c>
      <c r="Y489" s="61">
        <v>116.16</v>
      </c>
      <c r="Z489" s="62">
        <v>144921.94</v>
      </c>
      <c r="AA489" s="61">
        <v>0.85160000000000002</v>
      </c>
      <c r="AB489" s="61">
        <v>0.1007</v>
      </c>
      <c r="AC489" s="61">
        <v>4.7800000000000002E-2</v>
      </c>
      <c r="AD489" s="61">
        <v>0.1484</v>
      </c>
      <c r="AE489" s="61">
        <v>144.91999999999999</v>
      </c>
      <c r="AF489" s="62">
        <v>3918.11</v>
      </c>
      <c r="AG489" s="61">
        <v>494.22</v>
      </c>
      <c r="AH489" s="62">
        <v>137689.31</v>
      </c>
      <c r="AI489" s="61" t="s">
        <v>14</v>
      </c>
      <c r="AJ489" s="62">
        <v>33721</v>
      </c>
      <c r="AK489" s="62">
        <v>48091.040000000001</v>
      </c>
      <c r="AL489" s="61">
        <v>43.83</v>
      </c>
      <c r="AM489" s="61">
        <v>25.74</v>
      </c>
      <c r="AN489" s="61">
        <v>29.06</v>
      </c>
      <c r="AO489" s="61">
        <v>4.8099999999999996</v>
      </c>
      <c r="AP489" s="62">
        <v>1340</v>
      </c>
      <c r="AQ489" s="61">
        <v>1.1323000000000001</v>
      </c>
      <c r="AR489" s="62">
        <v>1314.09</v>
      </c>
      <c r="AS489" s="62">
        <v>1850.63</v>
      </c>
      <c r="AT489" s="62">
        <v>5161.41</v>
      </c>
      <c r="AU489" s="61">
        <v>958.73</v>
      </c>
      <c r="AV489" s="61">
        <v>174.35</v>
      </c>
      <c r="AW489" s="62">
        <v>9459.2000000000007</v>
      </c>
      <c r="AX489" s="62">
        <v>4325.8599999999997</v>
      </c>
      <c r="AY489" s="61">
        <v>0.44390000000000002</v>
      </c>
      <c r="AZ489" s="62">
        <v>4830.26</v>
      </c>
      <c r="BA489" s="61">
        <v>0.49569999999999997</v>
      </c>
      <c r="BB489" s="61">
        <v>588.66999999999996</v>
      </c>
      <c r="BC489" s="61">
        <v>6.0400000000000002E-2</v>
      </c>
      <c r="BD489" s="62">
        <v>9744.7900000000009</v>
      </c>
      <c r="BE489" s="62">
        <v>3353</v>
      </c>
      <c r="BF489" s="61">
        <v>0.82310000000000005</v>
      </c>
      <c r="BG489" s="61">
        <v>0.55149999999999999</v>
      </c>
      <c r="BH489" s="61">
        <v>0.21299999999999999</v>
      </c>
      <c r="BI489" s="61">
        <v>0.1724</v>
      </c>
      <c r="BJ489" s="61">
        <v>3.6499999999999998E-2</v>
      </c>
      <c r="BK489" s="61">
        <v>2.6599999999999999E-2</v>
      </c>
    </row>
    <row r="490" spans="1:63" x14ac:dyDescent="0.25">
      <c r="A490" s="61" t="s">
        <v>521</v>
      </c>
      <c r="B490" s="61">
        <v>49528</v>
      </c>
      <c r="C490" s="61">
        <v>90.57</v>
      </c>
      <c r="D490" s="61">
        <v>13.28</v>
      </c>
      <c r="E490" s="62">
        <v>1203.1400000000001</v>
      </c>
      <c r="F490" s="62">
        <v>1188.01</v>
      </c>
      <c r="G490" s="61">
        <v>2.3999999999999998E-3</v>
      </c>
      <c r="H490" s="61">
        <v>5.0000000000000001E-4</v>
      </c>
      <c r="I490" s="61">
        <v>9.9000000000000008E-3</v>
      </c>
      <c r="J490" s="61">
        <v>1.2999999999999999E-3</v>
      </c>
      <c r="K490" s="61">
        <v>1.6899999999999998E-2</v>
      </c>
      <c r="L490" s="61">
        <v>0.9446</v>
      </c>
      <c r="M490" s="61">
        <v>2.4400000000000002E-2</v>
      </c>
      <c r="N490" s="61">
        <v>0.49330000000000002</v>
      </c>
      <c r="O490" s="61">
        <v>8.0000000000000004E-4</v>
      </c>
      <c r="P490" s="61">
        <v>0.14499999999999999</v>
      </c>
      <c r="Q490" s="61">
        <v>56.2</v>
      </c>
      <c r="R490" s="62">
        <v>49247.53</v>
      </c>
      <c r="S490" s="61">
        <v>0.25080000000000002</v>
      </c>
      <c r="T490" s="61">
        <v>0.15479999999999999</v>
      </c>
      <c r="U490" s="61">
        <v>0.59440000000000004</v>
      </c>
      <c r="V490" s="61">
        <v>17.809999999999999</v>
      </c>
      <c r="W490" s="61">
        <v>9.9600000000000009</v>
      </c>
      <c r="X490" s="62">
        <v>60194.59</v>
      </c>
      <c r="Y490" s="61">
        <v>116.8</v>
      </c>
      <c r="Z490" s="62">
        <v>95908.4</v>
      </c>
      <c r="AA490" s="61">
        <v>0.86050000000000004</v>
      </c>
      <c r="AB490" s="61">
        <v>8.6699999999999999E-2</v>
      </c>
      <c r="AC490" s="61">
        <v>5.28E-2</v>
      </c>
      <c r="AD490" s="61">
        <v>0.13950000000000001</v>
      </c>
      <c r="AE490" s="61">
        <v>95.91</v>
      </c>
      <c r="AF490" s="62">
        <v>2324.2399999999998</v>
      </c>
      <c r="AG490" s="61">
        <v>336.96</v>
      </c>
      <c r="AH490" s="62">
        <v>92888.82</v>
      </c>
      <c r="AI490" s="61" t="s">
        <v>14</v>
      </c>
      <c r="AJ490" s="62">
        <v>29609</v>
      </c>
      <c r="AK490" s="62">
        <v>39822.300000000003</v>
      </c>
      <c r="AL490" s="61">
        <v>38.01</v>
      </c>
      <c r="AM490" s="61">
        <v>23.21</v>
      </c>
      <c r="AN490" s="61">
        <v>27.17</v>
      </c>
      <c r="AO490" s="61">
        <v>4.49</v>
      </c>
      <c r="AP490" s="61">
        <v>983.39</v>
      </c>
      <c r="AQ490" s="61">
        <v>1.1094999999999999</v>
      </c>
      <c r="AR490" s="62">
        <v>1075.25</v>
      </c>
      <c r="AS490" s="62">
        <v>1999.52</v>
      </c>
      <c r="AT490" s="62">
        <v>4975.1400000000003</v>
      </c>
      <c r="AU490" s="61">
        <v>822.7</v>
      </c>
      <c r="AV490" s="61">
        <v>312.92</v>
      </c>
      <c r="AW490" s="62">
        <v>9185.52</v>
      </c>
      <c r="AX490" s="62">
        <v>5664.86</v>
      </c>
      <c r="AY490" s="61">
        <v>0.59219999999999995</v>
      </c>
      <c r="AZ490" s="62">
        <v>3061.86</v>
      </c>
      <c r="BA490" s="61">
        <v>0.3201</v>
      </c>
      <c r="BB490" s="61">
        <v>839.65</v>
      </c>
      <c r="BC490" s="61">
        <v>8.7800000000000003E-2</v>
      </c>
      <c r="BD490" s="62">
        <v>9566.3700000000008</v>
      </c>
      <c r="BE490" s="62">
        <v>5090.1499999999996</v>
      </c>
      <c r="BF490" s="61">
        <v>2.0823999999999998</v>
      </c>
      <c r="BG490" s="61">
        <v>0.53310000000000002</v>
      </c>
      <c r="BH490" s="61">
        <v>0.2261</v>
      </c>
      <c r="BI490" s="61">
        <v>0.18</v>
      </c>
      <c r="BJ490" s="61">
        <v>3.73E-2</v>
      </c>
      <c r="BK490" s="61">
        <v>2.3400000000000001E-2</v>
      </c>
    </row>
    <row r="491" spans="1:63" x14ac:dyDescent="0.25">
      <c r="A491" s="61" t="s">
        <v>522</v>
      </c>
      <c r="B491" s="61">
        <v>46441</v>
      </c>
      <c r="C491" s="61">
        <v>100.9</v>
      </c>
      <c r="D491" s="61">
        <v>10.23</v>
      </c>
      <c r="E491" s="62">
        <v>1032.68</v>
      </c>
      <c r="F491" s="61">
        <v>994.58</v>
      </c>
      <c r="G491" s="61">
        <v>2.0999999999999999E-3</v>
      </c>
      <c r="H491" s="61">
        <v>2.0000000000000001E-4</v>
      </c>
      <c r="I491" s="61">
        <v>6.1999999999999998E-3</v>
      </c>
      <c r="J491" s="61">
        <v>1.1000000000000001E-3</v>
      </c>
      <c r="K491" s="61">
        <v>1.09E-2</v>
      </c>
      <c r="L491" s="61">
        <v>0.95899999999999996</v>
      </c>
      <c r="M491" s="61">
        <v>2.0500000000000001E-2</v>
      </c>
      <c r="N491" s="61">
        <v>0.53490000000000004</v>
      </c>
      <c r="O491" s="61">
        <v>6.9999999999999999E-4</v>
      </c>
      <c r="P491" s="61">
        <v>0.15340000000000001</v>
      </c>
      <c r="Q491" s="61">
        <v>48.53</v>
      </c>
      <c r="R491" s="62">
        <v>47630.7</v>
      </c>
      <c r="S491" s="61">
        <v>0.29499999999999998</v>
      </c>
      <c r="T491" s="61">
        <v>0.14899999999999999</v>
      </c>
      <c r="U491" s="61">
        <v>0.55600000000000005</v>
      </c>
      <c r="V491" s="61">
        <v>17.510000000000002</v>
      </c>
      <c r="W491" s="61">
        <v>8.5</v>
      </c>
      <c r="X491" s="62">
        <v>58891.63</v>
      </c>
      <c r="Y491" s="61">
        <v>116.74</v>
      </c>
      <c r="Z491" s="62">
        <v>92053.61</v>
      </c>
      <c r="AA491" s="61">
        <v>0.87039999999999995</v>
      </c>
      <c r="AB491" s="61">
        <v>7.2700000000000001E-2</v>
      </c>
      <c r="AC491" s="61">
        <v>5.6899999999999999E-2</v>
      </c>
      <c r="AD491" s="61">
        <v>0.12959999999999999</v>
      </c>
      <c r="AE491" s="61">
        <v>92.05</v>
      </c>
      <c r="AF491" s="62">
        <v>2258.4</v>
      </c>
      <c r="AG491" s="61">
        <v>329.58</v>
      </c>
      <c r="AH491" s="62">
        <v>84014.26</v>
      </c>
      <c r="AI491" s="61" t="s">
        <v>14</v>
      </c>
      <c r="AJ491" s="62">
        <v>29004</v>
      </c>
      <c r="AK491" s="62">
        <v>39121.269999999997</v>
      </c>
      <c r="AL491" s="61">
        <v>36.56</v>
      </c>
      <c r="AM491" s="61">
        <v>23.63</v>
      </c>
      <c r="AN491" s="61">
        <v>26</v>
      </c>
      <c r="AO491" s="61">
        <v>3.97</v>
      </c>
      <c r="AP491" s="61">
        <v>799.44</v>
      </c>
      <c r="AQ491" s="61">
        <v>1.0931</v>
      </c>
      <c r="AR491" s="62">
        <v>1196.05</v>
      </c>
      <c r="AS491" s="62">
        <v>2176</v>
      </c>
      <c r="AT491" s="62">
        <v>5122.6499999999996</v>
      </c>
      <c r="AU491" s="61">
        <v>799.09</v>
      </c>
      <c r="AV491" s="61">
        <v>320.62</v>
      </c>
      <c r="AW491" s="62">
        <v>9614.42</v>
      </c>
      <c r="AX491" s="62">
        <v>6125.65</v>
      </c>
      <c r="AY491" s="61">
        <v>0.62009999999999998</v>
      </c>
      <c r="AZ491" s="62">
        <v>2842.87</v>
      </c>
      <c r="BA491" s="61">
        <v>0.2878</v>
      </c>
      <c r="BB491" s="61">
        <v>909.37</v>
      </c>
      <c r="BC491" s="61">
        <v>9.2100000000000001E-2</v>
      </c>
      <c r="BD491" s="62">
        <v>9877.89</v>
      </c>
      <c r="BE491" s="62">
        <v>5366.69</v>
      </c>
      <c r="BF491" s="61">
        <v>2.3218000000000001</v>
      </c>
      <c r="BG491" s="61">
        <v>0.51690000000000003</v>
      </c>
      <c r="BH491" s="61">
        <v>0.22409999999999999</v>
      </c>
      <c r="BI491" s="61">
        <v>0.19750000000000001</v>
      </c>
      <c r="BJ491" s="61">
        <v>3.7400000000000003E-2</v>
      </c>
      <c r="BK491" s="61">
        <v>2.41E-2</v>
      </c>
    </row>
    <row r="492" spans="1:63" x14ac:dyDescent="0.25">
      <c r="A492" s="61" t="s">
        <v>523</v>
      </c>
      <c r="B492" s="61">
        <v>48538</v>
      </c>
      <c r="C492" s="61">
        <v>93.1</v>
      </c>
      <c r="D492" s="61">
        <v>11.49</v>
      </c>
      <c r="E492" s="62">
        <v>1069.56</v>
      </c>
      <c r="F492" s="62">
        <v>1035.3399999999999</v>
      </c>
      <c r="G492" s="61">
        <v>2E-3</v>
      </c>
      <c r="H492" s="61">
        <v>4.0000000000000002E-4</v>
      </c>
      <c r="I492" s="61">
        <v>7.1999999999999998E-3</v>
      </c>
      <c r="J492" s="61">
        <v>1E-3</v>
      </c>
      <c r="K492" s="61">
        <v>7.0000000000000001E-3</v>
      </c>
      <c r="L492" s="61">
        <v>0.96440000000000003</v>
      </c>
      <c r="M492" s="61">
        <v>1.7999999999999999E-2</v>
      </c>
      <c r="N492" s="61">
        <v>0.56499999999999995</v>
      </c>
      <c r="O492" s="61">
        <v>6.9999999999999999E-4</v>
      </c>
      <c r="P492" s="61">
        <v>0.15110000000000001</v>
      </c>
      <c r="Q492" s="61">
        <v>50.09</v>
      </c>
      <c r="R492" s="62">
        <v>47000.6</v>
      </c>
      <c r="S492" s="61">
        <v>0.29239999999999999</v>
      </c>
      <c r="T492" s="61">
        <v>0.16639999999999999</v>
      </c>
      <c r="U492" s="61">
        <v>0.54120000000000001</v>
      </c>
      <c r="V492" s="61">
        <v>17.440000000000001</v>
      </c>
      <c r="W492" s="61">
        <v>9.5299999999999994</v>
      </c>
      <c r="X492" s="62">
        <v>62486.43</v>
      </c>
      <c r="Y492" s="61">
        <v>107.49</v>
      </c>
      <c r="Z492" s="62">
        <v>116117.22</v>
      </c>
      <c r="AA492" s="61">
        <v>0.69750000000000001</v>
      </c>
      <c r="AB492" s="61">
        <v>0.13639999999999999</v>
      </c>
      <c r="AC492" s="61">
        <v>0.1661</v>
      </c>
      <c r="AD492" s="61">
        <v>0.30249999999999999</v>
      </c>
      <c r="AE492" s="61">
        <v>116.12</v>
      </c>
      <c r="AF492" s="62">
        <v>3181.51</v>
      </c>
      <c r="AG492" s="61">
        <v>345.08</v>
      </c>
      <c r="AH492" s="62">
        <v>106401.25</v>
      </c>
      <c r="AI492" s="61" t="s">
        <v>14</v>
      </c>
      <c r="AJ492" s="62">
        <v>27255</v>
      </c>
      <c r="AK492" s="62">
        <v>40047.75</v>
      </c>
      <c r="AL492" s="61">
        <v>37.58</v>
      </c>
      <c r="AM492" s="61">
        <v>25.07</v>
      </c>
      <c r="AN492" s="61">
        <v>28.29</v>
      </c>
      <c r="AO492" s="61">
        <v>3.46</v>
      </c>
      <c r="AP492" s="61">
        <v>714.96</v>
      </c>
      <c r="AQ492" s="61">
        <v>0.98860000000000003</v>
      </c>
      <c r="AR492" s="62">
        <v>1327.82</v>
      </c>
      <c r="AS492" s="62">
        <v>2088.1</v>
      </c>
      <c r="AT492" s="62">
        <v>5463.19</v>
      </c>
      <c r="AU492" s="61">
        <v>871.27</v>
      </c>
      <c r="AV492" s="61">
        <v>242.84</v>
      </c>
      <c r="AW492" s="62">
        <v>9993.23</v>
      </c>
      <c r="AX492" s="62">
        <v>5774.56</v>
      </c>
      <c r="AY492" s="61">
        <v>0.54169999999999996</v>
      </c>
      <c r="AZ492" s="62">
        <v>3724.69</v>
      </c>
      <c r="BA492" s="61">
        <v>0.34939999999999999</v>
      </c>
      <c r="BB492" s="62">
        <v>1161.48</v>
      </c>
      <c r="BC492" s="61">
        <v>0.1089</v>
      </c>
      <c r="BD492" s="62">
        <v>10660.72</v>
      </c>
      <c r="BE492" s="62">
        <v>4997.6499999999996</v>
      </c>
      <c r="BF492" s="61">
        <v>1.9019999999999999</v>
      </c>
      <c r="BG492" s="61">
        <v>0.52939999999999998</v>
      </c>
      <c r="BH492" s="61">
        <v>0.2293</v>
      </c>
      <c r="BI492" s="61">
        <v>0.17760000000000001</v>
      </c>
      <c r="BJ492" s="61">
        <v>3.8800000000000001E-2</v>
      </c>
      <c r="BK492" s="61">
        <v>2.5000000000000001E-2</v>
      </c>
    </row>
    <row r="493" spans="1:63" x14ac:dyDescent="0.25">
      <c r="A493" s="61" t="s">
        <v>524</v>
      </c>
      <c r="B493" s="61">
        <v>49064</v>
      </c>
      <c r="C493" s="61">
        <v>94.43</v>
      </c>
      <c r="D493" s="61">
        <v>10.47</v>
      </c>
      <c r="E493" s="61">
        <v>988.43</v>
      </c>
      <c r="F493" s="61">
        <v>978.76</v>
      </c>
      <c r="G493" s="61">
        <v>1.6999999999999999E-3</v>
      </c>
      <c r="H493" s="61">
        <v>1E-4</v>
      </c>
      <c r="I493" s="61">
        <v>5.3E-3</v>
      </c>
      <c r="J493" s="61">
        <v>1E-3</v>
      </c>
      <c r="K493" s="61">
        <v>8.0999999999999996E-3</v>
      </c>
      <c r="L493" s="61">
        <v>0.9718</v>
      </c>
      <c r="M493" s="61">
        <v>1.2E-2</v>
      </c>
      <c r="N493" s="61">
        <v>0.57469999999999999</v>
      </c>
      <c r="O493" s="61">
        <v>2.0999999999999999E-3</v>
      </c>
      <c r="P493" s="61">
        <v>0.16020000000000001</v>
      </c>
      <c r="Q493" s="61">
        <v>48.74</v>
      </c>
      <c r="R493" s="62">
        <v>47921.760000000002</v>
      </c>
      <c r="S493" s="61">
        <v>0.26440000000000002</v>
      </c>
      <c r="T493" s="61">
        <v>0.1353</v>
      </c>
      <c r="U493" s="61">
        <v>0.60029999999999994</v>
      </c>
      <c r="V493" s="61">
        <v>16.559999999999999</v>
      </c>
      <c r="W493" s="61">
        <v>8.43</v>
      </c>
      <c r="X493" s="62">
        <v>58229.54</v>
      </c>
      <c r="Y493" s="61">
        <v>112.77</v>
      </c>
      <c r="Z493" s="62">
        <v>77670.3</v>
      </c>
      <c r="AA493" s="61">
        <v>0.87280000000000002</v>
      </c>
      <c r="AB493" s="61">
        <v>6.0199999999999997E-2</v>
      </c>
      <c r="AC493" s="61">
        <v>6.6900000000000001E-2</v>
      </c>
      <c r="AD493" s="61">
        <v>0.12720000000000001</v>
      </c>
      <c r="AE493" s="61">
        <v>77.67</v>
      </c>
      <c r="AF493" s="62">
        <v>1841.84</v>
      </c>
      <c r="AG493" s="61">
        <v>277.54000000000002</v>
      </c>
      <c r="AH493" s="62">
        <v>72020.92</v>
      </c>
      <c r="AI493" s="61" t="s">
        <v>14</v>
      </c>
      <c r="AJ493" s="62">
        <v>28017</v>
      </c>
      <c r="AK493" s="62">
        <v>39257.79</v>
      </c>
      <c r="AL493" s="61">
        <v>30.9</v>
      </c>
      <c r="AM493" s="61">
        <v>23.17</v>
      </c>
      <c r="AN493" s="61">
        <v>24.74</v>
      </c>
      <c r="AO493" s="61">
        <v>4.01</v>
      </c>
      <c r="AP493" s="62">
        <v>1185.96</v>
      </c>
      <c r="AQ493" s="61">
        <v>0.92969999999999997</v>
      </c>
      <c r="AR493" s="62">
        <v>1172.18</v>
      </c>
      <c r="AS493" s="62">
        <v>2286.09</v>
      </c>
      <c r="AT493" s="62">
        <v>5305.08</v>
      </c>
      <c r="AU493" s="61">
        <v>761.67</v>
      </c>
      <c r="AV493" s="61">
        <v>366.21</v>
      </c>
      <c r="AW493" s="62">
        <v>9891.23</v>
      </c>
      <c r="AX493" s="62">
        <v>6701.63</v>
      </c>
      <c r="AY493" s="61">
        <v>0.65920000000000001</v>
      </c>
      <c r="AZ493" s="62">
        <v>2387.2199999999998</v>
      </c>
      <c r="BA493" s="61">
        <v>0.23480000000000001</v>
      </c>
      <c r="BB493" s="62">
        <v>1077.8900000000001</v>
      </c>
      <c r="BC493" s="61">
        <v>0.106</v>
      </c>
      <c r="BD493" s="62">
        <v>10166.74</v>
      </c>
      <c r="BE493" s="62">
        <v>6201.48</v>
      </c>
      <c r="BF493" s="61">
        <v>2.7801</v>
      </c>
      <c r="BG493" s="61">
        <v>0.51900000000000002</v>
      </c>
      <c r="BH493" s="61">
        <v>0.2351</v>
      </c>
      <c r="BI493" s="61">
        <v>0.18779999999999999</v>
      </c>
      <c r="BJ493" s="61">
        <v>3.8100000000000002E-2</v>
      </c>
      <c r="BK493" s="61">
        <v>1.9900000000000001E-2</v>
      </c>
    </row>
    <row r="494" spans="1:63" x14ac:dyDescent="0.25">
      <c r="A494" s="61" t="s">
        <v>525</v>
      </c>
      <c r="B494" s="61">
        <v>50237</v>
      </c>
      <c r="C494" s="61">
        <v>80.430000000000007</v>
      </c>
      <c r="D494" s="61">
        <v>9.59</v>
      </c>
      <c r="E494" s="61">
        <v>770.92</v>
      </c>
      <c r="F494" s="61">
        <v>759.53</v>
      </c>
      <c r="G494" s="61">
        <v>2.3E-3</v>
      </c>
      <c r="H494" s="61">
        <v>0</v>
      </c>
      <c r="I494" s="61">
        <v>3.3E-3</v>
      </c>
      <c r="J494" s="61">
        <v>8.9999999999999998E-4</v>
      </c>
      <c r="K494" s="61">
        <v>9.4999999999999998E-3</v>
      </c>
      <c r="L494" s="61">
        <v>0.96830000000000005</v>
      </c>
      <c r="M494" s="61">
        <v>1.5699999999999999E-2</v>
      </c>
      <c r="N494" s="61">
        <v>0.43330000000000002</v>
      </c>
      <c r="O494" s="61">
        <v>2.0999999999999999E-3</v>
      </c>
      <c r="P494" s="61">
        <v>0.13070000000000001</v>
      </c>
      <c r="Q494" s="61">
        <v>38.85</v>
      </c>
      <c r="R494" s="62">
        <v>46794.13</v>
      </c>
      <c r="S494" s="61">
        <v>0.317</v>
      </c>
      <c r="T494" s="61">
        <v>0.15379999999999999</v>
      </c>
      <c r="U494" s="61">
        <v>0.5292</v>
      </c>
      <c r="V494" s="61">
        <v>16.72</v>
      </c>
      <c r="W494" s="61">
        <v>7.51</v>
      </c>
      <c r="X494" s="62">
        <v>56319.4</v>
      </c>
      <c r="Y494" s="61">
        <v>99.28</v>
      </c>
      <c r="Z494" s="62">
        <v>100322.78</v>
      </c>
      <c r="AA494" s="61">
        <v>0.92279999999999995</v>
      </c>
      <c r="AB494" s="61">
        <v>3.9100000000000003E-2</v>
      </c>
      <c r="AC494" s="61">
        <v>3.7999999999999999E-2</v>
      </c>
      <c r="AD494" s="61">
        <v>7.7200000000000005E-2</v>
      </c>
      <c r="AE494" s="61">
        <v>100.32</v>
      </c>
      <c r="AF494" s="62">
        <v>2430.9499999999998</v>
      </c>
      <c r="AG494" s="61">
        <v>372.18</v>
      </c>
      <c r="AH494" s="62">
        <v>87431.81</v>
      </c>
      <c r="AI494" s="61" t="s">
        <v>14</v>
      </c>
      <c r="AJ494" s="62">
        <v>31165</v>
      </c>
      <c r="AK494" s="62">
        <v>41668.519999999997</v>
      </c>
      <c r="AL494" s="61">
        <v>35.869999999999997</v>
      </c>
      <c r="AM494" s="61">
        <v>23.67</v>
      </c>
      <c r="AN494" s="61">
        <v>25.22</v>
      </c>
      <c r="AO494" s="61">
        <v>4.71</v>
      </c>
      <c r="AP494" s="62">
        <v>1254.47</v>
      </c>
      <c r="AQ494" s="61">
        <v>1.2089000000000001</v>
      </c>
      <c r="AR494" s="62">
        <v>1277.98</v>
      </c>
      <c r="AS494" s="62">
        <v>2121.3000000000002</v>
      </c>
      <c r="AT494" s="62">
        <v>5113.71</v>
      </c>
      <c r="AU494" s="61">
        <v>753.04</v>
      </c>
      <c r="AV494" s="61">
        <v>208.85</v>
      </c>
      <c r="AW494" s="62">
        <v>9474.8799999999992</v>
      </c>
      <c r="AX494" s="62">
        <v>5748.47</v>
      </c>
      <c r="AY494" s="61">
        <v>0.57989999999999997</v>
      </c>
      <c r="AZ494" s="62">
        <v>3463.22</v>
      </c>
      <c r="BA494" s="61">
        <v>0.34939999999999999</v>
      </c>
      <c r="BB494" s="61">
        <v>700.57</v>
      </c>
      <c r="BC494" s="61">
        <v>7.0699999999999999E-2</v>
      </c>
      <c r="BD494" s="62">
        <v>9912.26</v>
      </c>
      <c r="BE494" s="62">
        <v>5189.57</v>
      </c>
      <c r="BF494" s="61">
        <v>1.9982</v>
      </c>
      <c r="BG494" s="61">
        <v>0.52739999999999998</v>
      </c>
      <c r="BH494" s="61">
        <v>0.20830000000000001</v>
      </c>
      <c r="BI494" s="61">
        <v>0.20250000000000001</v>
      </c>
      <c r="BJ494" s="61">
        <v>3.5799999999999998E-2</v>
      </c>
      <c r="BK494" s="61">
        <v>2.5999999999999999E-2</v>
      </c>
    </row>
    <row r="495" spans="1:63" x14ac:dyDescent="0.25">
      <c r="A495" s="61" t="s">
        <v>526</v>
      </c>
      <c r="B495" s="61">
        <v>48041</v>
      </c>
      <c r="C495" s="61">
        <v>47.76</v>
      </c>
      <c r="D495" s="61">
        <v>77.31</v>
      </c>
      <c r="E495" s="62">
        <v>3692.55</v>
      </c>
      <c r="F495" s="62">
        <v>3524.85</v>
      </c>
      <c r="G495" s="61">
        <v>1.2999999999999999E-2</v>
      </c>
      <c r="H495" s="61">
        <v>5.9999999999999995E-4</v>
      </c>
      <c r="I495" s="61">
        <v>4.2999999999999997E-2</v>
      </c>
      <c r="J495" s="61">
        <v>1.8E-3</v>
      </c>
      <c r="K495" s="61">
        <v>2.9499999999999998E-2</v>
      </c>
      <c r="L495" s="61">
        <v>0.872</v>
      </c>
      <c r="M495" s="61">
        <v>4.0099999999999997E-2</v>
      </c>
      <c r="N495" s="61">
        <v>0.28389999999999999</v>
      </c>
      <c r="O495" s="61">
        <v>1.11E-2</v>
      </c>
      <c r="P495" s="61">
        <v>0.11650000000000001</v>
      </c>
      <c r="Q495" s="61">
        <v>149</v>
      </c>
      <c r="R495" s="62">
        <v>56726.239999999998</v>
      </c>
      <c r="S495" s="61">
        <v>0.23069999999999999</v>
      </c>
      <c r="T495" s="61">
        <v>0.21440000000000001</v>
      </c>
      <c r="U495" s="61">
        <v>0.55489999999999995</v>
      </c>
      <c r="V495" s="61">
        <v>20.11</v>
      </c>
      <c r="W495" s="61">
        <v>20.71</v>
      </c>
      <c r="X495" s="62">
        <v>77688.429999999993</v>
      </c>
      <c r="Y495" s="61">
        <v>174.25</v>
      </c>
      <c r="Z495" s="62">
        <v>144210.39000000001</v>
      </c>
      <c r="AA495" s="61">
        <v>0.82210000000000005</v>
      </c>
      <c r="AB495" s="61">
        <v>0.15110000000000001</v>
      </c>
      <c r="AC495" s="61">
        <v>2.6700000000000002E-2</v>
      </c>
      <c r="AD495" s="61">
        <v>0.1779</v>
      </c>
      <c r="AE495" s="61">
        <v>144.21</v>
      </c>
      <c r="AF495" s="62">
        <v>5080.3</v>
      </c>
      <c r="AG495" s="61">
        <v>643.20000000000005</v>
      </c>
      <c r="AH495" s="62">
        <v>158020.87</v>
      </c>
      <c r="AI495" s="61" t="s">
        <v>14</v>
      </c>
      <c r="AJ495" s="62">
        <v>36212</v>
      </c>
      <c r="AK495" s="62">
        <v>56331.12</v>
      </c>
      <c r="AL495" s="61">
        <v>55.27</v>
      </c>
      <c r="AM495" s="61">
        <v>34.42</v>
      </c>
      <c r="AN495" s="61">
        <v>36.979999999999997</v>
      </c>
      <c r="AO495" s="61">
        <v>4.7699999999999996</v>
      </c>
      <c r="AP495" s="62">
        <v>1418.75</v>
      </c>
      <c r="AQ495" s="61">
        <v>0.90490000000000004</v>
      </c>
      <c r="AR495" s="62">
        <v>1057.17</v>
      </c>
      <c r="AS495" s="62">
        <v>1767.95</v>
      </c>
      <c r="AT495" s="62">
        <v>5169.82</v>
      </c>
      <c r="AU495" s="61">
        <v>873.51</v>
      </c>
      <c r="AV495" s="61">
        <v>211.49</v>
      </c>
      <c r="AW495" s="62">
        <v>9079.94</v>
      </c>
      <c r="AX495" s="62">
        <v>3626.53</v>
      </c>
      <c r="AY495" s="61">
        <v>0.39910000000000001</v>
      </c>
      <c r="AZ495" s="62">
        <v>4977.71</v>
      </c>
      <c r="BA495" s="61">
        <v>0.54779999999999995</v>
      </c>
      <c r="BB495" s="61">
        <v>482.21</v>
      </c>
      <c r="BC495" s="61">
        <v>5.3100000000000001E-2</v>
      </c>
      <c r="BD495" s="62">
        <v>9086.4500000000007</v>
      </c>
      <c r="BE495" s="62">
        <v>2348.48</v>
      </c>
      <c r="BF495" s="61">
        <v>0.46360000000000001</v>
      </c>
      <c r="BG495" s="61">
        <v>0.59340000000000004</v>
      </c>
      <c r="BH495" s="61">
        <v>0.22159999999999999</v>
      </c>
      <c r="BI495" s="61">
        <v>0.1343</v>
      </c>
      <c r="BJ495" s="61">
        <v>3.1E-2</v>
      </c>
      <c r="BK495" s="61">
        <v>1.9699999999999999E-2</v>
      </c>
    </row>
    <row r="496" spans="1:63" x14ac:dyDescent="0.25">
      <c r="A496" s="61" t="s">
        <v>527</v>
      </c>
      <c r="B496" s="61">
        <v>47381</v>
      </c>
      <c r="C496" s="61">
        <v>81.52</v>
      </c>
      <c r="D496" s="61">
        <v>33.56</v>
      </c>
      <c r="E496" s="62">
        <v>2735.82</v>
      </c>
      <c r="F496" s="62">
        <v>2662.22</v>
      </c>
      <c r="G496" s="61">
        <v>8.6999999999999994E-3</v>
      </c>
      <c r="H496" s="61">
        <v>5.0000000000000001E-4</v>
      </c>
      <c r="I496" s="61">
        <v>1.0800000000000001E-2</v>
      </c>
      <c r="J496" s="61">
        <v>1.2999999999999999E-3</v>
      </c>
      <c r="K496" s="61">
        <v>1.78E-2</v>
      </c>
      <c r="L496" s="61">
        <v>0.93630000000000002</v>
      </c>
      <c r="M496" s="61">
        <v>2.47E-2</v>
      </c>
      <c r="N496" s="61">
        <v>0.38190000000000002</v>
      </c>
      <c r="O496" s="61">
        <v>8.2000000000000007E-3</v>
      </c>
      <c r="P496" s="61">
        <v>0.1351</v>
      </c>
      <c r="Q496" s="61">
        <v>119.87</v>
      </c>
      <c r="R496" s="62">
        <v>54628.3</v>
      </c>
      <c r="S496" s="61">
        <v>0.22259999999999999</v>
      </c>
      <c r="T496" s="61">
        <v>0.17249999999999999</v>
      </c>
      <c r="U496" s="61">
        <v>0.60489999999999999</v>
      </c>
      <c r="V496" s="61">
        <v>18.48</v>
      </c>
      <c r="W496" s="61">
        <v>18.2</v>
      </c>
      <c r="X496" s="62">
        <v>72201.460000000006</v>
      </c>
      <c r="Y496" s="61">
        <v>145.72</v>
      </c>
      <c r="Z496" s="62">
        <v>147899.19</v>
      </c>
      <c r="AA496" s="61">
        <v>0.7238</v>
      </c>
      <c r="AB496" s="61">
        <v>0.22070000000000001</v>
      </c>
      <c r="AC496" s="61">
        <v>5.5500000000000001E-2</v>
      </c>
      <c r="AD496" s="61">
        <v>0.2762</v>
      </c>
      <c r="AE496" s="61">
        <v>147.9</v>
      </c>
      <c r="AF496" s="62">
        <v>4522.5</v>
      </c>
      <c r="AG496" s="61">
        <v>501.7</v>
      </c>
      <c r="AH496" s="62">
        <v>152416.92000000001</v>
      </c>
      <c r="AI496" s="61" t="s">
        <v>14</v>
      </c>
      <c r="AJ496" s="62">
        <v>31618</v>
      </c>
      <c r="AK496" s="62">
        <v>46944.31</v>
      </c>
      <c r="AL496" s="61">
        <v>50.04</v>
      </c>
      <c r="AM496" s="61">
        <v>29</v>
      </c>
      <c r="AN496" s="61">
        <v>32.659999999999997</v>
      </c>
      <c r="AO496" s="61">
        <v>3.88</v>
      </c>
      <c r="AP496" s="61">
        <v>918.6</v>
      </c>
      <c r="AQ496" s="61">
        <v>1.0314000000000001</v>
      </c>
      <c r="AR496" s="62">
        <v>1097.42</v>
      </c>
      <c r="AS496" s="62">
        <v>1754.61</v>
      </c>
      <c r="AT496" s="62">
        <v>5285.98</v>
      </c>
      <c r="AU496" s="61">
        <v>952.81</v>
      </c>
      <c r="AV496" s="61">
        <v>290.8</v>
      </c>
      <c r="AW496" s="62">
        <v>9381.6200000000008</v>
      </c>
      <c r="AX496" s="62">
        <v>3959.62</v>
      </c>
      <c r="AY496" s="61">
        <v>0.4244</v>
      </c>
      <c r="AZ496" s="62">
        <v>4679.59</v>
      </c>
      <c r="BA496" s="61">
        <v>0.50160000000000005</v>
      </c>
      <c r="BB496" s="61">
        <v>689.79</v>
      </c>
      <c r="BC496" s="61">
        <v>7.3899999999999993E-2</v>
      </c>
      <c r="BD496" s="62">
        <v>9329</v>
      </c>
      <c r="BE496" s="62">
        <v>2882.26</v>
      </c>
      <c r="BF496" s="61">
        <v>0.71279999999999999</v>
      </c>
      <c r="BG496" s="61">
        <v>0.58320000000000005</v>
      </c>
      <c r="BH496" s="61">
        <v>0.22140000000000001</v>
      </c>
      <c r="BI496" s="61">
        <v>0.14050000000000001</v>
      </c>
      <c r="BJ496" s="61">
        <v>3.2599999999999997E-2</v>
      </c>
      <c r="BK496" s="61">
        <v>2.23E-2</v>
      </c>
    </row>
    <row r="497" spans="1:63" x14ac:dyDescent="0.25">
      <c r="A497" s="61" t="s">
        <v>528</v>
      </c>
      <c r="B497" s="61">
        <v>45807</v>
      </c>
      <c r="C497" s="61">
        <v>102.81</v>
      </c>
      <c r="D497" s="61">
        <v>10.31</v>
      </c>
      <c r="E497" s="62">
        <v>1060.3900000000001</v>
      </c>
      <c r="F497" s="62">
        <v>1059.46</v>
      </c>
      <c r="G497" s="61">
        <v>2.8999999999999998E-3</v>
      </c>
      <c r="H497" s="61">
        <v>2.9999999999999997E-4</v>
      </c>
      <c r="I497" s="61">
        <v>6.1999999999999998E-3</v>
      </c>
      <c r="J497" s="61">
        <v>1.2999999999999999E-3</v>
      </c>
      <c r="K497" s="61">
        <v>2.2700000000000001E-2</v>
      </c>
      <c r="L497" s="61">
        <v>0.94379999999999997</v>
      </c>
      <c r="M497" s="61">
        <v>2.2800000000000001E-2</v>
      </c>
      <c r="N497" s="61">
        <v>0.42380000000000001</v>
      </c>
      <c r="O497" s="61">
        <v>1.1999999999999999E-3</v>
      </c>
      <c r="P497" s="61">
        <v>0.14530000000000001</v>
      </c>
      <c r="Q497" s="61">
        <v>50.96</v>
      </c>
      <c r="R497" s="62">
        <v>49949.11</v>
      </c>
      <c r="S497" s="61">
        <v>0.2878</v>
      </c>
      <c r="T497" s="61">
        <v>0.14649999999999999</v>
      </c>
      <c r="U497" s="61">
        <v>0.56569999999999998</v>
      </c>
      <c r="V497" s="61">
        <v>17.309999999999999</v>
      </c>
      <c r="W497" s="61">
        <v>9.0399999999999991</v>
      </c>
      <c r="X497" s="62">
        <v>59840.35</v>
      </c>
      <c r="Y497" s="61">
        <v>113.05</v>
      </c>
      <c r="Z497" s="62">
        <v>107848.39</v>
      </c>
      <c r="AA497" s="61">
        <v>0.87370000000000003</v>
      </c>
      <c r="AB497" s="61">
        <v>8.0100000000000005E-2</v>
      </c>
      <c r="AC497" s="61">
        <v>4.6199999999999998E-2</v>
      </c>
      <c r="AD497" s="61">
        <v>0.1263</v>
      </c>
      <c r="AE497" s="61">
        <v>107.85</v>
      </c>
      <c r="AF497" s="62">
        <v>2627.06</v>
      </c>
      <c r="AG497" s="61">
        <v>380.62</v>
      </c>
      <c r="AH497" s="62">
        <v>102375.11</v>
      </c>
      <c r="AI497" s="61" t="s">
        <v>14</v>
      </c>
      <c r="AJ497" s="62">
        <v>31413</v>
      </c>
      <c r="AK497" s="62">
        <v>41682.65</v>
      </c>
      <c r="AL497" s="61">
        <v>39.79</v>
      </c>
      <c r="AM497" s="61">
        <v>23.16</v>
      </c>
      <c r="AN497" s="61">
        <v>27.33</v>
      </c>
      <c r="AO497" s="61">
        <v>4.4000000000000004</v>
      </c>
      <c r="AP497" s="62">
        <v>1180.03</v>
      </c>
      <c r="AQ497" s="61">
        <v>1.1605000000000001</v>
      </c>
      <c r="AR497" s="62">
        <v>1091.07</v>
      </c>
      <c r="AS497" s="62">
        <v>1944.41</v>
      </c>
      <c r="AT497" s="62">
        <v>5016.6499999999996</v>
      </c>
      <c r="AU497" s="61">
        <v>899.98</v>
      </c>
      <c r="AV497" s="61">
        <v>217.74</v>
      </c>
      <c r="AW497" s="62">
        <v>9169.86</v>
      </c>
      <c r="AX497" s="62">
        <v>5284.94</v>
      </c>
      <c r="AY497" s="61">
        <v>0.55449999999999999</v>
      </c>
      <c r="AZ497" s="62">
        <v>3548.01</v>
      </c>
      <c r="BA497" s="61">
        <v>0.37230000000000002</v>
      </c>
      <c r="BB497" s="61">
        <v>697.25</v>
      </c>
      <c r="BC497" s="61">
        <v>7.3200000000000001E-2</v>
      </c>
      <c r="BD497" s="62">
        <v>9530.2000000000007</v>
      </c>
      <c r="BE497" s="62">
        <v>4558.12</v>
      </c>
      <c r="BF497" s="61">
        <v>1.6400999999999999</v>
      </c>
      <c r="BG497" s="61">
        <v>0.53979999999999995</v>
      </c>
      <c r="BH497" s="61">
        <v>0.20949999999999999</v>
      </c>
      <c r="BI497" s="61">
        <v>0.18909999999999999</v>
      </c>
      <c r="BJ497" s="61">
        <v>3.7100000000000001E-2</v>
      </c>
      <c r="BK497" s="61">
        <v>2.4500000000000001E-2</v>
      </c>
    </row>
    <row r="498" spans="1:63" x14ac:dyDescent="0.25">
      <c r="A498" s="61" t="s">
        <v>529</v>
      </c>
      <c r="B498" s="61">
        <v>50427</v>
      </c>
      <c r="C498" s="61">
        <v>30.86</v>
      </c>
      <c r="D498" s="61">
        <v>154.72</v>
      </c>
      <c r="E498" s="62">
        <v>4774.09</v>
      </c>
      <c r="F498" s="62">
        <v>4587.4799999999996</v>
      </c>
      <c r="G498" s="61">
        <v>5.2699999999999997E-2</v>
      </c>
      <c r="H498" s="61">
        <v>4.0000000000000002E-4</v>
      </c>
      <c r="I498" s="61">
        <v>2.6800000000000001E-2</v>
      </c>
      <c r="J498" s="61">
        <v>1E-3</v>
      </c>
      <c r="K498" s="61">
        <v>2.3099999999999999E-2</v>
      </c>
      <c r="L498" s="61">
        <v>0.86709999999999998</v>
      </c>
      <c r="M498" s="61">
        <v>2.8799999999999999E-2</v>
      </c>
      <c r="N498" s="61">
        <v>9.8400000000000001E-2</v>
      </c>
      <c r="O498" s="61">
        <v>1.44E-2</v>
      </c>
      <c r="P498" s="61">
        <v>9.98E-2</v>
      </c>
      <c r="Q498" s="61">
        <v>209.38</v>
      </c>
      <c r="R498" s="62">
        <v>65745.03</v>
      </c>
      <c r="S498" s="61">
        <v>0.21490000000000001</v>
      </c>
      <c r="T498" s="61">
        <v>0.21279999999999999</v>
      </c>
      <c r="U498" s="61">
        <v>0.57230000000000003</v>
      </c>
      <c r="V498" s="61">
        <v>19.079999999999998</v>
      </c>
      <c r="W498" s="61">
        <v>21.86</v>
      </c>
      <c r="X498" s="62">
        <v>90583.05</v>
      </c>
      <c r="Y498" s="61">
        <v>216.05</v>
      </c>
      <c r="Z498" s="62">
        <v>193307.07</v>
      </c>
      <c r="AA498" s="61">
        <v>0.82979999999999998</v>
      </c>
      <c r="AB498" s="61">
        <v>0.1487</v>
      </c>
      <c r="AC498" s="61">
        <v>2.1399999999999999E-2</v>
      </c>
      <c r="AD498" s="61">
        <v>0.17019999999999999</v>
      </c>
      <c r="AE498" s="61">
        <v>193.31</v>
      </c>
      <c r="AF498" s="62">
        <v>7465.39</v>
      </c>
      <c r="AG498" s="61">
        <v>923.35</v>
      </c>
      <c r="AH498" s="62">
        <v>227910.66</v>
      </c>
      <c r="AI498" s="61" t="s">
        <v>14</v>
      </c>
      <c r="AJ498" s="62">
        <v>50985</v>
      </c>
      <c r="AK498" s="62">
        <v>95667.68</v>
      </c>
      <c r="AL498" s="61">
        <v>69.52</v>
      </c>
      <c r="AM498" s="61">
        <v>37.74</v>
      </c>
      <c r="AN498" s="61">
        <v>41.95</v>
      </c>
      <c r="AO498" s="61">
        <v>4.84</v>
      </c>
      <c r="AP498" s="62">
        <v>1096.5</v>
      </c>
      <c r="AQ498" s="61">
        <v>0.61470000000000002</v>
      </c>
      <c r="AR498" s="62">
        <v>1028.92</v>
      </c>
      <c r="AS498" s="62">
        <v>1928.88</v>
      </c>
      <c r="AT498" s="62">
        <v>6190.67</v>
      </c>
      <c r="AU498" s="62">
        <v>1134.6600000000001</v>
      </c>
      <c r="AV498" s="61">
        <v>398.25</v>
      </c>
      <c r="AW498" s="62">
        <v>10681.39</v>
      </c>
      <c r="AX498" s="62">
        <v>3014.9</v>
      </c>
      <c r="AY498" s="61">
        <v>0.29520000000000002</v>
      </c>
      <c r="AZ498" s="62">
        <v>6864.32</v>
      </c>
      <c r="BA498" s="61">
        <v>0.67200000000000004</v>
      </c>
      <c r="BB498" s="61">
        <v>335.16</v>
      </c>
      <c r="BC498" s="61">
        <v>3.2800000000000003E-2</v>
      </c>
      <c r="BD498" s="62">
        <v>10214.370000000001</v>
      </c>
      <c r="BE498" s="62">
        <v>1326.49</v>
      </c>
      <c r="BF498" s="61">
        <v>0.13270000000000001</v>
      </c>
      <c r="BG498" s="61">
        <v>0.62150000000000005</v>
      </c>
      <c r="BH498" s="61">
        <v>0.22919999999999999</v>
      </c>
      <c r="BI498" s="61">
        <v>9.8000000000000004E-2</v>
      </c>
      <c r="BJ498" s="61">
        <v>3.0800000000000001E-2</v>
      </c>
      <c r="BK498" s="61">
        <v>2.0400000000000001E-2</v>
      </c>
    </row>
    <row r="499" spans="1:63" x14ac:dyDescent="0.25">
      <c r="A499" s="61" t="s">
        <v>530</v>
      </c>
      <c r="B499" s="61">
        <v>44818</v>
      </c>
      <c r="C499" s="61">
        <v>16.760000000000002</v>
      </c>
      <c r="D499" s="61">
        <v>423.85</v>
      </c>
      <c r="E499" s="62">
        <v>7104.54</v>
      </c>
      <c r="F499" s="62">
        <v>5615.71</v>
      </c>
      <c r="G499" s="61">
        <v>4.4999999999999997E-3</v>
      </c>
      <c r="H499" s="61">
        <v>5.0000000000000001E-4</v>
      </c>
      <c r="I499" s="61">
        <v>0.379</v>
      </c>
      <c r="J499" s="61">
        <v>1.4E-3</v>
      </c>
      <c r="K499" s="61">
        <v>7.1800000000000003E-2</v>
      </c>
      <c r="L499" s="61">
        <v>0.45939999999999998</v>
      </c>
      <c r="M499" s="61">
        <v>8.3299999999999999E-2</v>
      </c>
      <c r="N499" s="61">
        <v>0.77910000000000001</v>
      </c>
      <c r="O499" s="61">
        <v>3.1E-2</v>
      </c>
      <c r="P499" s="61">
        <v>0.15479999999999999</v>
      </c>
      <c r="Q499" s="61">
        <v>256.75</v>
      </c>
      <c r="R499" s="62">
        <v>55601.79</v>
      </c>
      <c r="S499" s="61">
        <v>0.21740000000000001</v>
      </c>
      <c r="T499" s="61">
        <v>0.1867</v>
      </c>
      <c r="U499" s="61">
        <v>0.59589999999999999</v>
      </c>
      <c r="V499" s="61">
        <v>18.309999999999999</v>
      </c>
      <c r="W499" s="61">
        <v>41.26</v>
      </c>
      <c r="X499" s="62">
        <v>78566.490000000005</v>
      </c>
      <c r="Y499" s="61">
        <v>170.84</v>
      </c>
      <c r="Z499" s="62">
        <v>79084.460000000006</v>
      </c>
      <c r="AA499" s="61">
        <v>0.69220000000000004</v>
      </c>
      <c r="AB499" s="61">
        <v>0.26800000000000002</v>
      </c>
      <c r="AC499" s="61">
        <v>3.9800000000000002E-2</v>
      </c>
      <c r="AD499" s="61">
        <v>0.30780000000000002</v>
      </c>
      <c r="AE499" s="61">
        <v>79.08</v>
      </c>
      <c r="AF499" s="62">
        <v>3119.75</v>
      </c>
      <c r="AG499" s="61">
        <v>420.77</v>
      </c>
      <c r="AH499" s="62">
        <v>85509.03</v>
      </c>
      <c r="AI499" s="61" t="s">
        <v>14</v>
      </c>
      <c r="AJ499" s="62">
        <v>23360</v>
      </c>
      <c r="AK499" s="62">
        <v>34050.370000000003</v>
      </c>
      <c r="AL499" s="61">
        <v>59.7</v>
      </c>
      <c r="AM499" s="61">
        <v>36.03</v>
      </c>
      <c r="AN499" s="61">
        <v>44.78</v>
      </c>
      <c r="AO499" s="61">
        <v>4.38</v>
      </c>
      <c r="AP499" s="62">
        <v>1089.19</v>
      </c>
      <c r="AQ499" s="61">
        <v>1.2674000000000001</v>
      </c>
      <c r="AR499" s="62">
        <v>1456.3</v>
      </c>
      <c r="AS499" s="62">
        <v>2293.12</v>
      </c>
      <c r="AT499" s="62">
        <v>6328.65</v>
      </c>
      <c r="AU499" s="62">
        <v>1129.6500000000001</v>
      </c>
      <c r="AV499" s="61">
        <v>700.05</v>
      </c>
      <c r="AW499" s="62">
        <v>11907.78</v>
      </c>
      <c r="AX499" s="62">
        <v>7073.57</v>
      </c>
      <c r="AY499" s="61">
        <v>0.56620000000000004</v>
      </c>
      <c r="AZ499" s="62">
        <v>3738.67</v>
      </c>
      <c r="BA499" s="61">
        <v>0.29930000000000001</v>
      </c>
      <c r="BB499" s="62">
        <v>1680.24</v>
      </c>
      <c r="BC499" s="61">
        <v>0.13450000000000001</v>
      </c>
      <c r="BD499" s="62">
        <v>12492.48</v>
      </c>
      <c r="BE499" s="62">
        <v>4317.41</v>
      </c>
      <c r="BF499" s="61">
        <v>2.2256</v>
      </c>
      <c r="BG499" s="61">
        <v>0.51880000000000004</v>
      </c>
      <c r="BH499" s="61">
        <v>0.1963</v>
      </c>
      <c r="BI499" s="61">
        <v>0.2452</v>
      </c>
      <c r="BJ499" s="61">
        <v>2.5000000000000001E-2</v>
      </c>
      <c r="BK499" s="61">
        <v>1.47E-2</v>
      </c>
    </row>
    <row r="500" spans="1:63" x14ac:dyDescent="0.25">
      <c r="A500" s="61" t="s">
        <v>531</v>
      </c>
      <c r="B500" s="61">
        <v>48223</v>
      </c>
      <c r="C500" s="61">
        <v>33.619999999999997</v>
      </c>
      <c r="D500" s="61">
        <v>126.24</v>
      </c>
      <c r="E500" s="62">
        <v>4244.1099999999997</v>
      </c>
      <c r="F500" s="62">
        <v>4096.3500000000004</v>
      </c>
      <c r="G500" s="61">
        <v>2.0400000000000001E-2</v>
      </c>
      <c r="H500" s="61">
        <v>8.0000000000000004E-4</v>
      </c>
      <c r="I500" s="61">
        <v>8.5199999999999998E-2</v>
      </c>
      <c r="J500" s="61">
        <v>1.4E-3</v>
      </c>
      <c r="K500" s="61">
        <v>3.8699999999999998E-2</v>
      </c>
      <c r="L500" s="61">
        <v>0.79769999999999996</v>
      </c>
      <c r="M500" s="61">
        <v>5.5800000000000002E-2</v>
      </c>
      <c r="N500" s="61">
        <v>0.3947</v>
      </c>
      <c r="O500" s="61">
        <v>1.7000000000000001E-2</v>
      </c>
      <c r="P500" s="61">
        <v>0.1295</v>
      </c>
      <c r="Q500" s="61">
        <v>185.11</v>
      </c>
      <c r="R500" s="62">
        <v>58873.35</v>
      </c>
      <c r="S500" s="61">
        <v>0.23519999999999999</v>
      </c>
      <c r="T500" s="61">
        <v>0.1923</v>
      </c>
      <c r="U500" s="61">
        <v>0.5726</v>
      </c>
      <c r="V500" s="61">
        <v>18.190000000000001</v>
      </c>
      <c r="W500" s="61">
        <v>24.4</v>
      </c>
      <c r="X500" s="62">
        <v>80898.16</v>
      </c>
      <c r="Y500" s="61">
        <v>170.97</v>
      </c>
      <c r="Z500" s="62">
        <v>161688.98000000001</v>
      </c>
      <c r="AA500" s="61">
        <v>0.70320000000000005</v>
      </c>
      <c r="AB500" s="61">
        <v>0.2732</v>
      </c>
      <c r="AC500" s="61">
        <v>2.35E-2</v>
      </c>
      <c r="AD500" s="61">
        <v>0.29680000000000001</v>
      </c>
      <c r="AE500" s="61">
        <v>161.69</v>
      </c>
      <c r="AF500" s="62">
        <v>6222.24</v>
      </c>
      <c r="AG500" s="61">
        <v>703.87</v>
      </c>
      <c r="AH500" s="62">
        <v>183375.96</v>
      </c>
      <c r="AI500" s="61" t="s">
        <v>14</v>
      </c>
      <c r="AJ500" s="62">
        <v>33464</v>
      </c>
      <c r="AK500" s="62">
        <v>50229.74</v>
      </c>
      <c r="AL500" s="61">
        <v>62.56</v>
      </c>
      <c r="AM500" s="61">
        <v>36.450000000000003</v>
      </c>
      <c r="AN500" s="61">
        <v>40.96</v>
      </c>
      <c r="AO500" s="61">
        <v>4.93</v>
      </c>
      <c r="AP500" s="62">
        <v>1218.0999999999999</v>
      </c>
      <c r="AQ500" s="61">
        <v>0.97819999999999996</v>
      </c>
      <c r="AR500" s="62">
        <v>1095.8699999999999</v>
      </c>
      <c r="AS500" s="62">
        <v>1852.73</v>
      </c>
      <c r="AT500" s="62">
        <v>5934.5</v>
      </c>
      <c r="AU500" s="62">
        <v>1062.25</v>
      </c>
      <c r="AV500" s="61">
        <v>253.28</v>
      </c>
      <c r="AW500" s="62">
        <v>10198.620000000001</v>
      </c>
      <c r="AX500" s="62">
        <v>3534.56</v>
      </c>
      <c r="AY500" s="61">
        <v>0.34670000000000001</v>
      </c>
      <c r="AZ500" s="62">
        <v>5985.05</v>
      </c>
      <c r="BA500" s="61">
        <v>0.58699999999999997</v>
      </c>
      <c r="BB500" s="61">
        <v>676.7</v>
      </c>
      <c r="BC500" s="61">
        <v>6.6400000000000001E-2</v>
      </c>
      <c r="BD500" s="62">
        <v>10196.31</v>
      </c>
      <c r="BE500" s="62">
        <v>1710.86</v>
      </c>
      <c r="BF500" s="61">
        <v>0.34379999999999999</v>
      </c>
      <c r="BG500" s="61">
        <v>0.58979999999999999</v>
      </c>
      <c r="BH500" s="61">
        <v>0.23569999999999999</v>
      </c>
      <c r="BI500" s="61">
        <v>0.12720000000000001</v>
      </c>
      <c r="BJ500" s="61">
        <v>2.8199999999999999E-2</v>
      </c>
      <c r="BK500" s="61">
        <v>1.9099999999999999E-2</v>
      </c>
    </row>
    <row r="501" spans="1:63" x14ac:dyDescent="0.25">
      <c r="A501" s="61" t="s">
        <v>532</v>
      </c>
      <c r="B501" s="61">
        <v>48371</v>
      </c>
      <c r="C501" s="61">
        <v>65.239999999999995</v>
      </c>
      <c r="D501" s="61">
        <v>20.149999999999999</v>
      </c>
      <c r="E501" s="62">
        <v>1314.48</v>
      </c>
      <c r="F501" s="62">
        <v>1463.8</v>
      </c>
      <c r="G501" s="61">
        <v>3.7000000000000002E-3</v>
      </c>
      <c r="H501" s="61">
        <v>1E-4</v>
      </c>
      <c r="I501" s="61">
        <v>4.4000000000000003E-3</v>
      </c>
      <c r="J501" s="61">
        <v>6.9999999999999999E-4</v>
      </c>
      <c r="K501" s="61">
        <v>6.4999999999999997E-3</v>
      </c>
      <c r="L501" s="61">
        <v>0.97230000000000005</v>
      </c>
      <c r="M501" s="61">
        <v>1.23E-2</v>
      </c>
      <c r="N501" s="61">
        <v>0.36559999999999998</v>
      </c>
      <c r="O501" s="61">
        <v>1.4E-3</v>
      </c>
      <c r="P501" s="61">
        <v>0.12720000000000001</v>
      </c>
      <c r="Q501" s="61">
        <v>61.49</v>
      </c>
      <c r="R501" s="62">
        <v>53249.83</v>
      </c>
      <c r="S501" s="61">
        <v>0.21299999999999999</v>
      </c>
      <c r="T501" s="61">
        <v>0.17710000000000001</v>
      </c>
      <c r="U501" s="61">
        <v>0.60980000000000001</v>
      </c>
      <c r="V501" s="61">
        <v>18.309999999999999</v>
      </c>
      <c r="W501" s="61">
        <v>9.76</v>
      </c>
      <c r="X501" s="62">
        <v>65717.34</v>
      </c>
      <c r="Y501" s="61">
        <v>129.57</v>
      </c>
      <c r="Z501" s="62">
        <v>135248.38</v>
      </c>
      <c r="AA501" s="61">
        <v>0.81599999999999995</v>
      </c>
      <c r="AB501" s="61">
        <v>0.1348</v>
      </c>
      <c r="AC501" s="61">
        <v>4.9200000000000001E-2</v>
      </c>
      <c r="AD501" s="61">
        <v>0.184</v>
      </c>
      <c r="AE501" s="61">
        <v>135.25</v>
      </c>
      <c r="AF501" s="62">
        <v>3874.27</v>
      </c>
      <c r="AG501" s="61">
        <v>491.01</v>
      </c>
      <c r="AH501" s="62">
        <v>137888.74</v>
      </c>
      <c r="AI501" s="61" t="s">
        <v>14</v>
      </c>
      <c r="AJ501" s="62">
        <v>33615</v>
      </c>
      <c r="AK501" s="62">
        <v>48501.39</v>
      </c>
      <c r="AL501" s="61">
        <v>44.63</v>
      </c>
      <c r="AM501" s="61">
        <v>27.82</v>
      </c>
      <c r="AN501" s="61">
        <v>31.1</v>
      </c>
      <c r="AO501" s="61">
        <v>4.78</v>
      </c>
      <c r="AP501" s="62">
        <v>1059.58</v>
      </c>
      <c r="AQ501" s="61">
        <v>0.94879999999999998</v>
      </c>
      <c r="AR501" s="62">
        <v>1036.04</v>
      </c>
      <c r="AS501" s="62">
        <v>1645.21</v>
      </c>
      <c r="AT501" s="62">
        <v>4600.6000000000004</v>
      </c>
      <c r="AU501" s="61">
        <v>724.1</v>
      </c>
      <c r="AV501" s="61">
        <v>174.55</v>
      </c>
      <c r="AW501" s="62">
        <v>8180.5</v>
      </c>
      <c r="AX501" s="62">
        <v>3799.53</v>
      </c>
      <c r="AY501" s="61">
        <v>0.46539999999999998</v>
      </c>
      <c r="AZ501" s="62">
        <v>3822.7</v>
      </c>
      <c r="BA501" s="61">
        <v>0.46820000000000001</v>
      </c>
      <c r="BB501" s="61">
        <v>542.38</v>
      </c>
      <c r="BC501" s="61">
        <v>6.6400000000000001E-2</v>
      </c>
      <c r="BD501" s="62">
        <v>8164.62</v>
      </c>
      <c r="BE501" s="62">
        <v>3439.73</v>
      </c>
      <c r="BF501" s="61">
        <v>0.84050000000000002</v>
      </c>
      <c r="BG501" s="61">
        <v>0.5696</v>
      </c>
      <c r="BH501" s="61">
        <v>0.22220000000000001</v>
      </c>
      <c r="BI501" s="61">
        <v>0.15010000000000001</v>
      </c>
      <c r="BJ501" s="61">
        <v>3.3000000000000002E-2</v>
      </c>
      <c r="BK501" s="61">
        <v>2.5100000000000001E-2</v>
      </c>
    </row>
    <row r="502" spans="1:63" x14ac:dyDescent="0.25">
      <c r="A502" s="61" t="s">
        <v>533</v>
      </c>
      <c r="B502" s="61">
        <v>50062</v>
      </c>
      <c r="C502" s="61">
        <v>65</v>
      </c>
      <c r="D502" s="61">
        <v>40.32</v>
      </c>
      <c r="E502" s="62">
        <v>2620.59</v>
      </c>
      <c r="F502" s="62">
        <v>2490.6799999999998</v>
      </c>
      <c r="G502" s="61">
        <v>5.8999999999999999E-3</v>
      </c>
      <c r="H502" s="61">
        <v>2.9999999999999997E-4</v>
      </c>
      <c r="I502" s="61">
        <v>1.3899999999999999E-2</v>
      </c>
      <c r="J502" s="61">
        <v>1.5E-3</v>
      </c>
      <c r="K502" s="61">
        <v>1.8499999999999999E-2</v>
      </c>
      <c r="L502" s="61">
        <v>0.92820000000000003</v>
      </c>
      <c r="M502" s="61">
        <v>3.1699999999999999E-2</v>
      </c>
      <c r="N502" s="61">
        <v>0.5</v>
      </c>
      <c r="O502" s="61">
        <v>5.4999999999999997E-3</v>
      </c>
      <c r="P502" s="61">
        <v>0.15010000000000001</v>
      </c>
      <c r="Q502" s="61">
        <v>113.43</v>
      </c>
      <c r="R502" s="62">
        <v>52111.8</v>
      </c>
      <c r="S502" s="61">
        <v>0.2248</v>
      </c>
      <c r="T502" s="61">
        <v>0.16719999999999999</v>
      </c>
      <c r="U502" s="61">
        <v>0.60799999999999998</v>
      </c>
      <c r="V502" s="61">
        <v>17.98</v>
      </c>
      <c r="W502" s="61">
        <v>18.079999999999998</v>
      </c>
      <c r="X502" s="62">
        <v>71467.69</v>
      </c>
      <c r="Y502" s="61">
        <v>140.6</v>
      </c>
      <c r="Z502" s="62">
        <v>132055.74</v>
      </c>
      <c r="AA502" s="61">
        <v>0.73299999999999998</v>
      </c>
      <c r="AB502" s="61">
        <v>0.2258</v>
      </c>
      <c r="AC502" s="61">
        <v>4.1200000000000001E-2</v>
      </c>
      <c r="AD502" s="61">
        <v>0.26700000000000002</v>
      </c>
      <c r="AE502" s="61">
        <v>132.06</v>
      </c>
      <c r="AF502" s="62">
        <v>4173.17</v>
      </c>
      <c r="AG502" s="61">
        <v>498.4</v>
      </c>
      <c r="AH502" s="62">
        <v>137122.29999999999</v>
      </c>
      <c r="AI502" s="61" t="s">
        <v>14</v>
      </c>
      <c r="AJ502" s="62">
        <v>27964</v>
      </c>
      <c r="AK502" s="62">
        <v>43844.12</v>
      </c>
      <c r="AL502" s="61">
        <v>48.77</v>
      </c>
      <c r="AM502" s="61">
        <v>29.64</v>
      </c>
      <c r="AN502" s="61">
        <v>34.29</v>
      </c>
      <c r="AO502" s="61">
        <v>4.08</v>
      </c>
      <c r="AP502" s="61">
        <v>733.06</v>
      </c>
      <c r="AQ502" s="61">
        <v>1.0570999999999999</v>
      </c>
      <c r="AR502" s="62">
        <v>1111.33</v>
      </c>
      <c r="AS502" s="62">
        <v>1684.2</v>
      </c>
      <c r="AT502" s="62">
        <v>5215.75</v>
      </c>
      <c r="AU502" s="61">
        <v>923.62</v>
      </c>
      <c r="AV502" s="61">
        <v>245.62</v>
      </c>
      <c r="AW502" s="62">
        <v>9180.5300000000007</v>
      </c>
      <c r="AX502" s="62">
        <v>4320.4799999999996</v>
      </c>
      <c r="AY502" s="61">
        <v>0.45600000000000002</v>
      </c>
      <c r="AZ502" s="62">
        <v>4248.3100000000004</v>
      </c>
      <c r="BA502" s="61">
        <v>0.44840000000000002</v>
      </c>
      <c r="BB502" s="61">
        <v>906.44</v>
      </c>
      <c r="BC502" s="61">
        <v>9.5699999999999993E-2</v>
      </c>
      <c r="BD502" s="62">
        <v>9475.23</v>
      </c>
      <c r="BE502" s="62">
        <v>2960.04</v>
      </c>
      <c r="BF502" s="61">
        <v>0.79790000000000005</v>
      </c>
      <c r="BG502" s="61">
        <v>0.5655</v>
      </c>
      <c r="BH502" s="61">
        <v>0.2203</v>
      </c>
      <c r="BI502" s="61">
        <v>0.15939999999999999</v>
      </c>
      <c r="BJ502" s="61">
        <v>3.2199999999999999E-2</v>
      </c>
      <c r="BK502" s="61">
        <v>2.2499999999999999E-2</v>
      </c>
    </row>
    <row r="503" spans="1:63" x14ac:dyDescent="0.25">
      <c r="A503" s="61" t="s">
        <v>534</v>
      </c>
      <c r="B503" s="61">
        <v>44719</v>
      </c>
      <c r="C503" s="61">
        <v>20.95</v>
      </c>
      <c r="D503" s="61">
        <v>114.42</v>
      </c>
      <c r="E503" s="62">
        <v>2397.38</v>
      </c>
      <c r="F503" s="62">
        <v>2141.14</v>
      </c>
      <c r="G503" s="61">
        <v>5.4999999999999997E-3</v>
      </c>
      <c r="H503" s="61">
        <v>2.0000000000000001E-4</v>
      </c>
      <c r="I503" s="61">
        <v>0.1757</v>
      </c>
      <c r="J503" s="61">
        <v>1.1999999999999999E-3</v>
      </c>
      <c r="K503" s="61">
        <v>5.0999999999999997E-2</v>
      </c>
      <c r="L503" s="61">
        <v>0.67069999999999996</v>
      </c>
      <c r="M503" s="61">
        <v>9.5799999999999996E-2</v>
      </c>
      <c r="N503" s="61">
        <v>0.70350000000000001</v>
      </c>
      <c r="O503" s="61">
        <v>2.06E-2</v>
      </c>
      <c r="P503" s="61">
        <v>0.15140000000000001</v>
      </c>
      <c r="Q503" s="61">
        <v>99.15</v>
      </c>
      <c r="R503" s="62">
        <v>54116.27</v>
      </c>
      <c r="S503" s="61">
        <v>0.255</v>
      </c>
      <c r="T503" s="61">
        <v>0.16950000000000001</v>
      </c>
      <c r="U503" s="61">
        <v>0.57540000000000002</v>
      </c>
      <c r="V503" s="61">
        <v>17.7</v>
      </c>
      <c r="W503" s="61">
        <v>16.57</v>
      </c>
      <c r="X503" s="62">
        <v>73505.56</v>
      </c>
      <c r="Y503" s="61">
        <v>141.37</v>
      </c>
      <c r="Z503" s="62">
        <v>97997.08</v>
      </c>
      <c r="AA503" s="61">
        <v>0.6552</v>
      </c>
      <c r="AB503" s="61">
        <v>0.29310000000000003</v>
      </c>
      <c r="AC503" s="61">
        <v>5.1700000000000003E-2</v>
      </c>
      <c r="AD503" s="61">
        <v>0.3448</v>
      </c>
      <c r="AE503" s="61">
        <v>98</v>
      </c>
      <c r="AF503" s="62">
        <v>3195.96</v>
      </c>
      <c r="AG503" s="61">
        <v>386.51</v>
      </c>
      <c r="AH503" s="62">
        <v>102422</v>
      </c>
      <c r="AI503" s="61" t="s">
        <v>14</v>
      </c>
      <c r="AJ503" s="62">
        <v>24918</v>
      </c>
      <c r="AK503" s="62">
        <v>38027.15</v>
      </c>
      <c r="AL503" s="61">
        <v>50.07</v>
      </c>
      <c r="AM503" s="61">
        <v>31.42</v>
      </c>
      <c r="AN503" s="61">
        <v>35.5</v>
      </c>
      <c r="AO503" s="61">
        <v>4.58</v>
      </c>
      <c r="AP503" s="61">
        <v>45.93</v>
      </c>
      <c r="AQ503" s="61">
        <v>0.97230000000000005</v>
      </c>
      <c r="AR503" s="62">
        <v>1239.96</v>
      </c>
      <c r="AS503" s="62">
        <v>2013.89</v>
      </c>
      <c r="AT503" s="62">
        <v>5844.64</v>
      </c>
      <c r="AU503" s="61">
        <v>994.88</v>
      </c>
      <c r="AV503" s="61">
        <v>361.04</v>
      </c>
      <c r="AW503" s="62">
        <v>10454.41</v>
      </c>
      <c r="AX503" s="62">
        <v>5984.01</v>
      </c>
      <c r="AY503" s="61">
        <v>0.55159999999999998</v>
      </c>
      <c r="AZ503" s="62">
        <v>3522.76</v>
      </c>
      <c r="BA503" s="61">
        <v>0.32469999999999999</v>
      </c>
      <c r="BB503" s="62">
        <v>1341.69</v>
      </c>
      <c r="BC503" s="61">
        <v>0.1237</v>
      </c>
      <c r="BD503" s="62">
        <v>10848.46</v>
      </c>
      <c r="BE503" s="62">
        <v>4079.54</v>
      </c>
      <c r="BF503" s="61">
        <v>1.5818000000000001</v>
      </c>
      <c r="BG503" s="61">
        <v>0.53280000000000005</v>
      </c>
      <c r="BH503" s="61">
        <v>0.21709999999999999</v>
      </c>
      <c r="BI503" s="61">
        <v>0.20599999999999999</v>
      </c>
      <c r="BJ503" s="61">
        <v>2.6200000000000001E-2</v>
      </c>
      <c r="BK503" s="61">
        <v>1.7899999999999999E-2</v>
      </c>
    </row>
    <row r="504" spans="1:63" x14ac:dyDescent="0.25">
      <c r="A504" s="61" t="s">
        <v>535</v>
      </c>
      <c r="B504" s="61">
        <v>45997</v>
      </c>
      <c r="C504" s="61">
        <v>54.14</v>
      </c>
      <c r="D504" s="61">
        <v>36.01</v>
      </c>
      <c r="E504" s="62">
        <v>1949.9</v>
      </c>
      <c r="F504" s="62">
        <v>1930.1</v>
      </c>
      <c r="G504" s="61">
        <v>1.4E-2</v>
      </c>
      <c r="H504" s="61">
        <v>5.0000000000000001E-4</v>
      </c>
      <c r="I504" s="61">
        <v>3.09E-2</v>
      </c>
      <c r="J504" s="61">
        <v>1.5E-3</v>
      </c>
      <c r="K504" s="61">
        <v>2.75E-2</v>
      </c>
      <c r="L504" s="61">
        <v>0.88770000000000004</v>
      </c>
      <c r="M504" s="61">
        <v>3.78E-2</v>
      </c>
      <c r="N504" s="61">
        <v>0.34539999999999998</v>
      </c>
      <c r="O504" s="61">
        <v>9.5999999999999992E-3</v>
      </c>
      <c r="P504" s="61">
        <v>0.1235</v>
      </c>
      <c r="Q504" s="61">
        <v>96.54</v>
      </c>
      <c r="R504" s="62">
        <v>56986.39</v>
      </c>
      <c r="S504" s="61">
        <v>0.29859999999999998</v>
      </c>
      <c r="T504" s="61">
        <v>0.1779</v>
      </c>
      <c r="U504" s="61">
        <v>0.52349999999999997</v>
      </c>
      <c r="V504" s="61">
        <v>17.66</v>
      </c>
      <c r="W504" s="61">
        <v>13.82</v>
      </c>
      <c r="X504" s="62">
        <v>74707.88</v>
      </c>
      <c r="Y504" s="61">
        <v>136.62</v>
      </c>
      <c r="Z504" s="62">
        <v>191158.43</v>
      </c>
      <c r="AA504" s="61">
        <v>0.65390000000000004</v>
      </c>
      <c r="AB504" s="61">
        <v>0.26889999999999997</v>
      </c>
      <c r="AC504" s="61">
        <v>7.7200000000000005E-2</v>
      </c>
      <c r="AD504" s="61">
        <v>0.34610000000000002</v>
      </c>
      <c r="AE504" s="61">
        <v>191.16</v>
      </c>
      <c r="AF504" s="62">
        <v>5844.13</v>
      </c>
      <c r="AG504" s="61">
        <v>580.77</v>
      </c>
      <c r="AH504" s="62">
        <v>198911.26</v>
      </c>
      <c r="AI504" s="61" t="s">
        <v>14</v>
      </c>
      <c r="AJ504" s="62">
        <v>33803</v>
      </c>
      <c r="AK504" s="62">
        <v>52020.52</v>
      </c>
      <c r="AL504" s="61">
        <v>48.04</v>
      </c>
      <c r="AM504" s="61">
        <v>28.57</v>
      </c>
      <c r="AN504" s="61">
        <v>31.76</v>
      </c>
      <c r="AO504" s="61">
        <v>4.13</v>
      </c>
      <c r="AP504" s="62">
        <v>1499.09</v>
      </c>
      <c r="AQ504" s="61">
        <v>0.93079999999999996</v>
      </c>
      <c r="AR504" s="62">
        <v>1156.95</v>
      </c>
      <c r="AS504" s="62">
        <v>1935.99</v>
      </c>
      <c r="AT504" s="62">
        <v>5680.59</v>
      </c>
      <c r="AU504" s="62">
        <v>1090.07</v>
      </c>
      <c r="AV504" s="61">
        <v>300.98</v>
      </c>
      <c r="AW504" s="62">
        <v>10164.58</v>
      </c>
      <c r="AX504" s="62">
        <v>3625.2</v>
      </c>
      <c r="AY504" s="61">
        <v>0.34939999999999999</v>
      </c>
      <c r="AZ504" s="62">
        <v>6143.34</v>
      </c>
      <c r="BA504" s="61">
        <v>0.59219999999999995</v>
      </c>
      <c r="BB504" s="61">
        <v>605.94000000000005</v>
      </c>
      <c r="BC504" s="61">
        <v>5.8400000000000001E-2</v>
      </c>
      <c r="BD504" s="62">
        <v>10374.469999999999</v>
      </c>
      <c r="BE504" s="62">
        <v>1890.42</v>
      </c>
      <c r="BF504" s="61">
        <v>0.3654</v>
      </c>
      <c r="BG504" s="61">
        <v>0.5766</v>
      </c>
      <c r="BH504" s="61">
        <v>0.21190000000000001</v>
      </c>
      <c r="BI504" s="61">
        <v>0.15909999999999999</v>
      </c>
      <c r="BJ504" s="61">
        <v>3.2000000000000001E-2</v>
      </c>
      <c r="BK504" s="61">
        <v>2.0400000000000001E-2</v>
      </c>
    </row>
    <row r="505" spans="1:63" x14ac:dyDescent="0.25">
      <c r="A505" s="61" t="s">
        <v>536</v>
      </c>
      <c r="B505" s="61">
        <v>48587</v>
      </c>
      <c r="C505" s="61">
        <v>59.38</v>
      </c>
      <c r="D505" s="61">
        <v>15.46</v>
      </c>
      <c r="E505" s="61">
        <v>918.08</v>
      </c>
      <c r="F505" s="61">
        <v>927.07</v>
      </c>
      <c r="G505" s="61">
        <v>2.5000000000000001E-3</v>
      </c>
      <c r="H505" s="61">
        <v>8.0000000000000004E-4</v>
      </c>
      <c r="I505" s="61">
        <v>2.2000000000000001E-3</v>
      </c>
      <c r="J505" s="61">
        <v>8.0000000000000004E-4</v>
      </c>
      <c r="K505" s="61">
        <v>7.3000000000000001E-3</v>
      </c>
      <c r="L505" s="61">
        <v>0.97719999999999996</v>
      </c>
      <c r="M505" s="61">
        <v>9.2999999999999992E-3</v>
      </c>
      <c r="N505" s="61">
        <v>0.19400000000000001</v>
      </c>
      <c r="O505" s="61">
        <v>8.0000000000000004E-4</v>
      </c>
      <c r="P505" s="61">
        <v>0.1017</v>
      </c>
      <c r="Q505" s="61">
        <v>45.78</v>
      </c>
      <c r="R505" s="62">
        <v>52843.72</v>
      </c>
      <c r="S505" s="61">
        <v>0.2293</v>
      </c>
      <c r="T505" s="61">
        <v>0.1603</v>
      </c>
      <c r="U505" s="61">
        <v>0.61040000000000005</v>
      </c>
      <c r="V505" s="61">
        <v>17.84</v>
      </c>
      <c r="W505" s="61">
        <v>6.79</v>
      </c>
      <c r="X505" s="62">
        <v>66595.67</v>
      </c>
      <c r="Y505" s="61">
        <v>132.69999999999999</v>
      </c>
      <c r="Z505" s="62">
        <v>118997.32</v>
      </c>
      <c r="AA505" s="61">
        <v>0.87539999999999996</v>
      </c>
      <c r="AB505" s="61">
        <v>8.9200000000000002E-2</v>
      </c>
      <c r="AC505" s="61">
        <v>3.5400000000000001E-2</v>
      </c>
      <c r="AD505" s="61">
        <v>0.1246</v>
      </c>
      <c r="AE505" s="61">
        <v>119</v>
      </c>
      <c r="AF505" s="62">
        <v>3041.1</v>
      </c>
      <c r="AG505" s="61">
        <v>444.74</v>
      </c>
      <c r="AH505" s="62">
        <v>111389.63</v>
      </c>
      <c r="AI505" s="61" t="s">
        <v>14</v>
      </c>
      <c r="AJ505" s="62">
        <v>35822</v>
      </c>
      <c r="AK505" s="62">
        <v>53498.49</v>
      </c>
      <c r="AL505" s="61">
        <v>36.92</v>
      </c>
      <c r="AM505" s="61">
        <v>24.39</v>
      </c>
      <c r="AN505" s="61">
        <v>27.22</v>
      </c>
      <c r="AO505" s="61">
        <v>5.0599999999999996</v>
      </c>
      <c r="AP505" s="62">
        <v>1306.05</v>
      </c>
      <c r="AQ505" s="61">
        <v>1.0085</v>
      </c>
      <c r="AR505" s="62">
        <v>1104.1199999999999</v>
      </c>
      <c r="AS505" s="62">
        <v>1767.93</v>
      </c>
      <c r="AT505" s="62">
        <v>5257.76</v>
      </c>
      <c r="AU505" s="61">
        <v>869.22</v>
      </c>
      <c r="AV505" s="61">
        <v>159.34</v>
      </c>
      <c r="AW505" s="62">
        <v>9158.36</v>
      </c>
      <c r="AX505" s="62">
        <v>4764.68</v>
      </c>
      <c r="AY505" s="61">
        <v>0.51019999999999999</v>
      </c>
      <c r="AZ505" s="62">
        <v>4128.8500000000004</v>
      </c>
      <c r="BA505" s="61">
        <v>0.44209999999999999</v>
      </c>
      <c r="BB505" s="61">
        <v>445.26</v>
      </c>
      <c r="BC505" s="61">
        <v>4.7699999999999999E-2</v>
      </c>
      <c r="BD505" s="62">
        <v>9338.7900000000009</v>
      </c>
      <c r="BE505" s="62">
        <v>4204.8</v>
      </c>
      <c r="BF505" s="61">
        <v>1.0343</v>
      </c>
      <c r="BG505" s="61">
        <v>0.57350000000000001</v>
      </c>
      <c r="BH505" s="61">
        <v>0.2127</v>
      </c>
      <c r="BI505" s="61">
        <v>0.14879999999999999</v>
      </c>
      <c r="BJ505" s="61">
        <v>3.5799999999999998E-2</v>
      </c>
      <c r="BK505" s="61">
        <v>2.92E-2</v>
      </c>
    </row>
    <row r="506" spans="1:63" x14ac:dyDescent="0.25">
      <c r="A506" s="61" t="s">
        <v>537</v>
      </c>
      <c r="B506" s="61">
        <v>44727</v>
      </c>
      <c r="C506" s="61">
        <v>106.95</v>
      </c>
      <c r="D506" s="61">
        <v>20.100000000000001</v>
      </c>
      <c r="E506" s="62">
        <v>2149.58</v>
      </c>
      <c r="F506" s="62">
        <v>2078.63</v>
      </c>
      <c r="G506" s="61">
        <v>4.7000000000000002E-3</v>
      </c>
      <c r="H506" s="61">
        <v>4.0000000000000002E-4</v>
      </c>
      <c r="I506" s="61">
        <v>8.2000000000000007E-3</v>
      </c>
      <c r="J506" s="61">
        <v>1.1999999999999999E-3</v>
      </c>
      <c r="K506" s="61">
        <v>1.2800000000000001E-2</v>
      </c>
      <c r="L506" s="61">
        <v>0.9516</v>
      </c>
      <c r="M506" s="61">
        <v>2.1000000000000001E-2</v>
      </c>
      <c r="N506" s="61">
        <v>0.42049999999999998</v>
      </c>
      <c r="O506" s="61">
        <v>2.5999999999999999E-3</v>
      </c>
      <c r="P506" s="61">
        <v>0.1376</v>
      </c>
      <c r="Q506" s="61">
        <v>96.44</v>
      </c>
      <c r="R506" s="62">
        <v>52836.98</v>
      </c>
      <c r="S506" s="61">
        <v>0.20810000000000001</v>
      </c>
      <c r="T506" s="61">
        <v>0.1774</v>
      </c>
      <c r="U506" s="61">
        <v>0.61450000000000005</v>
      </c>
      <c r="V506" s="61">
        <v>18.41</v>
      </c>
      <c r="W506" s="61">
        <v>14.5</v>
      </c>
      <c r="X506" s="62">
        <v>68034.59</v>
      </c>
      <c r="Y506" s="61">
        <v>144.15</v>
      </c>
      <c r="Z506" s="62">
        <v>119432.75</v>
      </c>
      <c r="AA506" s="61">
        <v>0.81469999999999998</v>
      </c>
      <c r="AB506" s="61">
        <v>0.14410000000000001</v>
      </c>
      <c r="AC506" s="61">
        <v>4.1200000000000001E-2</v>
      </c>
      <c r="AD506" s="61">
        <v>0.18529999999999999</v>
      </c>
      <c r="AE506" s="61">
        <v>119.43</v>
      </c>
      <c r="AF506" s="62">
        <v>3267.63</v>
      </c>
      <c r="AG506" s="61">
        <v>443.63</v>
      </c>
      <c r="AH506" s="62">
        <v>121451.84</v>
      </c>
      <c r="AI506" s="61" t="s">
        <v>14</v>
      </c>
      <c r="AJ506" s="62">
        <v>30820</v>
      </c>
      <c r="AK506" s="62">
        <v>43925.45</v>
      </c>
      <c r="AL506" s="61">
        <v>41.57</v>
      </c>
      <c r="AM506" s="61">
        <v>26.26</v>
      </c>
      <c r="AN506" s="61">
        <v>30.07</v>
      </c>
      <c r="AO506" s="61">
        <v>4.46</v>
      </c>
      <c r="AP506" s="61">
        <v>993.02</v>
      </c>
      <c r="AQ506" s="61">
        <v>1.0855999999999999</v>
      </c>
      <c r="AR506" s="62">
        <v>1086.69</v>
      </c>
      <c r="AS506" s="62">
        <v>1848.24</v>
      </c>
      <c r="AT506" s="62">
        <v>5105.3</v>
      </c>
      <c r="AU506" s="61">
        <v>822.99</v>
      </c>
      <c r="AV506" s="61">
        <v>258.12</v>
      </c>
      <c r="AW506" s="62">
        <v>9121.34</v>
      </c>
      <c r="AX506" s="62">
        <v>4766.3100000000004</v>
      </c>
      <c r="AY506" s="61">
        <v>0.51619999999999999</v>
      </c>
      <c r="AZ506" s="62">
        <v>3764.55</v>
      </c>
      <c r="BA506" s="61">
        <v>0.40770000000000001</v>
      </c>
      <c r="BB506" s="61">
        <v>702.54</v>
      </c>
      <c r="BC506" s="61">
        <v>7.6100000000000001E-2</v>
      </c>
      <c r="BD506" s="62">
        <v>9233.4</v>
      </c>
      <c r="BE506" s="62">
        <v>3708.36</v>
      </c>
      <c r="BF506" s="61">
        <v>1.1352</v>
      </c>
      <c r="BG506" s="61">
        <v>0.55400000000000005</v>
      </c>
      <c r="BH506" s="61">
        <v>0.22439999999999999</v>
      </c>
      <c r="BI506" s="61">
        <v>0.1583</v>
      </c>
      <c r="BJ506" s="61">
        <v>3.5200000000000002E-2</v>
      </c>
      <c r="BK506" s="61">
        <v>2.81E-2</v>
      </c>
    </row>
    <row r="507" spans="1:63" x14ac:dyDescent="0.25">
      <c r="A507" s="61" t="s">
        <v>538</v>
      </c>
      <c r="B507" s="61">
        <v>44826</v>
      </c>
      <c r="C507" s="61">
        <v>25.52</v>
      </c>
      <c r="D507" s="61">
        <v>132.25</v>
      </c>
      <c r="E507" s="62">
        <v>3375.46</v>
      </c>
      <c r="F507" s="62">
        <v>2979.5</v>
      </c>
      <c r="G507" s="61">
        <v>7.6E-3</v>
      </c>
      <c r="H507" s="61">
        <v>4.0000000000000002E-4</v>
      </c>
      <c r="I507" s="61">
        <v>0.22589999999999999</v>
      </c>
      <c r="J507" s="61">
        <v>1.5E-3</v>
      </c>
      <c r="K507" s="61">
        <v>7.6300000000000007E-2</v>
      </c>
      <c r="L507" s="61">
        <v>0.60350000000000004</v>
      </c>
      <c r="M507" s="61">
        <v>8.4900000000000003E-2</v>
      </c>
      <c r="N507" s="61">
        <v>0.68940000000000001</v>
      </c>
      <c r="O507" s="61">
        <v>3.56E-2</v>
      </c>
      <c r="P507" s="61">
        <v>0.15010000000000001</v>
      </c>
      <c r="Q507" s="61">
        <v>132.69999999999999</v>
      </c>
      <c r="R507" s="62">
        <v>54752.160000000003</v>
      </c>
      <c r="S507" s="61">
        <v>0.24229999999999999</v>
      </c>
      <c r="T507" s="61">
        <v>0.18859999999999999</v>
      </c>
      <c r="U507" s="61">
        <v>0.56920000000000004</v>
      </c>
      <c r="V507" s="61">
        <v>18.46</v>
      </c>
      <c r="W507" s="61">
        <v>21.32</v>
      </c>
      <c r="X507" s="62">
        <v>77590.899999999994</v>
      </c>
      <c r="Y507" s="61">
        <v>155.07</v>
      </c>
      <c r="Z507" s="62">
        <v>89927.73</v>
      </c>
      <c r="AA507" s="61">
        <v>0.70609999999999995</v>
      </c>
      <c r="AB507" s="61">
        <v>0.25380000000000003</v>
      </c>
      <c r="AC507" s="61">
        <v>4.0099999999999997E-2</v>
      </c>
      <c r="AD507" s="61">
        <v>0.29389999999999999</v>
      </c>
      <c r="AE507" s="61">
        <v>89.93</v>
      </c>
      <c r="AF507" s="62">
        <v>2975.17</v>
      </c>
      <c r="AG507" s="61">
        <v>409.36</v>
      </c>
      <c r="AH507" s="62">
        <v>93399.01</v>
      </c>
      <c r="AI507" s="61" t="s">
        <v>14</v>
      </c>
      <c r="AJ507" s="62">
        <v>25537</v>
      </c>
      <c r="AK507" s="62">
        <v>37304.83</v>
      </c>
      <c r="AL507" s="61">
        <v>52.92</v>
      </c>
      <c r="AM507" s="61">
        <v>31.45</v>
      </c>
      <c r="AN507" s="61">
        <v>36.39</v>
      </c>
      <c r="AO507" s="61">
        <v>4.66</v>
      </c>
      <c r="AP507" s="61">
        <v>645.41999999999996</v>
      </c>
      <c r="AQ507" s="61">
        <v>1</v>
      </c>
      <c r="AR507" s="62">
        <v>1208.0999999999999</v>
      </c>
      <c r="AS507" s="62">
        <v>1942.03</v>
      </c>
      <c r="AT507" s="62">
        <v>5605.42</v>
      </c>
      <c r="AU507" s="62">
        <v>1048.47</v>
      </c>
      <c r="AV507" s="61">
        <v>409.59</v>
      </c>
      <c r="AW507" s="62">
        <v>10213.620000000001</v>
      </c>
      <c r="AX507" s="62">
        <v>5883.75</v>
      </c>
      <c r="AY507" s="61">
        <v>0.55730000000000002</v>
      </c>
      <c r="AZ507" s="62">
        <v>3378.36</v>
      </c>
      <c r="BA507" s="61">
        <v>0.32</v>
      </c>
      <c r="BB507" s="62">
        <v>1295.6099999999999</v>
      </c>
      <c r="BC507" s="61">
        <v>0.1227</v>
      </c>
      <c r="BD507" s="62">
        <v>10557.71</v>
      </c>
      <c r="BE507" s="62">
        <v>4152.4399999999996</v>
      </c>
      <c r="BF507" s="61">
        <v>1.722</v>
      </c>
      <c r="BG507" s="61">
        <v>0.54400000000000004</v>
      </c>
      <c r="BH507" s="61">
        <v>0.21429999999999999</v>
      </c>
      <c r="BI507" s="61">
        <v>0.19950000000000001</v>
      </c>
      <c r="BJ507" s="61">
        <v>2.52E-2</v>
      </c>
      <c r="BK507" s="61">
        <v>1.7000000000000001E-2</v>
      </c>
    </row>
    <row r="508" spans="1:63" x14ac:dyDescent="0.25">
      <c r="A508" s="61" t="s">
        <v>539</v>
      </c>
      <c r="B508" s="61">
        <v>44834</v>
      </c>
      <c r="C508" s="61">
        <v>39.9</v>
      </c>
      <c r="D508" s="61">
        <v>135.51</v>
      </c>
      <c r="E508" s="62">
        <v>5407.31</v>
      </c>
      <c r="F508" s="62">
        <v>5166.88</v>
      </c>
      <c r="G508" s="61">
        <v>2.98E-2</v>
      </c>
      <c r="H508" s="61">
        <v>2.9999999999999997E-4</v>
      </c>
      <c r="I508" s="61">
        <v>2.8299999999999999E-2</v>
      </c>
      <c r="J508" s="61">
        <v>1.1000000000000001E-3</v>
      </c>
      <c r="K508" s="61">
        <v>2.29E-2</v>
      </c>
      <c r="L508" s="61">
        <v>0.88890000000000002</v>
      </c>
      <c r="M508" s="61">
        <v>2.87E-2</v>
      </c>
      <c r="N508" s="61">
        <v>0.18140000000000001</v>
      </c>
      <c r="O508" s="61">
        <v>1.3100000000000001E-2</v>
      </c>
      <c r="P508" s="61">
        <v>0.10970000000000001</v>
      </c>
      <c r="Q508" s="61">
        <v>226.14</v>
      </c>
      <c r="R508" s="62">
        <v>62261.96</v>
      </c>
      <c r="S508" s="61">
        <v>0.22650000000000001</v>
      </c>
      <c r="T508" s="61">
        <v>0.21149999999999999</v>
      </c>
      <c r="U508" s="61">
        <v>0.56200000000000006</v>
      </c>
      <c r="V508" s="61">
        <v>19.63</v>
      </c>
      <c r="W508" s="61">
        <v>24.84</v>
      </c>
      <c r="X508" s="62">
        <v>85574.62</v>
      </c>
      <c r="Y508" s="61">
        <v>214.61</v>
      </c>
      <c r="Z508" s="62">
        <v>177458.46</v>
      </c>
      <c r="AA508" s="61">
        <v>0.78359999999999996</v>
      </c>
      <c r="AB508" s="61">
        <v>0.19259999999999999</v>
      </c>
      <c r="AC508" s="61">
        <v>2.3800000000000002E-2</v>
      </c>
      <c r="AD508" s="61">
        <v>0.21640000000000001</v>
      </c>
      <c r="AE508" s="61">
        <v>177.46</v>
      </c>
      <c r="AF508" s="62">
        <v>6633.69</v>
      </c>
      <c r="AG508" s="61">
        <v>802.67</v>
      </c>
      <c r="AH508" s="62">
        <v>200424.03</v>
      </c>
      <c r="AI508" s="61" t="s">
        <v>14</v>
      </c>
      <c r="AJ508" s="62">
        <v>42174</v>
      </c>
      <c r="AK508" s="62">
        <v>69126.100000000006</v>
      </c>
      <c r="AL508" s="61">
        <v>64.47</v>
      </c>
      <c r="AM508" s="61">
        <v>36.380000000000003</v>
      </c>
      <c r="AN508" s="61">
        <v>38.770000000000003</v>
      </c>
      <c r="AO508" s="61">
        <v>4.43</v>
      </c>
      <c r="AP508" s="62">
        <v>1096.5</v>
      </c>
      <c r="AQ508" s="61">
        <v>0.71940000000000004</v>
      </c>
      <c r="AR508" s="62">
        <v>1038.01</v>
      </c>
      <c r="AS508" s="62">
        <v>1866.42</v>
      </c>
      <c r="AT508" s="62">
        <v>5571.75</v>
      </c>
      <c r="AU508" s="62">
        <v>1007.91</v>
      </c>
      <c r="AV508" s="61">
        <v>286.67</v>
      </c>
      <c r="AW508" s="62">
        <v>9770.77</v>
      </c>
      <c r="AX508" s="62">
        <v>3228.13</v>
      </c>
      <c r="AY508" s="61">
        <v>0.33029999999999998</v>
      </c>
      <c r="AZ508" s="62">
        <v>6134.55</v>
      </c>
      <c r="BA508" s="61">
        <v>0.62780000000000002</v>
      </c>
      <c r="BB508" s="61">
        <v>409.54</v>
      </c>
      <c r="BC508" s="61">
        <v>4.19E-2</v>
      </c>
      <c r="BD508" s="62">
        <v>9772.2199999999993</v>
      </c>
      <c r="BE508" s="62">
        <v>1608.34</v>
      </c>
      <c r="BF508" s="61">
        <v>0.22259999999999999</v>
      </c>
      <c r="BG508" s="61">
        <v>0.60770000000000002</v>
      </c>
      <c r="BH508" s="61">
        <v>0.2281</v>
      </c>
      <c r="BI508" s="61">
        <v>0.1133</v>
      </c>
      <c r="BJ508" s="61">
        <v>3.0499999999999999E-2</v>
      </c>
      <c r="BK508" s="61">
        <v>2.0299999999999999E-2</v>
      </c>
    </row>
    <row r="509" spans="1:63" x14ac:dyDescent="0.25">
      <c r="A509" s="61" t="s">
        <v>540</v>
      </c>
      <c r="B509" s="61">
        <v>50294</v>
      </c>
      <c r="C509" s="61">
        <v>54.14</v>
      </c>
      <c r="D509" s="61">
        <v>14.26</v>
      </c>
      <c r="E509" s="61">
        <v>771.88</v>
      </c>
      <c r="F509" s="61">
        <v>785.17</v>
      </c>
      <c r="G509" s="61">
        <v>4.3E-3</v>
      </c>
      <c r="H509" s="61">
        <v>0</v>
      </c>
      <c r="I509" s="61">
        <v>8.6E-3</v>
      </c>
      <c r="J509" s="61">
        <v>2E-3</v>
      </c>
      <c r="K509" s="61">
        <v>2.4E-2</v>
      </c>
      <c r="L509" s="61">
        <v>0.94079999999999997</v>
      </c>
      <c r="M509" s="61">
        <v>2.0199999999999999E-2</v>
      </c>
      <c r="N509" s="61">
        <v>0.35089999999999999</v>
      </c>
      <c r="O509" s="61">
        <v>2.8E-3</v>
      </c>
      <c r="P509" s="61">
        <v>0.125</v>
      </c>
      <c r="Q509" s="61">
        <v>40.26</v>
      </c>
      <c r="R509" s="62">
        <v>50181.07</v>
      </c>
      <c r="S509" s="61">
        <v>0.26719999999999999</v>
      </c>
      <c r="T509" s="61">
        <v>0.19139999999999999</v>
      </c>
      <c r="U509" s="61">
        <v>0.54149999999999998</v>
      </c>
      <c r="V509" s="61">
        <v>17.190000000000001</v>
      </c>
      <c r="W509" s="61">
        <v>7.07</v>
      </c>
      <c r="X509" s="62">
        <v>62869.19</v>
      </c>
      <c r="Y509" s="61">
        <v>105.82</v>
      </c>
      <c r="Z509" s="62">
        <v>129101.93</v>
      </c>
      <c r="AA509" s="61">
        <v>0.8327</v>
      </c>
      <c r="AB509" s="61">
        <v>0.12130000000000001</v>
      </c>
      <c r="AC509" s="61">
        <v>4.5999999999999999E-2</v>
      </c>
      <c r="AD509" s="61">
        <v>0.1673</v>
      </c>
      <c r="AE509" s="61">
        <v>129.1</v>
      </c>
      <c r="AF509" s="62">
        <v>3668.57</v>
      </c>
      <c r="AG509" s="61">
        <v>482.81</v>
      </c>
      <c r="AH509" s="62">
        <v>119492.96</v>
      </c>
      <c r="AI509" s="61" t="s">
        <v>14</v>
      </c>
      <c r="AJ509" s="62">
        <v>31675</v>
      </c>
      <c r="AK509" s="62">
        <v>45044.56</v>
      </c>
      <c r="AL509" s="61">
        <v>46.13</v>
      </c>
      <c r="AM509" s="61">
        <v>26.38</v>
      </c>
      <c r="AN509" s="61">
        <v>30.82</v>
      </c>
      <c r="AO509" s="61">
        <v>4.8</v>
      </c>
      <c r="AP509" s="62">
        <v>1274.21</v>
      </c>
      <c r="AQ509" s="61">
        <v>1.1285000000000001</v>
      </c>
      <c r="AR509" s="62">
        <v>1254.31</v>
      </c>
      <c r="AS509" s="62">
        <v>1781.87</v>
      </c>
      <c r="AT509" s="62">
        <v>5145.8999999999996</v>
      </c>
      <c r="AU509" s="61">
        <v>965.99</v>
      </c>
      <c r="AV509" s="61">
        <v>196.2</v>
      </c>
      <c r="AW509" s="62">
        <v>9344.27</v>
      </c>
      <c r="AX509" s="62">
        <v>4524.7700000000004</v>
      </c>
      <c r="AY509" s="61">
        <v>0.4592</v>
      </c>
      <c r="AZ509" s="62">
        <v>4688.6400000000003</v>
      </c>
      <c r="BA509" s="61">
        <v>0.4758</v>
      </c>
      <c r="BB509" s="61">
        <v>640.70000000000005</v>
      </c>
      <c r="BC509" s="61">
        <v>6.5000000000000002E-2</v>
      </c>
      <c r="BD509" s="62">
        <v>9854.11</v>
      </c>
      <c r="BE509" s="62">
        <v>3799.51</v>
      </c>
      <c r="BF509" s="61">
        <v>1.024</v>
      </c>
      <c r="BG509" s="61">
        <v>0.54979999999999996</v>
      </c>
      <c r="BH509" s="61">
        <v>0.20960000000000001</v>
      </c>
      <c r="BI509" s="61">
        <v>0.18160000000000001</v>
      </c>
      <c r="BJ509" s="61">
        <v>3.56E-2</v>
      </c>
      <c r="BK509" s="61">
        <v>2.3300000000000001E-2</v>
      </c>
    </row>
    <row r="510" spans="1:63" x14ac:dyDescent="0.25">
      <c r="A510" s="61" t="s">
        <v>541</v>
      </c>
      <c r="B510" s="61">
        <v>49239</v>
      </c>
      <c r="C510" s="61">
        <v>42.62</v>
      </c>
      <c r="D510" s="61">
        <v>59.75</v>
      </c>
      <c r="E510" s="62">
        <v>2546.3200000000002</v>
      </c>
      <c r="F510" s="62">
        <v>2472.09</v>
      </c>
      <c r="G510" s="61">
        <v>1.84E-2</v>
      </c>
      <c r="H510" s="61">
        <v>5.9999999999999995E-4</v>
      </c>
      <c r="I510" s="61">
        <v>6.3500000000000001E-2</v>
      </c>
      <c r="J510" s="61">
        <v>1.8E-3</v>
      </c>
      <c r="K510" s="61">
        <v>3.49E-2</v>
      </c>
      <c r="L510" s="61">
        <v>0.82840000000000003</v>
      </c>
      <c r="M510" s="61">
        <v>5.2499999999999998E-2</v>
      </c>
      <c r="N510" s="61">
        <v>0.37609999999999999</v>
      </c>
      <c r="O510" s="61">
        <v>1.04E-2</v>
      </c>
      <c r="P510" s="61">
        <v>0.13070000000000001</v>
      </c>
      <c r="Q510" s="61">
        <v>122.04</v>
      </c>
      <c r="R510" s="62">
        <v>58802.27</v>
      </c>
      <c r="S510" s="61">
        <v>0.27279999999999999</v>
      </c>
      <c r="T510" s="61">
        <v>0.17780000000000001</v>
      </c>
      <c r="U510" s="61">
        <v>0.5494</v>
      </c>
      <c r="V510" s="61">
        <v>17.37</v>
      </c>
      <c r="W510" s="61">
        <v>16.37</v>
      </c>
      <c r="X510" s="62">
        <v>77845.13</v>
      </c>
      <c r="Y510" s="61">
        <v>151</v>
      </c>
      <c r="Z510" s="62">
        <v>182436.13</v>
      </c>
      <c r="AA510" s="61">
        <v>0.65310000000000001</v>
      </c>
      <c r="AB510" s="61">
        <v>0.30840000000000001</v>
      </c>
      <c r="AC510" s="61">
        <v>3.85E-2</v>
      </c>
      <c r="AD510" s="61">
        <v>0.34689999999999999</v>
      </c>
      <c r="AE510" s="61">
        <v>182.44</v>
      </c>
      <c r="AF510" s="62">
        <v>6380.15</v>
      </c>
      <c r="AG510" s="61">
        <v>665.28</v>
      </c>
      <c r="AH510" s="62">
        <v>200833.68</v>
      </c>
      <c r="AI510" s="61" t="s">
        <v>14</v>
      </c>
      <c r="AJ510" s="62">
        <v>33031</v>
      </c>
      <c r="AK510" s="62">
        <v>51542.52</v>
      </c>
      <c r="AL510" s="61">
        <v>54.58</v>
      </c>
      <c r="AM510" s="61">
        <v>33.090000000000003</v>
      </c>
      <c r="AN510" s="61">
        <v>35.74</v>
      </c>
      <c r="AO510" s="61">
        <v>4.84</v>
      </c>
      <c r="AP510" s="62">
        <v>1104</v>
      </c>
      <c r="AQ510" s="61">
        <v>0.95899999999999996</v>
      </c>
      <c r="AR510" s="62">
        <v>1147.95</v>
      </c>
      <c r="AS510" s="62">
        <v>1803.62</v>
      </c>
      <c r="AT510" s="62">
        <v>5980.97</v>
      </c>
      <c r="AU510" s="62">
        <v>1027.98</v>
      </c>
      <c r="AV510" s="61">
        <v>266.49</v>
      </c>
      <c r="AW510" s="62">
        <v>10227.01</v>
      </c>
      <c r="AX510" s="62">
        <v>3384.92</v>
      </c>
      <c r="AY510" s="61">
        <v>0.3306</v>
      </c>
      <c r="AZ510" s="62">
        <v>6205.17</v>
      </c>
      <c r="BA510" s="61">
        <v>0.60599999999999998</v>
      </c>
      <c r="BB510" s="61">
        <v>649.53</v>
      </c>
      <c r="BC510" s="61">
        <v>6.3399999999999998E-2</v>
      </c>
      <c r="BD510" s="62">
        <v>10239.620000000001</v>
      </c>
      <c r="BE510" s="62">
        <v>1503.58</v>
      </c>
      <c r="BF510" s="61">
        <v>0.27960000000000002</v>
      </c>
      <c r="BG510" s="61">
        <v>0.58560000000000001</v>
      </c>
      <c r="BH510" s="61">
        <v>0.2218</v>
      </c>
      <c r="BI510" s="61">
        <v>0.13869999999999999</v>
      </c>
      <c r="BJ510" s="61">
        <v>3.1800000000000002E-2</v>
      </c>
      <c r="BK510" s="61">
        <v>2.1999999999999999E-2</v>
      </c>
    </row>
    <row r="511" spans="1:63" x14ac:dyDescent="0.25">
      <c r="A511" s="61" t="s">
        <v>542</v>
      </c>
      <c r="B511" s="61">
        <v>44842</v>
      </c>
      <c r="C511" s="61">
        <v>28.33</v>
      </c>
      <c r="D511" s="61">
        <v>241.06</v>
      </c>
      <c r="E511" s="62">
        <v>6829.92</v>
      </c>
      <c r="F511" s="62">
        <v>6558.19</v>
      </c>
      <c r="G511" s="61">
        <v>5.2900000000000003E-2</v>
      </c>
      <c r="H511" s="61">
        <v>4.0000000000000002E-4</v>
      </c>
      <c r="I511" s="61">
        <v>3.8899999999999997E-2</v>
      </c>
      <c r="J511" s="61">
        <v>1.1999999999999999E-3</v>
      </c>
      <c r="K511" s="61">
        <v>2.7900000000000001E-2</v>
      </c>
      <c r="L511" s="61">
        <v>0.84150000000000003</v>
      </c>
      <c r="M511" s="61">
        <v>3.73E-2</v>
      </c>
      <c r="N511" s="61">
        <v>0.19919999999999999</v>
      </c>
      <c r="O511" s="61">
        <v>3.3799999999999997E-2</v>
      </c>
      <c r="P511" s="61">
        <v>0.109</v>
      </c>
      <c r="Q511" s="61">
        <v>319.83999999999997</v>
      </c>
      <c r="R511" s="62">
        <v>66675.649999999994</v>
      </c>
      <c r="S511" s="61">
        <v>0.22439999999999999</v>
      </c>
      <c r="T511" s="61">
        <v>0.18540000000000001</v>
      </c>
      <c r="U511" s="61">
        <v>0.59019999999999995</v>
      </c>
      <c r="V511" s="61">
        <v>18.899999999999999</v>
      </c>
      <c r="W511" s="61">
        <v>32.76</v>
      </c>
      <c r="X511" s="62">
        <v>90606.29</v>
      </c>
      <c r="Y511" s="61">
        <v>206.8</v>
      </c>
      <c r="Z511" s="62">
        <v>194117.87</v>
      </c>
      <c r="AA511" s="61">
        <v>0.75280000000000002</v>
      </c>
      <c r="AB511" s="61">
        <v>0.224</v>
      </c>
      <c r="AC511" s="61">
        <v>2.3199999999999998E-2</v>
      </c>
      <c r="AD511" s="61">
        <v>0.2472</v>
      </c>
      <c r="AE511" s="61">
        <v>194.12</v>
      </c>
      <c r="AF511" s="62">
        <v>8059.95</v>
      </c>
      <c r="AG511" s="61">
        <v>915.37</v>
      </c>
      <c r="AH511" s="62">
        <v>225056.7</v>
      </c>
      <c r="AI511" s="61" t="s">
        <v>14</v>
      </c>
      <c r="AJ511" s="62">
        <v>43193</v>
      </c>
      <c r="AK511" s="62">
        <v>71605.47</v>
      </c>
      <c r="AL511" s="61">
        <v>69.98</v>
      </c>
      <c r="AM511" s="61">
        <v>38.9</v>
      </c>
      <c r="AN511" s="61">
        <v>43.63</v>
      </c>
      <c r="AO511" s="61">
        <v>4.84</v>
      </c>
      <c r="AP511" s="61">
        <v>0</v>
      </c>
      <c r="AQ511" s="61">
        <v>0.75480000000000003</v>
      </c>
      <c r="AR511" s="62">
        <v>1125.53</v>
      </c>
      <c r="AS511" s="62">
        <v>2015.82</v>
      </c>
      <c r="AT511" s="62">
        <v>6401.51</v>
      </c>
      <c r="AU511" s="62">
        <v>1258.17</v>
      </c>
      <c r="AV511" s="61">
        <v>400.29</v>
      </c>
      <c r="AW511" s="62">
        <v>11201.33</v>
      </c>
      <c r="AX511" s="62">
        <v>3269.65</v>
      </c>
      <c r="AY511" s="61">
        <v>0.29239999999999999</v>
      </c>
      <c r="AZ511" s="62">
        <v>7482.22</v>
      </c>
      <c r="BA511" s="61">
        <v>0.66910000000000003</v>
      </c>
      <c r="BB511" s="61">
        <v>430.04</v>
      </c>
      <c r="BC511" s="61">
        <v>3.85E-2</v>
      </c>
      <c r="BD511" s="62">
        <v>11181.91</v>
      </c>
      <c r="BE511" s="62">
        <v>1345.92</v>
      </c>
      <c r="BF511" s="61">
        <v>0.17050000000000001</v>
      </c>
      <c r="BG511" s="61">
        <v>0.62260000000000004</v>
      </c>
      <c r="BH511" s="61">
        <v>0.23680000000000001</v>
      </c>
      <c r="BI511" s="61">
        <v>9.2899999999999996E-2</v>
      </c>
      <c r="BJ511" s="61">
        <v>2.81E-2</v>
      </c>
      <c r="BK511" s="61">
        <v>1.95E-2</v>
      </c>
    </row>
    <row r="512" spans="1:63" x14ac:dyDescent="0.25">
      <c r="A512" s="61" t="s">
        <v>543</v>
      </c>
      <c r="B512" s="61">
        <v>44859</v>
      </c>
      <c r="C512" s="61">
        <v>25.33</v>
      </c>
      <c r="D512" s="61">
        <v>86.8</v>
      </c>
      <c r="E512" s="62">
        <v>2198.8200000000002</v>
      </c>
      <c r="F512" s="62">
        <v>2144.65</v>
      </c>
      <c r="G512" s="61">
        <v>5.3E-3</v>
      </c>
      <c r="H512" s="61">
        <v>5.0000000000000001E-4</v>
      </c>
      <c r="I512" s="61">
        <v>5.74E-2</v>
      </c>
      <c r="J512" s="61">
        <v>1.6999999999999999E-3</v>
      </c>
      <c r="K512" s="61">
        <v>2.86E-2</v>
      </c>
      <c r="L512" s="61">
        <v>0.85780000000000001</v>
      </c>
      <c r="M512" s="61">
        <v>4.8800000000000003E-2</v>
      </c>
      <c r="N512" s="61">
        <v>0.60119999999999996</v>
      </c>
      <c r="O512" s="61">
        <v>7.6E-3</v>
      </c>
      <c r="P512" s="61">
        <v>0.15490000000000001</v>
      </c>
      <c r="Q512" s="61">
        <v>96.67</v>
      </c>
      <c r="R512" s="62">
        <v>51710.95</v>
      </c>
      <c r="S512" s="61">
        <v>0.25569999999999998</v>
      </c>
      <c r="T512" s="61">
        <v>0.1646</v>
      </c>
      <c r="U512" s="61">
        <v>0.57969999999999999</v>
      </c>
      <c r="V512" s="61">
        <v>18.14</v>
      </c>
      <c r="W512" s="61">
        <v>13.55</v>
      </c>
      <c r="X512" s="62">
        <v>74506.490000000005</v>
      </c>
      <c r="Y512" s="61">
        <v>158.54</v>
      </c>
      <c r="Z512" s="62">
        <v>83887.47</v>
      </c>
      <c r="AA512" s="61">
        <v>0.77549999999999997</v>
      </c>
      <c r="AB512" s="61">
        <v>0.17910000000000001</v>
      </c>
      <c r="AC512" s="61">
        <v>4.5499999999999999E-2</v>
      </c>
      <c r="AD512" s="61">
        <v>0.22450000000000001</v>
      </c>
      <c r="AE512" s="61">
        <v>83.89</v>
      </c>
      <c r="AF512" s="62">
        <v>2381.5</v>
      </c>
      <c r="AG512" s="61">
        <v>375.03</v>
      </c>
      <c r="AH512" s="62">
        <v>81151.100000000006</v>
      </c>
      <c r="AI512" s="61" t="s">
        <v>14</v>
      </c>
      <c r="AJ512" s="62">
        <v>25096</v>
      </c>
      <c r="AK512" s="62">
        <v>38199.040000000001</v>
      </c>
      <c r="AL512" s="61">
        <v>39.93</v>
      </c>
      <c r="AM512" s="61">
        <v>26.69</v>
      </c>
      <c r="AN512" s="61">
        <v>29.65</v>
      </c>
      <c r="AO512" s="61">
        <v>4.22</v>
      </c>
      <c r="AP512" s="61">
        <v>776.36</v>
      </c>
      <c r="AQ512" s="61">
        <v>0.85319999999999996</v>
      </c>
      <c r="AR512" s="62">
        <v>1084.68</v>
      </c>
      <c r="AS512" s="62">
        <v>1805.65</v>
      </c>
      <c r="AT512" s="62">
        <v>5241.93</v>
      </c>
      <c r="AU512" s="61">
        <v>939.79</v>
      </c>
      <c r="AV512" s="61">
        <v>266.58</v>
      </c>
      <c r="AW512" s="62">
        <v>9338.64</v>
      </c>
      <c r="AX512" s="62">
        <v>5802.48</v>
      </c>
      <c r="AY512" s="61">
        <v>0.59899999999999998</v>
      </c>
      <c r="AZ512" s="62">
        <v>2756.43</v>
      </c>
      <c r="BA512" s="61">
        <v>0.28449999999999998</v>
      </c>
      <c r="BB512" s="62">
        <v>1128.73</v>
      </c>
      <c r="BC512" s="61">
        <v>0.11650000000000001</v>
      </c>
      <c r="BD512" s="62">
        <v>9687.65</v>
      </c>
      <c r="BE512" s="62">
        <v>5159.46</v>
      </c>
      <c r="BF512" s="61">
        <v>2.0790000000000002</v>
      </c>
      <c r="BG512" s="61">
        <v>0.5514</v>
      </c>
      <c r="BH512" s="61">
        <v>0.22370000000000001</v>
      </c>
      <c r="BI512" s="61">
        <v>0.17549999999999999</v>
      </c>
      <c r="BJ512" s="61">
        <v>3.15E-2</v>
      </c>
      <c r="BK512" s="61">
        <v>1.7899999999999999E-2</v>
      </c>
    </row>
    <row r="513" spans="1:63" x14ac:dyDescent="0.25">
      <c r="A513" s="61" t="s">
        <v>544</v>
      </c>
      <c r="B513" s="61">
        <v>50658</v>
      </c>
      <c r="C513" s="61">
        <v>58.86</v>
      </c>
      <c r="D513" s="61">
        <v>11.17</v>
      </c>
      <c r="E513" s="61">
        <v>657.31</v>
      </c>
      <c r="F513" s="61">
        <v>674.99</v>
      </c>
      <c r="G513" s="61">
        <v>5.0000000000000001E-3</v>
      </c>
      <c r="H513" s="61">
        <v>5.9999999999999995E-4</v>
      </c>
      <c r="I513" s="61">
        <v>5.3E-3</v>
      </c>
      <c r="J513" s="61">
        <v>1.4E-3</v>
      </c>
      <c r="K513" s="61">
        <v>3.56E-2</v>
      </c>
      <c r="L513" s="61">
        <v>0.93110000000000004</v>
      </c>
      <c r="M513" s="61">
        <v>2.1000000000000001E-2</v>
      </c>
      <c r="N513" s="61">
        <v>0.3634</v>
      </c>
      <c r="O513" s="61">
        <v>4.1000000000000003E-3</v>
      </c>
      <c r="P513" s="61">
        <v>0.1215</v>
      </c>
      <c r="Q513" s="61">
        <v>35.549999999999997</v>
      </c>
      <c r="R513" s="62">
        <v>48758.35</v>
      </c>
      <c r="S513" s="61">
        <v>0.30209999999999998</v>
      </c>
      <c r="T513" s="61">
        <v>0.17150000000000001</v>
      </c>
      <c r="U513" s="61">
        <v>0.52649999999999997</v>
      </c>
      <c r="V513" s="61">
        <v>16.420000000000002</v>
      </c>
      <c r="W513" s="61">
        <v>5.97</v>
      </c>
      <c r="X513" s="62">
        <v>61860.639999999999</v>
      </c>
      <c r="Y513" s="61">
        <v>106.19</v>
      </c>
      <c r="Z513" s="62">
        <v>124382.91</v>
      </c>
      <c r="AA513" s="61">
        <v>0.81489999999999996</v>
      </c>
      <c r="AB513" s="61">
        <v>0.12640000000000001</v>
      </c>
      <c r="AC513" s="61">
        <v>5.8700000000000002E-2</v>
      </c>
      <c r="AD513" s="61">
        <v>0.18509999999999999</v>
      </c>
      <c r="AE513" s="61">
        <v>124.38</v>
      </c>
      <c r="AF513" s="62">
        <v>3370.28</v>
      </c>
      <c r="AG513" s="61">
        <v>439.52</v>
      </c>
      <c r="AH513" s="62">
        <v>112664.42</v>
      </c>
      <c r="AI513" s="61" t="s">
        <v>14</v>
      </c>
      <c r="AJ513" s="62">
        <v>31478</v>
      </c>
      <c r="AK513" s="62">
        <v>43904.25</v>
      </c>
      <c r="AL513" s="61">
        <v>45.34</v>
      </c>
      <c r="AM513" s="61">
        <v>25.51</v>
      </c>
      <c r="AN513" s="61">
        <v>29.78</v>
      </c>
      <c r="AO513" s="61">
        <v>4.3600000000000003</v>
      </c>
      <c r="AP513" s="62">
        <v>1294.5999999999999</v>
      </c>
      <c r="AQ513" s="61">
        <v>1.2263999999999999</v>
      </c>
      <c r="AR513" s="62">
        <v>1239.23</v>
      </c>
      <c r="AS513" s="62">
        <v>1697.91</v>
      </c>
      <c r="AT513" s="62">
        <v>5230.16</v>
      </c>
      <c r="AU513" s="61">
        <v>935.37</v>
      </c>
      <c r="AV513" s="61">
        <v>189.61</v>
      </c>
      <c r="AW513" s="62">
        <v>9292.2800000000007</v>
      </c>
      <c r="AX513" s="62">
        <v>4595.8999999999996</v>
      </c>
      <c r="AY513" s="61">
        <v>0.46200000000000002</v>
      </c>
      <c r="AZ513" s="62">
        <v>4732.92</v>
      </c>
      <c r="BA513" s="61">
        <v>0.4758</v>
      </c>
      <c r="BB513" s="61">
        <v>618.54999999999995</v>
      </c>
      <c r="BC513" s="61">
        <v>6.2199999999999998E-2</v>
      </c>
      <c r="BD513" s="62">
        <v>9947.3799999999992</v>
      </c>
      <c r="BE513" s="62">
        <v>3976.65</v>
      </c>
      <c r="BF513" s="61">
        <v>1.1842999999999999</v>
      </c>
      <c r="BG513" s="61">
        <v>0.55210000000000004</v>
      </c>
      <c r="BH513" s="61">
        <v>0.20300000000000001</v>
      </c>
      <c r="BI513" s="61">
        <v>0.1827</v>
      </c>
      <c r="BJ513" s="61">
        <v>3.6400000000000002E-2</v>
      </c>
      <c r="BK513" s="61">
        <v>2.58E-2</v>
      </c>
    </row>
    <row r="514" spans="1:63" x14ac:dyDescent="0.25">
      <c r="A514" s="61" t="s">
        <v>545</v>
      </c>
      <c r="B514" s="61">
        <v>47274</v>
      </c>
      <c r="C514" s="61">
        <v>33.57</v>
      </c>
      <c r="D514" s="61">
        <v>103.24</v>
      </c>
      <c r="E514" s="62">
        <v>3465.9</v>
      </c>
      <c r="F514" s="62">
        <v>3339.44</v>
      </c>
      <c r="G514" s="61">
        <v>2.3800000000000002E-2</v>
      </c>
      <c r="H514" s="61">
        <v>4.0000000000000002E-4</v>
      </c>
      <c r="I514" s="61">
        <v>3.2599999999999997E-2</v>
      </c>
      <c r="J514" s="61">
        <v>1.1000000000000001E-3</v>
      </c>
      <c r="K514" s="61">
        <v>2.3900000000000001E-2</v>
      </c>
      <c r="L514" s="61">
        <v>0.8921</v>
      </c>
      <c r="M514" s="61">
        <v>2.5999999999999999E-2</v>
      </c>
      <c r="N514" s="61">
        <v>0.1328</v>
      </c>
      <c r="O514" s="61">
        <v>1.0500000000000001E-2</v>
      </c>
      <c r="P514" s="61">
        <v>9.98E-2</v>
      </c>
      <c r="Q514" s="61">
        <v>147.19</v>
      </c>
      <c r="R514" s="62">
        <v>63065.65</v>
      </c>
      <c r="S514" s="61">
        <v>0.21909999999999999</v>
      </c>
      <c r="T514" s="61">
        <v>0.2082</v>
      </c>
      <c r="U514" s="61">
        <v>0.57269999999999999</v>
      </c>
      <c r="V514" s="61">
        <v>19.559999999999999</v>
      </c>
      <c r="W514" s="61">
        <v>16.13</v>
      </c>
      <c r="X514" s="62">
        <v>85928.97</v>
      </c>
      <c r="Y514" s="61">
        <v>211.52</v>
      </c>
      <c r="Z514" s="62">
        <v>193777.01</v>
      </c>
      <c r="AA514" s="61">
        <v>0.83250000000000002</v>
      </c>
      <c r="AB514" s="61">
        <v>0.14069999999999999</v>
      </c>
      <c r="AC514" s="61">
        <v>2.6800000000000001E-2</v>
      </c>
      <c r="AD514" s="61">
        <v>0.16750000000000001</v>
      </c>
      <c r="AE514" s="61">
        <v>193.78</v>
      </c>
      <c r="AF514" s="62">
        <v>7228.84</v>
      </c>
      <c r="AG514" s="61">
        <v>884.4</v>
      </c>
      <c r="AH514" s="62">
        <v>225073.87</v>
      </c>
      <c r="AI514" s="61" t="s">
        <v>14</v>
      </c>
      <c r="AJ514" s="62">
        <v>49412</v>
      </c>
      <c r="AK514" s="62">
        <v>84781.11</v>
      </c>
      <c r="AL514" s="61">
        <v>69.08</v>
      </c>
      <c r="AM514" s="61">
        <v>37.33</v>
      </c>
      <c r="AN514" s="61">
        <v>40.619999999999997</v>
      </c>
      <c r="AO514" s="61">
        <v>4.76</v>
      </c>
      <c r="AP514" s="62">
        <v>1180.04</v>
      </c>
      <c r="AQ514" s="61">
        <v>0.71960000000000002</v>
      </c>
      <c r="AR514" s="62">
        <v>1078.22</v>
      </c>
      <c r="AS514" s="62">
        <v>1898.59</v>
      </c>
      <c r="AT514" s="62">
        <v>5700.06</v>
      </c>
      <c r="AU514" s="62">
        <v>1039.72</v>
      </c>
      <c r="AV514" s="61">
        <v>247.21</v>
      </c>
      <c r="AW514" s="62">
        <v>9963.7999999999993</v>
      </c>
      <c r="AX514" s="62">
        <v>3058.35</v>
      </c>
      <c r="AY514" s="61">
        <v>0.30399999999999999</v>
      </c>
      <c r="AZ514" s="62">
        <v>6645.09</v>
      </c>
      <c r="BA514" s="61">
        <v>0.66059999999999997</v>
      </c>
      <c r="BB514" s="61">
        <v>356.11</v>
      </c>
      <c r="BC514" s="61">
        <v>3.5400000000000001E-2</v>
      </c>
      <c r="BD514" s="62">
        <v>10059.549999999999</v>
      </c>
      <c r="BE514" s="62">
        <v>1414.2</v>
      </c>
      <c r="BF514" s="61">
        <v>0.1573</v>
      </c>
      <c r="BG514" s="61">
        <v>0.60699999999999998</v>
      </c>
      <c r="BH514" s="61">
        <v>0.2142</v>
      </c>
      <c r="BI514" s="61">
        <v>0.12659999999999999</v>
      </c>
      <c r="BJ514" s="61">
        <v>3.1E-2</v>
      </c>
      <c r="BK514" s="61">
        <v>2.1100000000000001E-2</v>
      </c>
    </row>
    <row r="515" spans="1:63" x14ac:dyDescent="0.25">
      <c r="A515" s="61" t="s">
        <v>546</v>
      </c>
      <c r="B515" s="61">
        <v>47092</v>
      </c>
      <c r="C515" s="61">
        <v>82.81</v>
      </c>
      <c r="D515" s="61">
        <v>20.2</v>
      </c>
      <c r="E515" s="62">
        <v>1672.61</v>
      </c>
      <c r="F515" s="62">
        <v>1635.73</v>
      </c>
      <c r="G515" s="61">
        <v>4.8999999999999998E-3</v>
      </c>
      <c r="H515" s="61">
        <v>4.0000000000000002E-4</v>
      </c>
      <c r="I515" s="61">
        <v>1.67E-2</v>
      </c>
      <c r="J515" s="61">
        <v>1.6000000000000001E-3</v>
      </c>
      <c r="K515" s="61">
        <v>3.4200000000000001E-2</v>
      </c>
      <c r="L515" s="61">
        <v>0.91110000000000002</v>
      </c>
      <c r="M515" s="61">
        <v>3.1099999999999999E-2</v>
      </c>
      <c r="N515" s="61">
        <v>0.42820000000000003</v>
      </c>
      <c r="O515" s="61">
        <v>4.3E-3</v>
      </c>
      <c r="P515" s="61">
        <v>0.14499999999999999</v>
      </c>
      <c r="Q515" s="61">
        <v>76.099999999999994</v>
      </c>
      <c r="R515" s="62">
        <v>52937.14</v>
      </c>
      <c r="S515" s="61">
        <v>0.27750000000000002</v>
      </c>
      <c r="T515" s="61">
        <v>0.15459999999999999</v>
      </c>
      <c r="U515" s="61">
        <v>0.56789999999999996</v>
      </c>
      <c r="V515" s="61">
        <v>18.11</v>
      </c>
      <c r="W515" s="61">
        <v>13.12</v>
      </c>
      <c r="X515" s="62">
        <v>64738.21</v>
      </c>
      <c r="Y515" s="61">
        <v>123.69</v>
      </c>
      <c r="Z515" s="62">
        <v>123262.02</v>
      </c>
      <c r="AA515" s="61">
        <v>0.80200000000000005</v>
      </c>
      <c r="AB515" s="61">
        <v>0.15920000000000001</v>
      </c>
      <c r="AC515" s="61">
        <v>3.8800000000000001E-2</v>
      </c>
      <c r="AD515" s="61">
        <v>0.19800000000000001</v>
      </c>
      <c r="AE515" s="61">
        <v>123.26</v>
      </c>
      <c r="AF515" s="62">
        <v>3535.99</v>
      </c>
      <c r="AG515" s="61">
        <v>466.47</v>
      </c>
      <c r="AH515" s="62">
        <v>125479.94</v>
      </c>
      <c r="AI515" s="61" t="s">
        <v>14</v>
      </c>
      <c r="AJ515" s="62">
        <v>30623</v>
      </c>
      <c r="AK515" s="62">
        <v>44225.99</v>
      </c>
      <c r="AL515" s="61">
        <v>46.91</v>
      </c>
      <c r="AM515" s="61">
        <v>27.06</v>
      </c>
      <c r="AN515" s="61">
        <v>34</v>
      </c>
      <c r="AO515" s="61">
        <v>4.3099999999999996</v>
      </c>
      <c r="AP515" s="61">
        <v>924.41</v>
      </c>
      <c r="AQ515" s="61">
        <v>1.0463</v>
      </c>
      <c r="AR515" s="62">
        <v>1151.8900000000001</v>
      </c>
      <c r="AS515" s="62">
        <v>1761.33</v>
      </c>
      <c r="AT515" s="62">
        <v>5128.21</v>
      </c>
      <c r="AU515" s="61">
        <v>927.44</v>
      </c>
      <c r="AV515" s="61">
        <v>248.77</v>
      </c>
      <c r="AW515" s="62">
        <v>9217.64</v>
      </c>
      <c r="AX515" s="62">
        <v>4852.57</v>
      </c>
      <c r="AY515" s="61">
        <v>0.50119999999999998</v>
      </c>
      <c r="AZ515" s="62">
        <v>4059.39</v>
      </c>
      <c r="BA515" s="61">
        <v>0.41930000000000001</v>
      </c>
      <c r="BB515" s="61">
        <v>769.91</v>
      </c>
      <c r="BC515" s="61">
        <v>7.9500000000000001E-2</v>
      </c>
      <c r="BD515" s="62">
        <v>9681.8700000000008</v>
      </c>
      <c r="BE515" s="62">
        <v>3547.33</v>
      </c>
      <c r="BF515" s="61">
        <v>1.0159</v>
      </c>
      <c r="BG515" s="61">
        <v>0.55520000000000003</v>
      </c>
      <c r="BH515" s="61">
        <v>0.21290000000000001</v>
      </c>
      <c r="BI515" s="61">
        <v>0.18</v>
      </c>
      <c r="BJ515" s="61">
        <v>3.3799999999999997E-2</v>
      </c>
      <c r="BK515" s="61">
        <v>1.8200000000000001E-2</v>
      </c>
    </row>
    <row r="516" spans="1:63" x14ac:dyDescent="0.25">
      <c r="A516" s="61" t="s">
        <v>547</v>
      </c>
      <c r="B516" s="61">
        <v>48652</v>
      </c>
      <c r="C516" s="61">
        <v>209.57</v>
      </c>
      <c r="D516" s="61">
        <v>9.77</v>
      </c>
      <c r="E516" s="62">
        <v>2046.65</v>
      </c>
      <c r="F516" s="62">
        <v>1964.31</v>
      </c>
      <c r="G516" s="61">
        <v>2.5999999999999999E-3</v>
      </c>
      <c r="H516" s="61">
        <v>2.0000000000000001E-4</v>
      </c>
      <c r="I516" s="61">
        <v>6.7999999999999996E-3</v>
      </c>
      <c r="J516" s="61">
        <v>1E-3</v>
      </c>
      <c r="K516" s="61">
        <v>6.6E-3</v>
      </c>
      <c r="L516" s="61">
        <v>0.96679999999999999</v>
      </c>
      <c r="M516" s="61">
        <v>1.5900000000000001E-2</v>
      </c>
      <c r="N516" s="61">
        <v>0.50080000000000002</v>
      </c>
      <c r="O516" s="61">
        <v>1.8800000000000001E-2</v>
      </c>
      <c r="P516" s="61">
        <v>0.14249999999999999</v>
      </c>
      <c r="Q516" s="61">
        <v>95.28</v>
      </c>
      <c r="R516" s="62">
        <v>49472.21</v>
      </c>
      <c r="S516" s="61">
        <v>0.20730000000000001</v>
      </c>
      <c r="T516" s="61">
        <v>0.1676</v>
      </c>
      <c r="U516" s="61">
        <v>0.62509999999999999</v>
      </c>
      <c r="V516" s="61">
        <v>17.329999999999998</v>
      </c>
      <c r="W516" s="61">
        <v>14.18</v>
      </c>
      <c r="X516" s="62">
        <v>65547.350000000006</v>
      </c>
      <c r="Y516" s="61">
        <v>140.24</v>
      </c>
      <c r="Z516" s="62">
        <v>149027.71</v>
      </c>
      <c r="AA516" s="61">
        <v>0.65669999999999995</v>
      </c>
      <c r="AB516" s="61">
        <v>0.14050000000000001</v>
      </c>
      <c r="AC516" s="61">
        <v>0.20269999999999999</v>
      </c>
      <c r="AD516" s="61">
        <v>0.34329999999999999</v>
      </c>
      <c r="AE516" s="61">
        <v>149.03</v>
      </c>
      <c r="AF516" s="62">
        <v>3962.23</v>
      </c>
      <c r="AG516" s="61">
        <v>392.48</v>
      </c>
      <c r="AH516" s="62">
        <v>135141.82999999999</v>
      </c>
      <c r="AI516" s="61" t="s">
        <v>14</v>
      </c>
      <c r="AJ516" s="62">
        <v>28474</v>
      </c>
      <c r="AK516" s="62">
        <v>41549.26</v>
      </c>
      <c r="AL516" s="61">
        <v>34.43</v>
      </c>
      <c r="AM516" s="61">
        <v>24.65</v>
      </c>
      <c r="AN516" s="61">
        <v>26.84</v>
      </c>
      <c r="AO516" s="61">
        <v>3.95</v>
      </c>
      <c r="AP516" s="61">
        <v>619.65</v>
      </c>
      <c r="AQ516" s="61">
        <v>0.95009999999999994</v>
      </c>
      <c r="AR516" s="62">
        <v>1290.9000000000001</v>
      </c>
      <c r="AS516" s="62">
        <v>2242.41</v>
      </c>
      <c r="AT516" s="62">
        <v>5327.55</v>
      </c>
      <c r="AU516" s="61">
        <v>833.43</v>
      </c>
      <c r="AV516" s="61">
        <v>285.27999999999997</v>
      </c>
      <c r="AW516" s="62">
        <v>9979.58</v>
      </c>
      <c r="AX516" s="62">
        <v>5052.21</v>
      </c>
      <c r="AY516" s="61">
        <v>0.4945</v>
      </c>
      <c r="AZ516" s="62">
        <v>4120.5</v>
      </c>
      <c r="BA516" s="61">
        <v>0.40329999999999999</v>
      </c>
      <c r="BB516" s="62">
        <v>1043.73</v>
      </c>
      <c r="BC516" s="61">
        <v>0.1022</v>
      </c>
      <c r="BD516" s="62">
        <v>10216.43</v>
      </c>
      <c r="BE516" s="62">
        <v>3959.65</v>
      </c>
      <c r="BF516" s="61">
        <v>1.2661</v>
      </c>
      <c r="BG516" s="61">
        <v>0.54820000000000002</v>
      </c>
      <c r="BH516" s="61">
        <v>0.23419999999999999</v>
      </c>
      <c r="BI516" s="61">
        <v>0.15490000000000001</v>
      </c>
      <c r="BJ516" s="61">
        <v>3.9E-2</v>
      </c>
      <c r="BK516" s="61">
        <v>2.3800000000000002E-2</v>
      </c>
    </row>
    <row r="517" spans="1:63" x14ac:dyDescent="0.25">
      <c r="A517" s="61" t="s">
        <v>548</v>
      </c>
      <c r="B517" s="61">
        <v>44867</v>
      </c>
      <c r="C517" s="61">
        <v>24.67</v>
      </c>
      <c r="D517" s="61">
        <v>221.17</v>
      </c>
      <c r="E517" s="62">
        <v>5455.47</v>
      </c>
      <c r="F517" s="62">
        <v>5284.72</v>
      </c>
      <c r="G517" s="61">
        <v>7.2900000000000006E-2</v>
      </c>
      <c r="H517" s="61">
        <v>4.0000000000000002E-4</v>
      </c>
      <c r="I517" s="61">
        <v>7.9200000000000007E-2</v>
      </c>
      <c r="J517" s="61">
        <v>1.2999999999999999E-3</v>
      </c>
      <c r="K517" s="61">
        <v>3.0099999999999998E-2</v>
      </c>
      <c r="L517" s="61">
        <v>0.77380000000000004</v>
      </c>
      <c r="M517" s="61">
        <v>4.24E-2</v>
      </c>
      <c r="N517" s="61">
        <v>0.1668</v>
      </c>
      <c r="O517" s="61">
        <v>3.4299999999999997E-2</v>
      </c>
      <c r="P517" s="61">
        <v>0.1081</v>
      </c>
      <c r="Q517" s="61">
        <v>245.79</v>
      </c>
      <c r="R517" s="62">
        <v>68270.399999999994</v>
      </c>
      <c r="S517" s="61">
        <v>0.27029999999999998</v>
      </c>
      <c r="T517" s="61">
        <v>0.18509999999999999</v>
      </c>
      <c r="U517" s="61">
        <v>0.54459999999999997</v>
      </c>
      <c r="V517" s="61">
        <v>18.43</v>
      </c>
      <c r="W517" s="61">
        <v>28.69</v>
      </c>
      <c r="X517" s="62">
        <v>92996.7</v>
      </c>
      <c r="Y517" s="61">
        <v>188.9</v>
      </c>
      <c r="Z517" s="62">
        <v>224758.26</v>
      </c>
      <c r="AA517" s="61">
        <v>0.72599999999999998</v>
      </c>
      <c r="AB517" s="61">
        <v>0.25609999999999999</v>
      </c>
      <c r="AC517" s="61">
        <v>1.78E-2</v>
      </c>
      <c r="AD517" s="61">
        <v>0.27400000000000002</v>
      </c>
      <c r="AE517" s="61">
        <v>224.76</v>
      </c>
      <c r="AF517" s="62">
        <v>9051.73</v>
      </c>
      <c r="AG517" s="61">
        <v>972.69</v>
      </c>
      <c r="AH517" s="62">
        <v>277502.59999999998</v>
      </c>
      <c r="AI517" s="61" t="s">
        <v>14</v>
      </c>
      <c r="AJ517" s="62">
        <v>45614</v>
      </c>
      <c r="AK517" s="62">
        <v>83981.41</v>
      </c>
      <c r="AL517" s="61">
        <v>68.63</v>
      </c>
      <c r="AM517" s="61">
        <v>37.75</v>
      </c>
      <c r="AN517" s="61">
        <v>42.22</v>
      </c>
      <c r="AO517" s="61">
        <v>5.01</v>
      </c>
      <c r="AP517" s="62">
        <v>1096.5</v>
      </c>
      <c r="AQ517" s="61">
        <v>0.66600000000000004</v>
      </c>
      <c r="AR517" s="62">
        <v>1225.92</v>
      </c>
      <c r="AS517" s="62">
        <v>2079</v>
      </c>
      <c r="AT517" s="62">
        <v>6753.19</v>
      </c>
      <c r="AU517" s="62">
        <v>1330.83</v>
      </c>
      <c r="AV517" s="61">
        <v>401.34</v>
      </c>
      <c r="AW517" s="62">
        <v>11790.3</v>
      </c>
      <c r="AX517" s="62">
        <v>3016.48</v>
      </c>
      <c r="AY517" s="61">
        <v>0.25209999999999999</v>
      </c>
      <c r="AZ517" s="62">
        <v>8514.2999999999993</v>
      </c>
      <c r="BA517" s="61">
        <v>0.71160000000000001</v>
      </c>
      <c r="BB517" s="61">
        <v>434.7</v>
      </c>
      <c r="BC517" s="61">
        <v>3.6299999999999999E-2</v>
      </c>
      <c r="BD517" s="62">
        <v>11965.48</v>
      </c>
      <c r="BE517" s="61">
        <v>905.58</v>
      </c>
      <c r="BF517" s="61">
        <v>9.2999999999999999E-2</v>
      </c>
      <c r="BG517" s="61">
        <v>0.62460000000000004</v>
      </c>
      <c r="BH517" s="61">
        <v>0.2296</v>
      </c>
      <c r="BI517" s="61">
        <v>9.64E-2</v>
      </c>
      <c r="BJ517" s="61">
        <v>2.7799999999999998E-2</v>
      </c>
      <c r="BK517" s="61">
        <v>2.1600000000000001E-2</v>
      </c>
    </row>
    <row r="518" spans="1:63" x14ac:dyDescent="0.25">
      <c r="A518" s="61" t="s">
        <v>549</v>
      </c>
      <c r="B518" s="61">
        <v>44875</v>
      </c>
      <c r="C518" s="61">
        <v>33.67</v>
      </c>
      <c r="D518" s="61">
        <v>187.51</v>
      </c>
      <c r="E518" s="62">
        <v>6312.98</v>
      </c>
      <c r="F518" s="62">
        <v>6032.74</v>
      </c>
      <c r="G518" s="61">
        <v>4.0399999999999998E-2</v>
      </c>
      <c r="H518" s="61">
        <v>2.9999999999999997E-4</v>
      </c>
      <c r="I518" s="61">
        <v>4.6300000000000001E-2</v>
      </c>
      <c r="J518" s="61">
        <v>1.1999999999999999E-3</v>
      </c>
      <c r="K518" s="61">
        <v>2.87E-2</v>
      </c>
      <c r="L518" s="61">
        <v>0.84619999999999995</v>
      </c>
      <c r="M518" s="61">
        <v>3.6799999999999999E-2</v>
      </c>
      <c r="N518" s="61">
        <v>0.19450000000000001</v>
      </c>
      <c r="O518" s="61">
        <v>2.64E-2</v>
      </c>
      <c r="P518" s="61">
        <v>0.1101</v>
      </c>
      <c r="Q518" s="61">
        <v>272.39999999999998</v>
      </c>
      <c r="R518" s="62">
        <v>64874.95</v>
      </c>
      <c r="S518" s="61">
        <v>0.2384</v>
      </c>
      <c r="T518" s="61">
        <v>0.2014</v>
      </c>
      <c r="U518" s="61">
        <v>0.56010000000000004</v>
      </c>
      <c r="V518" s="61">
        <v>19.260000000000002</v>
      </c>
      <c r="W518" s="61">
        <v>29.68</v>
      </c>
      <c r="X518" s="62">
        <v>88209.7</v>
      </c>
      <c r="Y518" s="61">
        <v>210.09</v>
      </c>
      <c r="Z518" s="62">
        <v>182146.53</v>
      </c>
      <c r="AA518" s="61">
        <v>0.77429999999999999</v>
      </c>
      <c r="AB518" s="61">
        <v>0.2059</v>
      </c>
      <c r="AC518" s="61">
        <v>1.9800000000000002E-2</v>
      </c>
      <c r="AD518" s="61">
        <v>0.22570000000000001</v>
      </c>
      <c r="AE518" s="61">
        <v>182.15</v>
      </c>
      <c r="AF518" s="62">
        <v>7406.66</v>
      </c>
      <c r="AG518" s="61">
        <v>852.77</v>
      </c>
      <c r="AH518" s="62">
        <v>207595.75</v>
      </c>
      <c r="AI518" s="61" t="s">
        <v>14</v>
      </c>
      <c r="AJ518" s="62">
        <v>43057</v>
      </c>
      <c r="AK518" s="62">
        <v>70077.11</v>
      </c>
      <c r="AL518" s="61">
        <v>68.38</v>
      </c>
      <c r="AM518" s="61">
        <v>38.659999999999997</v>
      </c>
      <c r="AN518" s="61">
        <v>41.45</v>
      </c>
      <c r="AO518" s="61">
        <v>4.4400000000000004</v>
      </c>
      <c r="AP518" s="62">
        <v>1096.5</v>
      </c>
      <c r="AQ518" s="61">
        <v>0.74790000000000001</v>
      </c>
      <c r="AR518" s="62">
        <v>1080.1500000000001</v>
      </c>
      <c r="AS518" s="62">
        <v>1893.55</v>
      </c>
      <c r="AT518" s="62">
        <v>6102.1</v>
      </c>
      <c r="AU518" s="62">
        <v>1116.02</v>
      </c>
      <c r="AV518" s="61">
        <v>285.75</v>
      </c>
      <c r="AW518" s="62">
        <v>10477.58</v>
      </c>
      <c r="AX518" s="62">
        <v>3281.97</v>
      </c>
      <c r="AY518" s="61">
        <v>0.31119999999999998</v>
      </c>
      <c r="AZ518" s="62">
        <v>6837.95</v>
      </c>
      <c r="BA518" s="61">
        <v>0.64839999999999998</v>
      </c>
      <c r="BB518" s="61">
        <v>426.3</v>
      </c>
      <c r="BC518" s="61">
        <v>4.0399999999999998E-2</v>
      </c>
      <c r="BD518" s="62">
        <v>10546.22</v>
      </c>
      <c r="BE518" s="62">
        <v>1486.14</v>
      </c>
      <c r="BF518" s="61">
        <v>0.20050000000000001</v>
      </c>
      <c r="BG518" s="61">
        <v>0.61609999999999998</v>
      </c>
      <c r="BH518" s="61">
        <v>0.23130000000000001</v>
      </c>
      <c r="BI518" s="61">
        <v>0.1033</v>
      </c>
      <c r="BJ518" s="61">
        <v>2.81E-2</v>
      </c>
      <c r="BK518" s="61">
        <v>2.12E-2</v>
      </c>
    </row>
    <row r="519" spans="1:63" x14ac:dyDescent="0.25">
      <c r="A519" s="61" t="s">
        <v>550</v>
      </c>
      <c r="B519" s="61">
        <v>47969</v>
      </c>
      <c r="C519" s="61">
        <v>99.33</v>
      </c>
      <c r="D519" s="61">
        <v>9.25</v>
      </c>
      <c r="E519" s="61">
        <v>919.28</v>
      </c>
      <c r="F519" s="61">
        <v>911.29</v>
      </c>
      <c r="G519" s="61">
        <v>1.6999999999999999E-3</v>
      </c>
      <c r="H519" s="61">
        <v>1E-4</v>
      </c>
      <c r="I519" s="61">
        <v>3.8E-3</v>
      </c>
      <c r="J519" s="61">
        <v>8.0000000000000004E-4</v>
      </c>
      <c r="K519" s="61">
        <v>5.5999999999999999E-3</v>
      </c>
      <c r="L519" s="61">
        <v>0.97729999999999995</v>
      </c>
      <c r="M519" s="61">
        <v>1.06E-2</v>
      </c>
      <c r="N519" s="61">
        <v>0.56789999999999996</v>
      </c>
      <c r="O519" s="61">
        <v>1.9E-3</v>
      </c>
      <c r="P519" s="61">
        <v>0.1555</v>
      </c>
      <c r="Q519" s="61">
        <v>45.36</v>
      </c>
      <c r="R519" s="62">
        <v>46997.16</v>
      </c>
      <c r="S519" s="61">
        <v>0.252</v>
      </c>
      <c r="T519" s="61">
        <v>0.13850000000000001</v>
      </c>
      <c r="U519" s="61">
        <v>0.60940000000000005</v>
      </c>
      <c r="V519" s="61">
        <v>16.62</v>
      </c>
      <c r="W519" s="61">
        <v>8.18</v>
      </c>
      <c r="X519" s="62">
        <v>60027.97</v>
      </c>
      <c r="Y519" s="61">
        <v>108.12</v>
      </c>
      <c r="Z519" s="62">
        <v>81438.63</v>
      </c>
      <c r="AA519" s="61">
        <v>0.88239999999999996</v>
      </c>
      <c r="AB519" s="61">
        <v>4.7199999999999999E-2</v>
      </c>
      <c r="AC519" s="61">
        <v>7.0400000000000004E-2</v>
      </c>
      <c r="AD519" s="61">
        <v>0.1176</v>
      </c>
      <c r="AE519" s="61">
        <v>81.44</v>
      </c>
      <c r="AF519" s="62">
        <v>1937.68</v>
      </c>
      <c r="AG519" s="61">
        <v>286.44</v>
      </c>
      <c r="AH519" s="62">
        <v>74536.83</v>
      </c>
      <c r="AI519" s="61" t="s">
        <v>14</v>
      </c>
      <c r="AJ519" s="62">
        <v>29004</v>
      </c>
      <c r="AK519" s="62">
        <v>39710.339999999997</v>
      </c>
      <c r="AL519" s="61">
        <v>31.66</v>
      </c>
      <c r="AM519" s="61">
        <v>23.14</v>
      </c>
      <c r="AN519" s="61">
        <v>24.6</v>
      </c>
      <c r="AO519" s="61">
        <v>4.26</v>
      </c>
      <c r="AP519" s="62">
        <v>1342.06</v>
      </c>
      <c r="AQ519" s="61">
        <v>0.96840000000000004</v>
      </c>
      <c r="AR519" s="62">
        <v>1237.7</v>
      </c>
      <c r="AS519" s="62">
        <v>2338.1</v>
      </c>
      <c r="AT519" s="62">
        <v>5329.96</v>
      </c>
      <c r="AU519" s="61">
        <v>786.45</v>
      </c>
      <c r="AV519" s="61">
        <v>302.77</v>
      </c>
      <c r="AW519" s="62">
        <v>9994.9699999999993</v>
      </c>
      <c r="AX519" s="62">
        <v>6618.62</v>
      </c>
      <c r="AY519" s="61">
        <v>0.6452</v>
      </c>
      <c r="AZ519" s="62">
        <v>2581.17</v>
      </c>
      <c r="BA519" s="61">
        <v>0.25159999999999999</v>
      </c>
      <c r="BB519" s="62">
        <v>1059.0899999999999</v>
      </c>
      <c r="BC519" s="61">
        <v>0.1032</v>
      </c>
      <c r="BD519" s="62">
        <v>10258.879999999999</v>
      </c>
      <c r="BE519" s="62">
        <v>6100.17</v>
      </c>
      <c r="BF519" s="61">
        <v>2.6848999999999998</v>
      </c>
      <c r="BG519" s="61">
        <v>0.5202</v>
      </c>
      <c r="BH519" s="61">
        <v>0.2311</v>
      </c>
      <c r="BI519" s="61">
        <v>0.18379999999999999</v>
      </c>
      <c r="BJ519" s="61">
        <v>4.02E-2</v>
      </c>
      <c r="BK519" s="61">
        <v>2.47E-2</v>
      </c>
    </row>
    <row r="520" spans="1:63" x14ac:dyDescent="0.25">
      <c r="A520" s="61" t="s">
        <v>551</v>
      </c>
      <c r="B520" s="61">
        <v>46151</v>
      </c>
      <c r="C520" s="61">
        <v>62.1</v>
      </c>
      <c r="D520" s="61">
        <v>43.35</v>
      </c>
      <c r="E520" s="62">
        <v>2692.11</v>
      </c>
      <c r="F520" s="62">
        <v>2672.88</v>
      </c>
      <c r="G520" s="61">
        <v>1.2200000000000001E-2</v>
      </c>
      <c r="H520" s="61">
        <v>6.9999999999999999E-4</v>
      </c>
      <c r="I520" s="61">
        <v>2.1399999999999999E-2</v>
      </c>
      <c r="J520" s="61">
        <v>1.4E-3</v>
      </c>
      <c r="K520" s="61">
        <v>2.98E-2</v>
      </c>
      <c r="L520" s="61">
        <v>0.89900000000000002</v>
      </c>
      <c r="M520" s="61">
        <v>3.56E-2</v>
      </c>
      <c r="N520" s="61">
        <v>0.36020000000000002</v>
      </c>
      <c r="O520" s="61">
        <v>9.7999999999999997E-3</v>
      </c>
      <c r="P520" s="61">
        <v>0.13</v>
      </c>
      <c r="Q520" s="61">
        <v>120.75</v>
      </c>
      <c r="R520" s="62">
        <v>56852.47</v>
      </c>
      <c r="S520" s="61">
        <v>0.22140000000000001</v>
      </c>
      <c r="T520" s="61">
        <v>0.1804</v>
      </c>
      <c r="U520" s="61">
        <v>0.59819999999999995</v>
      </c>
      <c r="V520" s="61">
        <v>18.190000000000001</v>
      </c>
      <c r="W520" s="61">
        <v>17.53</v>
      </c>
      <c r="X520" s="62">
        <v>76194.320000000007</v>
      </c>
      <c r="Y520" s="61">
        <v>148.93</v>
      </c>
      <c r="Z520" s="62">
        <v>161038.48000000001</v>
      </c>
      <c r="AA520" s="61">
        <v>0.69410000000000005</v>
      </c>
      <c r="AB520" s="61">
        <v>0.24959999999999999</v>
      </c>
      <c r="AC520" s="61">
        <v>5.6300000000000003E-2</v>
      </c>
      <c r="AD520" s="61">
        <v>0.30590000000000001</v>
      </c>
      <c r="AE520" s="61">
        <v>161.04</v>
      </c>
      <c r="AF520" s="62">
        <v>5169.99</v>
      </c>
      <c r="AG520" s="61">
        <v>566.39</v>
      </c>
      <c r="AH520" s="62">
        <v>173666.23</v>
      </c>
      <c r="AI520" s="61" t="s">
        <v>14</v>
      </c>
      <c r="AJ520" s="62">
        <v>33163</v>
      </c>
      <c r="AK520" s="62">
        <v>50247.37</v>
      </c>
      <c r="AL520" s="61">
        <v>50.33</v>
      </c>
      <c r="AM520" s="61">
        <v>30.09</v>
      </c>
      <c r="AN520" s="61">
        <v>34.729999999999997</v>
      </c>
      <c r="AO520" s="61">
        <v>4.29</v>
      </c>
      <c r="AP520" s="62">
        <v>1218.01</v>
      </c>
      <c r="AQ520" s="61">
        <v>0.95209999999999995</v>
      </c>
      <c r="AR520" s="62">
        <v>1077.1500000000001</v>
      </c>
      <c r="AS520" s="62">
        <v>1720.14</v>
      </c>
      <c r="AT520" s="62">
        <v>5521.59</v>
      </c>
      <c r="AU520" s="62">
        <v>1049.5999999999999</v>
      </c>
      <c r="AV520" s="61">
        <v>290.13</v>
      </c>
      <c r="AW520" s="62">
        <v>9658.6</v>
      </c>
      <c r="AX520" s="62">
        <v>3561.22</v>
      </c>
      <c r="AY520" s="61">
        <v>0.37419999999999998</v>
      </c>
      <c r="AZ520" s="62">
        <v>5281.03</v>
      </c>
      <c r="BA520" s="61">
        <v>0.55500000000000005</v>
      </c>
      <c r="BB520" s="61">
        <v>673.79</v>
      </c>
      <c r="BC520" s="61">
        <v>7.0800000000000002E-2</v>
      </c>
      <c r="BD520" s="62">
        <v>9516.0400000000009</v>
      </c>
      <c r="BE520" s="62">
        <v>2348.34</v>
      </c>
      <c r="BF520" s="61">
        <v>0.49330000000000002</v>
      </c>
      <c r="BG520" s="61">
        <v>0.58630000000000004</v>
      </c>
      <c r="BH520" s="61">
        <v>0.22270000000000001</v>
      </c>
      <c r="BI520" s="61">
        <v>0.13739999999999999</v>
      </c>
      <c r="BJ520" s="61">
        <v>3.3000000000000002E-2</v>
      </c>
      <c r="BK520" s="61">
        <v>2.06E-2</v>
      </c>
    </row>
    <row r="521" spans="1:63" x14ac:dyDescent="0.25">
      <c r="A521" s="61" t="s">
        <v>552</v>
      </c>
      <c r="B521" s="61">
        <v>44883</v>
      </c>
      <c r="C521" s="61">
        <v>43.48</v>
      </c>
      <c r="D521" s="61">
        <v>73.42</v>
      </c>
      <c r="E521" s="62">
        <v>3192.18</v>
      </c>
      <c r="F521" s="62">
        <v>3059.54</v>
      </c>
      <c r="G521" s="61">
        <v>1.23E-2</v>
      </c>
      <c r="H521" s="61">
        <v>5.0000000000000001E-4</v>
      </c>
      <c r="I521" s="61">
        <v>2.0199999999999999E-2</v>
      </c>
      <c r="J521" s="61">
        <v>1.6000000000000001E-3</v>
      </c>
      <c r="K521" s="61">
        <v>2.9000000000000001E-2</v>
      </c>
      <c r="L521" s="61">
        <v>0.90590000000000004</v>
      </c>
      <c r="M521" s="61">
        <v>3.0499999999999999E-2</v>
      </c>
      <c r="N521" s="61">
        <v>0.24</v>
      </c>
      <c r="O521" s="61">
        <v>9.5999999999999992E-3</v>
      </c>
      <c r="P521" s="61">
        <v>0.1138</v>
      </c>
      <c r="Q521" s="61">
        <v>130.81</v>
      </c>
      <c r="R521" s="62">
        <v>56953.32</v>
      </c>
      <c r="S521" s="61">
        <v>0.23880000000000001</v>
      </c>
      <c r="T521" s="61">
        <v>0.20280000000000001</v>
      </c>
      <c r="U521" s="61">
        <v>0.55840000000000001</v>
      </c>
      <c r="V521" s="61">
        <v>20.13</v>
      </c>
      <c r="W521" s="61">
        <v>18.239999999999998</v>
      </c>
      <c r="X521" s="62">
        <v>76038.100000000006</v>
      </c>
      <c r="Y521" s="61">
        <v>171.62</v>
      </c>
      <c r="Z521" s="62">
        <v>156467.38</v>
      </c>
      <c r="AA521" s="61">
        <v>0.83069999999999999</v>
      </c>
      <c r="AB521" s="61">
        <v>0.14419999999999999</v>
      </c>
      <c r="AC521" s="61">
        <v>2.5100000000000001E-2</v>
      </c>
      <c r="AD521" s="61">
        <v>0.16930000000000001</v>
      </c>
      <c r="AE521" s="61">
        <v>156.47</v>
      </c>
      <c r="AF521" s="62">
        <v>5391.19</v>
      </c>
      <c r="AG521" s="61">
        <v>694.98</v>
      </c>
      <c r="AH521" s="62">
        <v>172986.08</v>
      </c>
      <c r="AI521" s="61" t="s">
        <v>14</v>
      </c>
      <c r="AJ521" s="62">
        <v>38052</v>
      </c>
      <c r="AK521" s="62">
        <v>59713.83</v>
      </c>
      <c r="AL521" s="61">
        <v>55.61</v>
      </c>
      <c r="AM521" s="61">
        <v>34.11</v>
      </c>
      <c r="AN521" s="61">
        <v>36.08</v>
      </c>
      <c r="AO521" s="61">
        <v>4.93</v>
      </c>
      <c r="AP521" s="62">
        <v>1347.86</v>
      </c>
      <c r="AQ521" s="61">
        <v>0.82869999999999999</v>
      </c>
      <c r="AR521" s="62">
        <v>1084.98</v>
      </c>
      <c r="AS521" s="62">
        <v>1722.46</v>
      </c>
      <c r="AT521" s="62">
        <v>5102.26</v>
      </c>
      <c r="AU521" s="61">
        <v>936.24</v>
      </c>
      <c r="AV521" s="61">
        <v>216.61</v>
      </c>
      <c r="AW521" s="62">
        <v>9062.5400000000009</v>
      </c>
      <c r="AX521" s="62">
        <v>3570.37</v>
      </c>
      <c r="AY521" s="61">
        <v>0.39410000000000001</v>
      </c>
      <c r="AZ521" s="62">
        <v>5049.34</v>
      </c>
      <c r="BA521" s="61">
        <v>0.55730000000000002</v>
      </c>
      <c r="BB521" s="61">
        <v>440.91</v>
      </c>
      <c r="BC521" s="61">
        <v>4.87E-2</v>
      </c>
      <c r="BD521" s="62">
        <v>9060.6200000000008</v>
      </c>
      <c r="BE521" s="62">
        <v>2198.63</v>
      </c>
      <c r="BF521" s="61">
        <v>0.3775</v>
      </c>
      <c r="BG521" s="61">
        <v>0.59530000000000005</v>
      </c>
      <c r="BH521" s="61">
        <v>0.2223</v>
      </c>
      <c r="BI521" s="61">
        <v>0.1321</v>
      </c>
      <c r="BJ521" s="61">
        <v>2.9700000000000001E-2</v>
      </c>
      <c r="BK521" s="61">
        <v>2.06E-2</v>
      </c>
    </row>
    <row r="522" spans="1:63" x14ac:dyDescent="0.25">
      <c r="A522" s="61" t="s">
        <v>553</v>
      </c>
      <c r="B522" s="61">
        <v>49098</v>
      </c>
      <c r="C522" s="61">
        <v>94.19</v>
      </c>
      <c r="D522" s="61">
        <v>28.45</v>
      </c>
      <c r="E522" s="62">
        <v>2679.94</v>
      </c>
      <c r="F522" s="62">
        <v>2629.13</v>
      </c>
      <c r="G522" s="61">
        <v>6.4999999999999997E-3</v>
      </c>
      <c r="H522" s="61">
        <v>5.0000000000000001E-4</v>
      </c>
      <c r="I522" s="61">
        <v>1.1299999999999999E-2</v>
      </c>
      <c r="J522" s="61">
        <v>1.1000000000000001E-3</v>
      </c>
      <c r="K522" s="61">
        <v>1.34E-2</v>
      </c>
      <c r="L522" s="61">
        <v>0.94620000000000004</v>
      </c>
      <c r="M522" s="61">
        <v>2.0899999999999998E-2</v>
      </c>
      <c r="N522" s="61">
        <v>0.33189999999999997</v>
      </c>
      <c r="O522" s="61">
        <v>4.7000000000000002E-3</v>
      </c>
      <c r="P522" s="61">
        <v>0.1241</v>
      </c>
      <c r="Q522" s="61">
        <v>114.17</v>
      </c>
      <c r="R522" s="62">
        <v>55020.02</v>
      </c>
      <c r="S522" s="61">
        <v>0.21629999999999999</v>
      </c>
      <c r="T522" s="61">
        <v>0.18740000000000001</v>
      </c>
      <c r="U522" s="61">
        <v>0.59640000000000004</v>
      </c>
      <c r="V522" s="61">
        <v>19.68</v>
      </c>
      <c r="W522" s="61">
        <v>16.45</v>
      </c>
      <c r="X522" s="62">
        <v>74953.27</v>
      </c>
      <c r="Y522" s="61">
        <v>157.88999999999999</v>
      </c>
      <c r="Z522" s="62">
        <v>131375.23000000001</v>
      </c>
      <c r="AA522" s="61">
        <v>0.78569999999999995</v>
      </c>
      <c r="AB522" s="61">
        <v>0.1618</v>
      </c>
      <c r="AC522" s="61">
        <v>5.2499999999999998E-2</v>
      </c>
      <c r="AD522" s="61">
        <v>0.21429999999999999</v>
      </c>
      <c r="AE522" s="61">
        <v>131.38</v>
      </c>
      <c r="AF522" s="62">
        <v>3692.37</v>
      </c>
      <c r="AG522" s="61">
        <v>464.11</v>
      </c>
      <c r="AH522" s="62">
        <v>136786.06</v>
      </c>
      <c r="AI522" s="61" t="s">
        <v>14</v>
      </c>
      <c r="AJ522" s="62">
        <v>34067</v>
      </c>
      <c r="AK522" s="62">
        <v>48698.59</v>
      </c>
      <c r="AL522" s="61">
        <v>45.24</v>
      </c>
      <c r="AM522" s="61">
        <v>26.84</v>
      </c>
      <c r="AN522" s="61">
        <v>29.54</v>
      </c>
      <c r="AO522" s="61">
        <v>4.5</v>
      </c>
      <c r="AP522" s="61">
        <v>862.74</v>
      </c>
      <c r="AQ522" s="61">
        <v>0.90959999999999996</v>
      </c>
      <c r="AR522" s="62">
        <v>1043.72</v>
      </c>
      <c r="AS522" s="62">
        <v>1709.49</v>
      </c>
      <c r="AT522" s="62">
        <v>4947.0600000000004</v>
      </c>
      <c r="AU522" s="61">
        <v>815.67</v>
      </c>
      <c r="AV522" s="61">
        <v>256.33999999999997</v>
      </c>
      <c r="AW522" s="62">
        <v>8772.27</v>
      </c>
      <c r="AX522" s="62">
        <v>4189.0600000000004</v>
      </c>
      <c r="AY522" s="61">
        <v>0.48</v>
      </c>
      <c r="AZ522" s="62">
        <v>3973.64</v>
      </c>
      <c r="BA522" s="61">
        <v>0.45529999999999998</v>
      </c>
      <c r="BB522" s="61">
        <v>565.25</v>
      </c>
      <c r="BC522" s="61">
        <v>6.4799999999999996E-2</v>
      </c>
      <c r="BD522" s="62">
        <v>8727.9500000000007</v>
      </c>
      <c r="BE522" s="62">
        <v>3330.3</v>
      </c>
      <c r="BF522" s="61">
        <v>0.85709999999999997</v>
      </c>
      <c r="BG522" s="61">
        <v>0.58130000000000004</v>
      </c>
      <c r="BH522" s="61">
        <v>0.2205</v>
      </c>
      <c r="BI522" s="61">
        <v>0.1363</v>
      </c>
      <c r="BJ522" s="61">
        <v>3.3099999999999997E-2</v>
      </c>
      <c r="BK522" s="61">
        <v>2.8799999999999999E-2</v>
      </c>
    </row>
    <row r="523" spans="1:63" x14ac:dyDescent="0.25">
      <c r="A523" s="61" t="s">
        <v>554</v>
      </c>
      <c r="B523" s="61">
        <v>46243</v>
      </c>
      <c r="C523" s="61">
        <v>52.67</v>
      </c>
      <c r="D523" s="61">
        <v>48.14</v>
      </c>
      <c r="E523" s="62">
        <v>2535.29</v>
      </c>
      <c r="F523" s="62">
        <v>2478.91</v>
      </c>
      <c r="G523" s="61">
        <v>5.7999999999999996E-3</v>
      </c>
      <c r="H523" s="61">
        <v>5.9999999999999995E-4</v>
      </c>
      <c r="I523" s="61">
        <v>3.1600000000000003E-2</v>
      </c>
      <c r="J523" s="61">
        <v>1.6999999999999999E-3</v>
      </c>
      <c r="K523" s="61">
        <v>5.1200000000000002E-2</v>
      </c>
      <c r="L523" s="61">
        <v>0.86409999999999998</v>
      </c>
      <c r="M523" s="61">
        <v>4.4999999999999998E-2</v>
      </c>
      <c r="N523" s="61">
        <v>0.50339999999999996</v>
      </c>
      <c r="O523" s="61">
        <v>1.03E-2</v>
      </c>
      <c r="P523" s="61">
        <v>0.1353</v>
      </c>
      <c r="Q523" s="61">
        <v>109.84</v>
      </c>
      <c r="R523" s="62">
        <v>53198.65</v>
      </c>
      <c r="S523" s="61">
        <v>0.26829999999999998</v>
      </c>
      <c r="T523" s="61">
        <v>0.1653</v>
      </c>
      <c r="U523" s="61">
        <v>0.56640000000000001</v>
      </c>
      <c r="V523" s="61">
        <v>18.71</v>
      </c>
      <c r="W523" s="61">
        <v>15.59</v>
      </c>
      <c r="X523" s="62">
        <v>71350.83</v>
      </c>
      <c r="Y523" s="61">
        <v>159.22</v>
      </c>
      <c r="Z523" s="62">
        <v>101214.07</v>
      </c>
      <c r="AA523" s="61">
        <v>0.78890000000000005</v>
      </c>
      <c r="AB523" s="61">
        <v>0.17580000000000001</v>
      </c>
      <c r="AC523" s="61">
        <v>3.5400000000000001E-2</v>
      </c>
      <c r="AD523" s="61">
        <v>0.21110000000000001</v>
      </c>
      <c r="AE523" s="61">
        <v>101.21</v>
      </c>
      <c r="AF523" s="62">
        <v>2968.32</v>
      </c>
      <c r="AG523" s="61">
        <v>407.91</v>
      </c>
      <c r="AH523" s="62">
        <v>101597.13</v>
      </c>
      <c r="AI523" s="61" t="s">
        <v>14</v>
      </c>
      <c r="AJ523" s="62">
        <v>28268</v>
      </c>
      <c r="AK523" s="62">
        <v>42274.29</v>
      </c>
      <c r="AL523" s="61">
        <v>46.06</v>
      </c>
      <c r="AM523" s="61">
        <v>27.88</v>
      </c>
      <c r="AN523" s="61">
        <v>33.229999999999997</v>
      </c>
      <c r="AO523" s="61">
        <v>4.03</v>
      </c>
      <c r="AP523" s="61">
        <v>696.56</v>
      </c>
      <c r="AQ523" s="61">
        <v>0.94679999999999997</v>
      </c>
      <c r="AR523" s="62">
        <v>1059.49</v>
      </c>
      <c r="AS523" s="62">
        <v>1791.51</v>
      </c>
      <c r="AT523" s="62">
        <v>5276.78</v>
      </c>
      <c r="AU523" s="61">
        <v>963.51</v>
      </c>
      <c r="AV523" s="61">
        <v>243.35</v>
      </c>
      <c r="AW523" s="62">
        <v>9334.6299999999992</v>
      </c>
      <c r="AX523" s="62">
        <v>5150.05</v>
      </c>
      <c r="AY523" s="61">
        <v>0.54510000000000003</v>
      </c>
      <c r="AZ523" s="62">
        <v>3439.13</v>
      </c>
      <c r="BA523" s="61">
        <v>0.36399999999999999</v>
      </c>
      <c r="BB523" s="61">
        <v>858.87</v>
      </c>
      <c r="BC523" s="61">
        <v>9.0899999999999995E-2</v>
      </c>
      <c r="BD523" s="62">
        <v>9448.0499999999993</v>
      </c>
      <c r="BE523" s="62">
        <v>4314.3500000000004</v>
      </c>
      <c r="BF523" s="61">
        <v>1.4146000000000001</v>
      </c>
      <c r="BG523" s="61">
        <v>0.56469999999999998</v>
      </c>
      <c r="BH523" s="61">
        <v>0.22140000000000001</v>
      </c>
      <c r="BI523" s="61">
        <v>0.16259999999999999</v>
      </c>
      <c r="BJ523" s="61">
        <v>3.27E-2</v>
      </c>
      <c r="BK523" s="61">
        <v>1.8599999999999998E-2</v>
      </c>
    </row>
    <row r="524" spans="1:63" x14ac:dyDescent="0.25">
      <c r="A524" s="61" t="s">
        <v>555</v>
      </c>
      <c r="B524" s="61">
        <v>47399</v>
      </c>
      <c r="C524" s="61">
        <v>50.71</v>
      </c>
      <c r="D524" s="61">
        <v>44.43</v>
      </c>
      <c r="E524" s="62">
        <v>2253.2600000000002</v>
      </c>
      <c r="F524" s="62">
        <v>2210.2199999999998</v>
      </c>
      <c r="G524" s="61">
        <v>1.2999999999999999E-2</v>
      </c>
      <c r="H524" s="61">
        <v>5.9999999999999995E-4</v>
      </c>
      <c r="I524" s="61">
        <v>2.2599999999999999E-2</v>
      </c>
      <c r="J524" s="61">
        <v>1.5E-3</v>
      </c>
      <c r="K524" s="61">
        <v>0.02</v>
      </c>
      <c r="L524" s="61">
        <v>0.90939999999999999</v>
      </c>
      <c r="M524" s="61">
        <v>3.2800000000000003E-2</v>
      </c>
      <c r="N524" s="61">
        <v>0.34129999999999999</v>
      </c>
      <c r="O524" s="61">
        <v>7.7999999999999996E-3</v>
      </c>
      <c r="P524" s="61">
        <v>0.12479999999999999</v>
      </c>
      <c r="Q524" s="61">
        <v>106.35</v>
      </c>
      <c r="R524" s="62">
        <v>57212.53</v>
      </c>
      <c r="S524" s="61">
        <v>0.24729999999999999</v>
      </c>
      <c r="T524" s="61">
        <v>0.16839999999999999</v>
      </c>
      <c r="U524" s="61">
        <v>0.58430000000000004</v>
      </c>
      <c r="V524" s="61">
        <v>18.43</v>
      </c>
      <c r="W524" s="61">
        <v>15.38</v>
      </c>
      <c r="X524" s="62">
        <v>74899.460000000006</v>
      </c>
      <c r="Y524" s="61">
        <v>141.87</v>
      </c>
      <c r="Z524" s="62">
        <v>174340.6</v>
      </c>
      <c r="AA524" s="61">
        <v>0.69530000000000003</v>
      </c>
      <c r="AB524" s="61">
        <v>0.25669999999999998</v>
      </c>
      <c r="AC524" s="61">
        <v>4.8099999999999997E-2</v>
      </c>
      <c r="AD524" s="61">
        <v>0.30470000000000003</v>
      </c>
      <c r="AE524" s="61">
        <v>174.34</v>
      </c>
      <c r="AF524" s="62">
        <v>5394.92</v>
      </c>
      <c r="AG524" s="61">
        <v>582.21</v>
      </c>
      <c r="AH524" s="62">
        <v>184842.12</v>
      </c>
      <c r="AI524" s="61" t="s">
        <v>14</v>
      </c>
      <c r="AJ524" s="62">
        <v>33214</v>
      </c>
      <c r="AK524" s="62">
        <v>53189.95</v>
      </c>
      <c r="AL524" s="61">
        <v>51.08</v>
      </c>
      <c r="AM524" s="61">
        <v>29.4</v>
      </c>
      <c r="AN524" s="61">
        <v>33.19</v>
      </c>
      <c r="AO524" s="61">
        <v>4.5199999999999996</v>
      </c>
      <c r="AP524" s="62">
        <v>1312.93</v>
      </c>
      <c r="AQ524" s="61">
        <v>0.89880000000000004</v>
      </c>
      <c r="AR524" s="62">
        <v>1139.49</v>
      </c>
      <c r="AS524" s="62">
        <v>1829.09</v>
      </c>
      <c r="AT524" s="62">
        <v>5637.63</v>
      </c>
      <c r="AU524" s="62">
        <v>1088.6300000000001</v>
      </c>
      <c r="AV524" s="61">
        <v>255.44</v>
      </c>
      <c r="AW524" s="62">
        <v>9950.26</v>
      </c>
      <c r="AX524" s="62">
        <v>3592.48</v>
      </c>
      <c r="AY524" s="61">
        <v>0.36770000000000003</v>
      </c>
      <c r="AZ524" s="62">
        <v>5555.62</v>
      </c>
      <c r="BA524" s="61">
        <v>0.56859999999999999</v>
      </c>
      <c r="BB524" s="61">
        <v>623.03</v>
      </c>
      <c r="BC524" s="61">
        <v>6.3799999999999996E-2</v>
      </c>
      <c r="BD524" s="62">
        <v>9771.1299999999992</v>
      </c>
      <c r="BE524" s="62">
        <v>2138.3000000000002</v>
      </c>
      <c r="BF524" s="61">
        <v>0.40060000000000001</v>
      </c>
      <c r="BG524" s="61">
        <v>0.57520000000000004</v>
      </c>
      <c r="BH524" s="61">
        <v>0.22220000000000001</v>
      </c>
      <c r="BI524" s="61">
        <v>0.14710000000000001</v>
      </c>
      <c r="BJ524" s="61">
        <v>3.1699999999999999E-2</v>
      </c>
      <c r="BK524" s="61">
        <v>2.3800000000000002E-2</v>
      </c>
    </row>
    <row r="525" spans="1:63" x14ac:dyDescent="0.25">
      <c r="A525" s="61" t="s">
        <v>556</v>
      </c>
      <c r="B525" s="61">
        <v>44891</v>
      </c>
      <c r="C525" s="61">
        <v>64.760000000000005</v>
      </c>
      <c r="D525" s="61">
        <v>40.770000000000003</v>
      </c>
      <c r="E525" s="62">
        <v>2640.33</v>
      </c>
      <c r="F525" s="62">
        <v>2555.64</v>
      </c>
      <c r="G525" s="61">
        <v>7.1000000000000004E-3</v>
      </c>
      <c r="H525" s="61">
        <v>4.0000000000000002E-4</v>
      </c>
      <c r="I525" s="61">
        <v>2.0299999999999999E-2</v>
      </c>
      <c r="J525" s="61">
        <v>1.5E-3</v>
      </c>
      <c r="K525" s="61">
        <v>2.7300000000000001E-2</v>
      </c>
      <c r="L525" s="61">
        <v>0.90300000000000002</v>
      </c>
      <c r="M525" s="61">
        <v>4.0399999999999998E-2</v>
      </c>
      <c r="N525" s="61">
        <v>0.48930000000000001</v>
      </c>
      <c r="O525" s="61">
        <v>9.2999999999999992E-3</v>
      </c>
      <c r="P525" s="61">
        <v>0.1434</v>
      </c>
      <c r="Q525" s="61">
        <v>114.32</v>
      </c>
      <c r="R525" s="62">
        <v>52233.84</v>
      </c>
      <c r="S525" s="61">
        <v>0.2422</v>
      </c>
      <c r="T525" s="61">
        <v>0.182</v>
      </c>
      <c r="U525" s="61">
        <v>0.57579999999999998</v>
      </c>
      <c r="V525" s="61">
        <v>18.34</v>
      </c>
      <c r="W525" s="61">
        <v>17.27</v>
      </c>
      <c r="X525" s="62">
        <v>73466.17</v>
      </c>
      <c r="Y525" s="61">
        <v>148.55000000000001</v>
      </c>
      <c r="Z525" s="62">
        <v>127514.72</v>
      </c>
      <c r="AA525" s="61">
        <v>0.75239999999999996</v>
      </c>
      <c r="AB525" s="61">
        <v>0.2114</v>
      </c>
      <c r="AC525" s="61">
        <v>3.61E-2</v>
      </c>
      <c r="AD525" s="61">
        <v>0.24759999999999999</v>
      </c>
      <c r="AE525" s="61">
        <v>127.51</v>
      </c>
      <c r="AF525" s="62">
        <v>3894.46</v>
      </c>
      <c r="AG525" s="61">
        <v>478.56</v>
      </c>
      <c r="AH525" s="62">
        <v>132019.95000000001</v>
      </c>
      <c r="AI525" s="61" t="s">
        <v>14</v>
      </c>
      <c r="AJ525" s="62">
        <v>27964</v>
      </c>
      <c r="AK525" s="62">
        <v>44546.22</v>
      </c>
      <c r="AL525" s="61">
        <v>49.25</v>
      </c>
      <c r="AM525" s="61">
        <v>28.71</v>
      </c>
      <c r="AN525" s="61">
        <v>34.81</v>
      </c>
      <c r="AO525" s="61">
        <v>4.3099999999999996</v>
      </c>
      <c r="AP525" s="61">
        <v>940.21</v>
      </c>
      <c r="AQ525" s="61">
        <v>1.0629999999999999</v>
      </c>
      <c r="AR525" s="62">
        <v>1096.3</v>
      </c>
      <c r="AS525" s="62">
        <v>1636.77</v>
      </c>
      <c r="AT525" s="62">
        <v>5257.1</v>
      </c>
      <c r="AU525" s="61">
        <v>911.68</v>
      </c>
      <c r="AV525" s="61">
        <v>277.37</v>
      </c>
      <c r="AW525" s="62">
        <v>9179.23</v>
      </c>
      <c r="AX525" s="62">
        <v>4196.66</v>
      </c>
      <c r="AY525" s="61">
        <v>0.4506</v>
      </c>
      <c r="AZ525" s="62">
        <v>4221.99</v>
      </c>
      <c r="BA525" s="61">
        <v>0.45329999999999998</v>
      </c>
      <c r="BB525" s="61">
        <v>894.53</v>
      </c>
      <c r="BC525" s="61">
        <v>9.6000000000000002E-2</v>
      </c>
      <c r="BD525" s="62">
        <v>9313.18</v>
      </c>
      <c r="BE525" s="62">
        <v>3062.25</v>
      </c>
      <c r="BF525" s="61">
        <v>0.80230000000000001</v>
      </c>
      <c r="BG525" s="61">
        <v>0.56299999999999994</v>
      </c>
      <c r="BH525" s="61">
        <v>0.2198</v>
      </c>
      <c r="BI525" s="61">
        <v>0.16400000000000001</v>
      </c>
      <c r="BJ525" s="61">
        <v>3.0700000000000002E-2</v>
      </c>
      <c r="BK525" s="61">
        <v>2.2499999999999999E-2</v>
      </c>
    </row>
    <row r="526" spans="1:63" x14ac:dyDescent="0.25">
      <c r="A526" s="61" t="s">
        <v>557</v>
      </c>
      <c r="B526" s="61">
        <v>45617</v>
      </c>
      <c r="C526" s="61">
        <v>52.14</v>
      </c>
      <c r="D526" s="61">
        <v>56.12</v>
      </c>
      <c r="E526" s="62">
        <v>2926.43</v>
      </c>
      <c r="F526" s="62">
        <v>2823.76</v>
      </c>
      <c r="G526" s="61">
        <v>1.35E-2</v>
      </c>
      <c r="H526" s="61">
        <v>4.0000000000000002E-4</v>
      </c>
      <c r="I526" s="61">
        <v>1.2999999999999999E-2</v>
      </c>
      <c r="J526" s="61">
        <v>1.5E-3</v>
      </c>
      <c r="K526" s="61">
        <v>1.4999999999999999E-2</v>
      </c>
      <c r="L526" s="61">
        <v>0.93479999999999996</v>
      </c>
      <c r="M526" s="61">
        <v>2.1700000000000001E-2</v>
      </c>
      <c r="N526" s="61">
        <v>0.2077</v>
      </c>
      <c r="O526" s="61">
        <v>8.0000000000000002E-3</v>
      </c>
      <c r="P526" s="61">
        <v>0.11360000000000001</v>
      </c>
      <c r="Q526" s="61">
        <v>128.35</v>
      </c>
      <c r="R526" s="62">
        <v>58444.41</v>
      </c>
      <c r="S526" s="61">
        <v>0.23849999999999999</v>
      </c>
      <c r="T526" s="61">
        <v>0.19500000000000001</v>
      </c>
      <c r="U526" s="61">
        <v>0.5665</v>
      </c>
      <c r="V526" s="61">
        <v>19.38</v>
      </c>
      <c r="W526" s="61">
        <v>15.21</v>
      </c>
      <c r="X526" s="62">
        <v>78107.42</v>
      </c>
      <c r="Y526" s="61">
        <v>189.21</v>
      </c>
      <c r="Z526" s="62">
        <v>164595.51</v>
      </c>
      <c r="AA526" s="61">
        <v>0.81779999999999997</v>
      </c>
      <c r="AB526" s="61">
        <v>0.1472</v>
      </c>
      <c r="AC526" s="61">
        <v>3.5000000000000003E-2</v>
      </c>
      <c r="AD526" s="61">
        <v>0.1822</v>
      </c>
      <c r="AE526" s="61">
        <v>164.6</v>
      </c>
      <c r="AF526" s="62">
        <v>5683.42</v>
      </c>
      <c r="AG526" s="61">
        <v>714.95</v>
      </c>
      <c r="AH526" s="62">
        <v>181093.88</v>
      </c>
      <c r="AI526" s="61" t="s">
        <v>14</v>
      </c>
      <c r="AJ526" s="62">
        <v>38819</v>
      </c>
      <c r="AK526" s="62">
        <v>62208.76</v>
      </c>
      <c r="AL526" s="61">
        <v>54.4</v>
      </c>
      <c r="AM526" s="61">
        <v>32.869999999999997</v>
      </c>
      <c r="AN526" s="61">
        <v>35.08</v>
      </c>
      <c r="AO526" s="61">
        <v>4.33</v>
      </c>
      <c r="AP526" s="62">
        <v>1347.98</v>
      </c>
      <c r="AQ526" s="61">
        <v>0.86319999999999997</v>
      </c>
      <c r="AR526" s="62">
        <v>1099.8599999999999</v>
      </c>
      <c r="AS526" s="62">
        <v>1700.35</v>
      </c>
      <c r="AT526" s="62">
        <v>5318.96</v>
      </c>
      <c r="AU526" s="61">
        <v>986.78</v>
      </c>
      <c r="AV526" s="61">
        <v>203.9</v>
      </c>
      <c r="AW526" s="62">
        <v>9309.85</v>
      </c>
      <c r="AX526" s="62">
        <v>3550.06</v>
      </c>
      <c r="AY526" s="61">
        <v>0.38109999999999999</v>
      </c>
      <c r="AZ526" s="62">
        <v>5344.69</v>
      </c>
      <c r="BA526" s="61">
        <v>0.57369999999999999</v>
      </c>
      <c r="BB526" s="61">
        <v>421.38</v>
      </c>
      <c r="BC526" s="61">
        <v>4.5199999999999997E-2</v>
      </c>
      <c r="BD526" s="62">
        <v>9316.1299999999992</v>
      </c>
      <c r="BE526" s="62">
        <v>2148.71</v>
      </c>
      <c r="BF526" s="61">
        <v>0.35310000000000002</v>
      </c>
      <c r="BG526" s="61">
        <v>0.59340000000000004</v>
      </c>
      <c r="BH526" s="61">
        <v>0.22359999999999999</v>
      </c>
      <c r="BI526" s="61">
        <v>0.13020000000000001</v>
      </c>
      <c r="BJ526" s="61">
        <v>3.0200000000000001E-2</v>
      </c>
      <c r="BK526" s="61">
        <v>2.2700000000000001E-2</v>
      </c>
    </row>
    <row r="527" spans="1:63" x14ac:dyDescent="0.25">
      <c r="A527" s="61" t="s">
        <v>558</v>
      </c>
      <c r="B527" s="61">
        <v>44909</v>
      </c>
      <c r="C527" s="61">
        <v>42.75</v>
      </c>
      <c r="D527" s="61">
        <v>486.46</v>
      </c>
      <c r="E527" s="62">
        <v>20796.34</v>
      </c>
      <c r="F527" s="62">
        <v>15331.73</v>
      </c>
      <c r="G527" s="61">
        <v>1.2800000000000001E-2</v>
      </c>
      <c r="H527" s="61">
        <v>5.0000000000000001E-4</v>
      </c>
      <c r="I527" s="61">
        <v>0.51039999999999996</v>
      </c>
      <c r="J527" s="61">
        <v>1.4E-3</v>
      </c>
      <c r="K527" s="61">
        <v>7.6100000000000001E-2</v>
      </c>
      <c r="L527" s="61">
        <v>0.33579999999999999</v>
      </c>
      <c r="M527" s="61">
        <v>6.2899999999999998E-2</v>
      </c>
      <c r="N527" s="61">
        <v>0.82650000000000001</v>
      </c>
      <c r="O527" s="61">
        <v>5.4600000000000003E-2</v>
      </c>
      <c r="P527" s="61">
        <v>0.1565</v>
      </c>
      <c r="Q527" s="61">
        <v>706.16</v>
      </c>
      <c r="R527" s="62">
        <v>61918.91</v>
      </c>
      <c r="S527" s="61">
        <v>0.1744</v>
      </c>
      <c r="T527" s="61">
        <v>0.15090000000000001</v>
      </c>
      <c r="U527" s="61">
        <v>0.67469999999999997</v>
      </c>
      <c r="V527" s="61">
        <v>19.07</v>
      </c>
      <c r="W527" s="61">
        <v>119.68</v>
      </c>
      <c r="X527" s="62">
        <v>80716.59</v>
      </c>
      <c r="Y527" s="61">
        <v>173.38</v>
      </c>
      <c r="Z527" s="62">
        <v>103555.41</v>
      </c>
      <c r="AA527" s="61">
        <v>0.60840000000000005</v>
      </c>
      <c r="AB527" s="61">
        <v>0.35420000000000001</v>
      </c>
      <c r="AC527" s="61">
        <v>3.73E-2</v>
      </c>
      <c r="AD527" s="61">
        <v>0.3916</v>
      </c>
      <c r="AE527" s="61">
        <v>103.56</v>
      </c>
      <c r="AF527" s="62">
        <v>4321.7700000000004</v>
      </c>
      <c r="AG527" s="61">
        <v>446.58</v>
      </c>
      <c r="AH527" s="62">
        <v>98604.13</v>
      </c>
      <c r="AI527" s="61" t="s">
        <v>14</v>
      </c>
      <c r="AJ527" s="62">
        <v>24441</v>
      </c>
      <c r="AK527" s="62">
        <v>38506.76</v>
      </c>
      <c r="AL527" s="61">
        <v>64.41</v>
      </c>
      <c r="AM527" s="61">
        <v>37.82</v>
      </c>
      <c r="AN527" s="61">
        <v>48.83</v>
      </c>
      <c r="AO527" s="61">
        <v>4.2699999999999996</v>
      </c>
      <c r="AP527" s="61">
        <v>0</v>
      </c>
      <c r="AQ527" s="61">
        <v>1.1516</v>
      </c>
      <c r="AR527" s="62">
        <v>1539.41</v>
      </c>
      <c r="AS527" s="62">
        <v>2641.63</v>
      </c>
      <c r="AT527" s="62">
        <v>7038.53</v>
      </c>
      <c r="AU527" s="62">
        <v>1424.79</v>
      </c>
      <c r="AV527" s="61">
        <v>826.77</v>
      </c>
      <c r="AW527" s="62">
        <v>13471.14</v>
      </c>
      <c r="AX527" s="62">
        <v>6628.64</v>
      </c>
      <c r="AY527" s="61">
        <v>0.46960000000000002</v>
      </c>
      <c r="AZ527" s="62">
        <v>5551.74</v>
      </c>
      <c r="BA527" s="61">
        <v>0.39329999999999998</v>
      </c>
      <c r="BB527" s="62">
        <v>1934.47</v>
      </c>
      <c r="BC527" s="61">
        <v>0.1371</v>
      </c>
      <c r="BD527" s="62">
        <v>14114.84</v>
      </c>
      <c r="BE527" s="62">
        <v>3529.13</v>
      </c>
      <c r="BF527" s="61">
        <v>1.2565999999999999</v>
      </c>
      <c r="BG527" s="61">
        <v>0.49059999999999998</v>
      </c>
      <c r="BH527" s="61">
        <v>0.19789999999999999</v>
      </c>
      <c r="BI527" s="61">
        <v>0.27600000000000002</v>
      </c>
      <c r="BJ527" s="61">
        <v>2.2100000000000002E-2</v>
      </c>
      <c r="BK527" s="61">
        <v>1.3299999999999999E-2</v>
      </c>
    </row>
    <row r="528" spans="1:63" x14ac:dyDescent="0.25">
      <c r="A528" s="61" t="s">
        <v>559</v>
      </c>
      <c r="B528" s="61">
        <v>44917</v>
      </c>
      <c r="C528" s="61">
        <v>33.33</v>
      </c>
      <c r="D528" s="61">
        <v>31.89</v>
      </c>
      <c r="E528" s="62">
        <v>1063.01</v>
      </c>
      <c r="F528" s="62">
        <v>1024.0899999999999</v>
      </c>
      <c r="G528" s="61">
        <v>2.5000000000000001E-3</v>
      </c>
      <c r="H528" s="61">
        <v>2.0000000000000001E-4</v>
      </c>
      <c r="I528" s="61">
        <v>1.4200000000000001E-2</v>
      </c>
      <c r="J528" s="61">
        <v>1.6000000000000001E-3</v>
      </c>
      <c r="K528" s="61">
        <v>8.9999999999999993E-3</v>
      </c>
      <c r="L528" s="61">
        <v>0.94989999999999997</v>
      </c>
      <c r="M528" s="61">
        <v>2.2599999999999999E-2</v>
      </c>
      <c r="N528" s="61">
        <v>0.54110000000000003</v>
      </c>
      <c r="O528" s="61">
        <v>4.0000000000000002E-4</v>
      </c>
      <c r="P528" s="61">
        <v>0.1515</v>
      </c>
      <c r="Q528" s="61">
        <v>48.9</v>
      </c>
      <c r="R528" s="62">
        <v>48594.94</v>
      </c>
      <c r="S528" s="61">
        <v>0.27489999999999998</v>
      </c>
      <c r="T528" s="61">
        <v>0.15809999999999999</v>
      </c>
      <c r="U528" s="61">
        <v>0.56710000000000005</v>
      </c>
      <c r="V528" s="61">
        <v>17.829999999999998</v>
      </c>
      <c r="W528" s="61">
        <v>9.36</v>
      </c>
      <c r="X528" s="62">
        <v>59293.07</v>
      </c>
      <c r="Y528" s="61">
        <v>109.6</v>
      </c>
      <c r="Z528" s="62">
        <v>92624.7</v>
      </c>
      <c r="AA528" s="61">
        <v>0.79579999999999995</v>
      </c>
      <c r="AB528" s="61">
        <v>0.1507</v>
      </c>
      <c r="AC528" s="61">
        <v>5.3499999999999999E-2</v>
      </c>
      <c r="AD528" s="61">
        <v>0.20419999999999999</v>
      </c>
      <c r="AE528" s="61">
        <v>92.62</v>
      </c>
      <c r="AF528" s="62">
        <v>2555.27</v>
      </c>
      <c r="AG528" s="61">
        <v>376.01</v>
      </c>
      <c r="AH528" s="62">
        <v>91666.75</v>
      </c>
      <c r="AI528" s="61" t="s">
        <v>14</v>
      </c>
      <c r="AJ528" s="62">
        <v>27255</v>
      </c>
      <c r="AK528" s="62">
        <v>39138.78</v>
      </c>
      <c r="AL528" s="61">
        <v>42.59</v>
      </c>
      <c r="AM528" s="61">
        <v>25.95</v>
      </c>
      <c r="AN528" s="61">
        <v>30.88</v>
      </c>
      <c r="AO528" s="61">
        <v>3.85</v>
      </c>
      <c r="AP528" s="61">
        <v>515.19000000000005</v>
      </c>
      <c r="AQ528" s="61">
        <v>0.87609999999999999</v>
      </c>
      <c r="AR528" s="62">
        <v>1202.0999999999999</v>
      </c>
      <c r="AS528" s="62">
        <v>1870.74</v>
      </c>
      <c r="AT528" s="62">
        <v>5058.99</v>
      </c>
      <c r="AU528" s="61">
        <v>847.04</v>
      </c>
      <c r="AV528" s="61">
        <v>205.35</v>
      </c>
      <c r="AW528" s="62">
        <v>9184.2199999999993</v>
      </c>
      <c r="AX528" s="62">
        <v>5680.29</v>
      </c>
      <c r="AY528" s="61">
        <v>0.59519999999999995</v>
      </c>
      <c r="AZ528" s="62">
        <v>2876.08</v>
      </c>
      <c r="BA528" s="61">
        <v>0.3014</v>
      </c>
      <c r="BB528" s="61">
        <v>986.95</v>
      </c>
      <c r="BC528" s="61">
        <v>0.10340000000000001</v>
      </c>
      <c r="BD528" s="62">
        <v>9543.32</v>
      </c>
      <c r="BE528" s="62">
        <v>4740.43</v>
      </c>
      <c r="BF528" s="61">
        <v>1.7876000000000001</v>
      </c>
      <c r="BG528" s="61">
        <v>0.53169999999999995</v>
      </c>
      <c r="BH528" s="61">
        <v>0.21379999999999999</v>
      </c>
      <c r="BI528" s="61">
        <v>0.20599999999999999</v>
      </c>
      <c r="BJ528" s="61">
        <v>3.1800000000000002E-2</v>
      </c>
      <c r="BK528" s="61">
        <v>1.67E-2</v>
      </c>
    </row>
    <row r="529" spans="1:63" x14ac:dyDescent="0.25">
      <c r="A529" s="61" t="s">
        <v>560</v>
      </c>
      <c r="B529" s="61">
        <v>91397</v>
      </c>
      <c r="C529" s="61">
        <v>94.05</v>
      </c>
      <c r="D529" s="61">
        <v>11.82</v>
      </c>
      <c r="E529" s="62">
        <v>1111.74</v>
      </c>
      <c r="F529" s="62">
        <v>1255.92</v>
      </c>
      <c r="G529" s="61">
        <v>2.2000000000000001E-3</v>
      </c>
      <c r="H529" s="61">
        <v>0</v>
      </c>
      <c r="I529" s="61">
        <v>4.7000000000000002E-3</v>
      </c>
      <c r="J529" s="61">
        <v>8.9999999999999998E-4</v>
      </c>
      <c r="K529" s="61">
        <v>7.9000000000000008E-3</v>
      </c>
      <c r="L529" s="61">
        <v>0.97219999999999995</v>
      </c>
      <c r="M529" s="61">
        <v>1.21E-2</v>
      </c>
      <c r="N529" s="61">
        <v>0.40550000000000003</v>
      </c>
      <c r="O529" s="61">
        <v>8.0999999999999996E-3</v>
      </c>
      <c r="P529" s="61">
        <v>0.1346</v>
      </c>
      <c r="Q529" s="61">
        <v>53.4</v>
      </c>
      <c r="R529" s="62">
        <v>50881.87</v>
      </c>
      <c r="S529" s="61">
        <v>0.21290000000000001</v>
      </c>
      <c r="T529" s="61">
        <v>0.18360000000000001</v>
      </c>
      <c r="U529" s="61">
        <v>0.60350000000000004</v>
      </c>
      <c r="V529" s="61">
        <v>17.32</v>
      </c>
      <c r="W529" s="61">
        <v>8.4499999999999993</v>
      </c>
      <c r="X529" s="62">
        <v>65937.73</v>
      </c>
      <c r="Y529" s="61">
        <v>126.7</v>
      </c>
      <c r="Z529" s="62">
        <v>131084.29</v>
      </c>
      <c r="AA529" s="61">
        <v>0.81620000000000004</v>
      </c>
      <c r="AB529" s="61">
        <v>0.12039999999999999</v>
      </c>
      <c r="AC529" s="61">
        <v>6.3399999999999998E-2</v>
      </c>
      <c r="AD529" s="61">
        <v>0.18379999999999999</v>
      </c>
      <c r="AE529" s="61">
        <v>131.08000000000001</v>
      </c>
      <c r="AF529" s="62">
        <v>3798.27</v>
      </c>
      <c r="AG529" s="61">
        <v>468.01</v>
      </c>
      <c r="AH529" s="62">
        <v>127818.51</v>
      </c>
      <c r="AI529" s="61" t="s">
        <v>14</v>
      </c>
      <c r="AJ529" s="62">
        <v>31721</v>
      </c>
      <c r="AK529" s="62">
        <v>43504.51</v>
      </c>
      <c r="AL529" s="61">
        <v>41.27</v>
      </c>
      <c r="AM529" s="61">
        <v>27.03</v>
      </c>
      <c r="AN529" s="61">
        <v>30.67</v>
      </c>
      <c r="AO529" s="61">
        <v>4.7300000000000004</v>
      </c>
      <c r="AP529" s="62">
        <v>1114.93</v>
      </c>
      <c r="AQ529" s="61">
        <v>1.1835</v>
      </c>
      <c r="AR529" s="62">
        <v>1051.56</v>
      </c>
      <c r="AS529" s="62">
        <v>1658.67</v>
      </c>
      <c r="AT529" s="62">
        <v>4549.93</v>
      </c>
      <c r="AU529" s="61">
        <v>830.81</v>
      </c>
      <c r="AV529" s="61">
        <v>208.27</v>
      </c>
      <c r="AW529" s="62">
        <v>8299.23</v>
      </c>
      <c r="AX529" s="62">
        <v>3903.25</v>
      </c>
      <c r="AY529" s="61">
        <v>0.46460000000000001</v>
      </c>
      <c r="AZ529" s="62">
        <v>3807.99</v>
      </c>
      <c r="BA529" s="61">
        <v>0.45329999999999998</v>
      </c>
      <c r="BB529" s="61">
        <v>689.28</v>
      </c>
      <c r="BC529" s="61">
        <v>8.2100000000000006E-2</v>
      </c>
      <c r="BD529" s="62">
        <v>8400.5300000000007</v>
      </c>
      <c r="BE529" s="62">
        <v>3670.67</v>
      </c>
      <c r="BF529" s="61">
        <v>1.0818000000000001</v>
      </c>
      <c r="BG529" s="61">
        <v>0.54679999999999995</v>
      </c>
      <c r="BH529" s="61">
        <v>0.2195</v>
      </c>
      <c r="BI529" s="61">
        <v>0.1734</v>
      </c>
      <c r="BJ529" s="61">
        <v>3.5799999999999998E-2</v>
      </c>
      <c r="BK529" s="61">
        <v>2.4500000000000001E-2</v>
      </c>
    </row>
    <row r="530" spans="1:63" x14ac:dyDescent="0.25">
      <c r="A530" s="61" t="s">
        <v>561</v>
      </c>
      <c r="B530" s="61">
        <v>48876</v>
      </c>
      <c r="C530" s="61">
        <v>111.86</v>
      </c>
      <c r="D530" s="61">
        <v>22.8</v>
      </c>
      <c r="E530" s="62">
        <v>2550.39</v>
      </c>
      <c r="F530" s="62">
        <v>2471.3200000000002</v>
      </c>
      <c r="G530" s="61">
        <v>5.3E-3</v>
      </c>
      <c r="H530" s="61">
        <v>4.0000000000000002E-4</v>
      </c>
      <c r="I530" s="61">
        <v>8.8999999999999999E-3</v>
      </c>
      <c r="J530" s="61">
        <v>1.1999999999999999E-3</v>
      </c>
      <c r="K530" s="61">
        <v>1.44E-2</v>
      </c>
      <c r="L530" s="61">
        <v>0.94750000000000001</v>
      </c>
      <c r="M530" s="61">
        <v>2.23E-2</v>
      </c>
      <c r="N530" s="61">
        <v>0.40539999999999998</v>
      </c>
      <c r="O530" s="61">
        <v>3.7000000000000002E-3</v>
      </c>
      <c r="P530" s="61">
        <v>0.13719999999999999</v>
      </c>
      <c r="Q530" s="61">
        <v>112.81</v>
      </c>
      <c r="R530" s="62">
        <v>53799.23</v>
      </c>
      <c r="S530" s="61">
        <v>0.20799999999999999</v>
      </c>
      <c r="T530" s="61">
        <v>0.17949999999999999</v>
      </c>
      <c r="U530" s="61">
        <v>0.61250000000000004</v>
      </c>
      <c r="V530" s="61">
        <v>18.760000000000002</v>
      </c>
      <c r="W530" s="61">
        <v>16.54</v>
      </c>
      <c r="X530" s="62">
        <v>70372.94</v>
      </c>
      <c r="Y530" s="61">
        <v>149.94999999999999</v>
      </c>
      <c r="Z530" s="62">
        <v>119873.22</v>
      </c>
      <c r="AA530" s="61">
        <v>0.79710000000000003</v>
      </c>
      <c r="AB530" s="61">
        <v>0.15210000000000001</v>
      </c>
      <c r="AC530" s="61">
        <v>5.0700000000000002E-2</v>
      </c>
      <c r="AD530" s="61">
        <v>0.2029</v>
      </c>
      <c r="AE530" s="61">
        <v>119.87</v>
      </c>
      <c r="AF530" s="62">
        <v>3295.99</v>
      </c>
      <c r="AG530" s="61">
        <v>430.78</v>
      </c>
      <c r="AH530" s="62">
        <v>120213.69</v>
      </c>
      <c r="AI530" s="61" t="s">
        <v>14</v>
      </c>
      <c r="AJ530" s="62">
        <v>30820</v>
      </c>
      <c r="AK530" s="62">
        <v>45303.11</v>
      </c>
      <c r="AL530" s="61">
        <v>41.37</v>
      </c>
      <c r="AM530" s="61">
        <v>25.98</v>
      </c>
      <c r="AN530" s="61">
        <v>29.35</v>
      </c>
      <c r="AO530" s="61">
        <v>4.3</v>
      </c>
      <c r="AP530" s="61">
        <v>828.23</v>
      </c>
      <c r="AQ530" s="61">
        <v>0.98909999999999998</v>
      </c>
      <c r="AR530" s="62">
        <v>1047.23</v>
      </c>
      <c r="AS530" s="62">
        <v>1788.03</v>
      </c>
      <c r="AT530" s="62">
        <v>5110.25</v>
      </c>
      <c r="AU530" s="61">
        <v>875.16</v>
      </c>
      <c r="AV530" s="61">
        <v>275.07</v>
      </c>
      <c r="AW530" s="62">
        <v>9095.75</v>
      </c>
      <c r="AX530" s="62">
        <v>4722.16</v>
      </c>
      <c r="AY530" s="61">
        <v>0.51970000000000005</v>
      </c>
      <c r="AZ530" s="62">
        <v>3666.74</v>
      </c>
      <c r="BA530" s="61">
        <v>0.40350000000000003</v>
      </c>
      <c r="BB530" s="61">
        <v>697.36</v>
      </c>
      <c r="BC530" s="61">
        <v>7.6700000000000004E-2</v>
      </c>
      <c r="BD530" s="62">
        <v>9086.27</v>
      </c>
      <c r="BE530" s="62">
        <v>3779.41</v>
      </c>
      <c r="BF530" s="61">
        <v>1.0858000000000001</v>
      </c>
      <c r="BG530" s="61">
        <v>0.56630000000000003</v>
      </c>
      <c r="BH530" s="61">
        <v>0.2258</v>
      </c>
      <c r="BI530" s="61">
        <v>0.1487</v>
      </c>
      <c r="BJ530" s="61">
        <v>3.4599999999999999E-2</v>
      </c>
      <c r="BK530" s="61">
        <v>2.47E-2</v>
      </c>
    </row>
    <row r="531" spans="1:63" x14ac:dyDescent="0.25">
      <c r="A531" s="61" t="s">
        <v>562</v>
      </c>
      <c r="B531" s="61">
        <v>46680</v>
      </c>
      <c r="C531" s="61">
        <v>93.76</v>
      </c>
      <c r="D531" s="61">
        <v>9.6</v>
      </c>
      <c r="E531" s="61">
        <v>900.29</v>
      </c>
      <c r="F531" s="61">
        <v>879.63</v>
      </c>
      <c r="G531" s="61">
        <v>3.8E-3</v>
      </c>
      <c r="H531" s="61">
        <v>6.9999999999999999E-4</v>
      </c>
      <c r="I531" s="61">
        <v>6.6E-3</v>
      </c>
      <c r="J531" s="61">
        <v>1.8E-3</v>
      </c>
      <c r="K531" s="61">
        <v>1.84E-2</v>
      </c>
      <c r="L531" s="61">
        <v>0.94799999999999995</v>
      </c>
      <c r="M531" s="61">
        <v>2.07E-2</v>
      </c>
      <c r="N531" s="61">
        <v>0.43840000000000001</v>
      </c>
      <c r="O531" s="61">
        <v>2.5999999999999999E-3</v>
      </c>
      <c r="P531" s="61">
        <v>0.1363</v>
      </c>
      <c r="Q531" s="61">
        <v>46.15</v>
      </c>
      <c r="R531" s="62">
        <v>47785.65</v>
      </c>
      <c r="S531" s="61">
        <v>0.28060000000000002</v>
      </c>
      <c r="T531" s="61">
        <v>0.16020000000000001</v>
      </c>
      <c r="U531" s="61">
        <v>0.55920000000000003</v>
      </c>
      <c r="V531" s="61">
        <v>15.97</v>
      </c>
      <c r="W531" s="61">
        <v>8.0299999999999994</v>
      </c>
      <c r="X531" s="62">
        <v>60839.14</v>
      </c>
      <c r="Y531" s="61">
        <v>107.63</v>
      </c>
      <c r="Z531" s="62">
        <v>122619.99</v>
      </c>
      <c r="AA531" s="61">
        <v>0.84379999999999999</v>
      </c>
      <c r="AB531" s="61">
        <v>9.9500000000000005E-2</v>
      </c>
      <c r="AC531" s="61">
        <v>5.67E-2</v>
      </c>
      <c r="AD531" s="61">
        <v>0.15620000000000001</v>
      </c>
      <c r="AE531" s="61">
        <v>122.62</v>
      </c>
      <c r="AF531" s="62">
        <v>3269.85</v>
      </c>
      <c r="AG531" s="61">
        <v>442.07</v>
      </c>
      <c r="AH531" s="62">
        <v>114793.02</v>
      </c>
      <c r="AI531" s="61" t="s">
        <v>14</v>
      </c>
      <c r="AJ531" s="62">
        <v>31231</v>
      </c>
      <c r="AK531" s="62">
        <v>42720.480000000003</v>
      </c>
      <c r="AL531" s="61">
        <v>41.91</v>
      </c>
      <c r="AM531" s="61">
        <v>25.04</v>
      </c>
      <c r="AN531" s="61">
        <v>29</v>
      </c>
      <c r="AO531" s="61">
        <v>4.2699999999999996</v>
      </c>
      <c r="AP531" s="62">
        <v>1193.3900000000001</v>
      </c>
      <c r="AQ531" s="61">
        <v>1.1940999999999999</v>
      </c>
      <c r="AR531" s="62">
        <v>1252.67</v>
      </c>
      <c r="AS531" s="62">
        <v>1906.39</v>
      </c>
      <c r="AT531" s="62">
        <v>5067.8100000000004</v>
      </c>
      <c r="AU531" s="61">
        <v>991.6</v>
      </c>
      <c r="AV531" s="61">
        <v>239.95</v>
      </c>
      <c r="AW531" s="62">
        <v>9458.42</v>
      </c>
      <c r="AX531" s="62">
        <v>5021.21</v>
      </c>
      <c r="AY531" s="61">
        <v>0.50600000000000001</v>
      </c>
      <c r="AZ531" s="62">
        <v>4190.93</v>
      </c>
      <c r="BA531" s="61">
        <v>0.42230000000000001</v>
      </c>
      <c r="BB531" s="61">
        <v>711.66</v>
      </c>
      <c r="BC531" s="61">
        <v>7.17E-2</v>
      </c>
      <c r="BD531" s="62">
        <v>9923.7999999999993</v>
      </c>
      <c r="BE531" s="62">
        <v>3919.36</v>
      </c>
      <c r="BF531" s="61">
        <v>1.2595000000000001</v>
      </c>
      <c r="BG531" s="61">
        <v>0.52829999999999999</v>
      </c>
      <c r="BH531" s="61">
        <v>0.2087</v>
      </c>
      <c r="BI531" s="61">
        <v>0.20580000000000001</v>
      </c>
      <c r="BJ531" s="61">
        <v>3.5999999999999997E-2</v>
      </c>
      <c r="BK531" s="61">
        <v>2.12E-2</v>
      </c>
    </row>
    <row r="532" spans="1:63" x14ac:dyDescent="0.25">
      <c r="A532" s="61" t="s">
        <v>563</v>
      </c>
      <c r="B532" s="61">
        <v>46201</v>
      </c>
      <c r="C532" s="61">
        <v>100.05</v>
      </c>
      <c r="D532" s="61">
        <v>10.97</v>
      </c>
      <c r="E532" s="62">
        <v>1097.69</v>
      </c>
      <c r="F532" s="62">
        <v>1085.75</v>
      </c>
      <c r="G532" s="61">
        <v>3.3E-3</v>
      </c>
      <c r="H532" s="61">
        <v>2.9999999999999997E-4</v>
      </c>
      <c r="I532" s="61">
        <v>6.4000000000000003E-3</v>
      </c>
      <c r="J532" s="61">
        <v>8.0000000000000004E-4</v>
      </c>
      <c r="K532" s="61">
        <v>1.55E-2</v>
      </c>
      <c r="L532" s="61">
        <v>0.95279999999999998</v>
      </c>
      <c r="M532" s="61">
        <v>2.0799999999999999E-2</v>
      </c>
      <c r="N532" s="61">
        <v>0.34939999999999999</v>
      </c>
      <c r="O532" s="61">
        <v>6.9999999999999999E-4</v>
      </c>
      <c r="P532" s="61">
        <v>0.12189999999999999</v>
      </c>
      <c r="Q532" s="61">
        <v>50.98</v>
      </c>
      <c r="R532" s="62">
        <v>50450.74</v>
      </c>
      <c r="S532" s="61">
        <v>0.29699999999999999</v>
      </c>
      <c r="T532" s="61">
        <v>0.15720000000000001</v>
      </c>
      <c r="U532" s="61">
        <v>0.54590000000000005</v>
      </c>
      <c r="V532" s="61">
        <v>17.78</v>
      </c>
      <c r="W532" s="61">
        <v>8.18</v>
      </c>
      <c r="X532" s="62">
        <v>64770.559999999998</v>
      </c>
      <c r="Y532" s="61">
        <v>130.21</v>
      </c>
      <c r="Z532" s="62">
        <v>111095.38</v>
      </c>
      <c r="AA532" s="61">
        <v>0.91210000000000002</v>
      </c>
      <c r="AB532" s="61">
        <v>4.3799999999999999E-2</v>
      </c>
      <c r="AC532" s="61">
        <v>4.41E-2</v>
      </c>
      <c r="AD532" s="61">
        <v>8.7900000000000006E-2</v>
      </c>
      <c r="AE532" s="61">
        <v>111.1</v>
      </c>
      <c r="AF532" s="62">
        <v>2668.53</v>
      </c>
      <c r="AG532" s="61">
        <v>395.67</v>
      </c>
      <c r="AH532" s="62">
        <v>104047.48</v>
      </c>
      <c r="AI532" s="61" t="s">
        <v>14</v>
      </c>
      <c r="AJ532" s="62">
        <v>33100</v>
      </c>
      <c r="AK532" s="62">
        <v>44994.74</v>
      </c>
      <c r="AL532" s="61">
        <v>34.5</v>
      </c>
      <c r="AM532" s="61">
        <v>23.32</v>
      </c>
      <c r="AN532" s="61">
        <v>25.52</v>
      </c>
      <c r="AO532" s="61">
        <v>4.38</v>
      </c>
      <c r="AP532" s="62">
        <v>1221.3599999999999</v>
      </c>
      <c r="AQ532" s="61">
        <v>1.1419999999999999</v>
      </c>
      <c r="AR532" s="62">
        <v>1132.01</v>
      </c>
      <c r="AS532" s="62">
        <v>1931.9</v>
      </c>
      <c r="AT532" s="62">
        <v>5076.75</v>
      </c>
      <c r="AU532" s="61">
        <v>814.18</v>
      </c>
      <c r="AV532" s="61">
        <v>202.3</v>
      </c>
      <c r="AW532" s="62">
        <v>9157.14</v>
      </c>
      <c r="AX532" s="62">
        <v>5090.38</v>
      </c>
      <c r="AY532" s="61">
        <v>0.53810000000000002</v>
      </c>
      <c r="AZ532" s="62">
        <v>3717.52</v>
      </c>
      <c r="BA532" s="61">
        <v>0.39300000000000002</v>
      </c>
      <c r="BB532" s="61">
        <v>652.45000000000005</v>
      </c>
      <c r="BC532" s="61">
        <v>6.9000000000000006E-2</v>
      </c>
      <c r="BD532" s="62">
        <v>9460.35</v>
      </c>
      <c r="BE532" s="62">
        <v>4363.9399999999996</v>
      </c>
      <c r="BF532" s="61">
        <v>1.4898</v>
      </c>
      <c r="BG532" s="61">
        <v>0.54479999999999995</v>
      </c>
      <c r="BH532" s="61">
        <v>0.20830000000000001</v>
      </c>
      <c r="BI532" s="61">
        <v>0.1862</v>
      </c>
      <c r="BJ532" s="61">
        <v>3.4500000000000003E-2</v>
      </c>
      <c r="BK532" s="61">
        <v>2.6200000000000001E-2</v>
      </c>
    </row>
    <row r="533" spans="1:63" x14ac:dyDescent="0.25">
      <c r="A533" s="61" t="s">
        <v>564</v>
      </c>
      <c r="B533" s="61">
        <v>45922</v>
      </c>
      <c r="C533" s="61">
        <v>91.24</v>
      </c>
      <c r="D533" s="61">
        <v>11.43</v>
      </c>
      <c r="E533" s="62">
        <v>1042.67</v>
      </c>
      <c r="F533" s="62">
        <v>1002.42</v>
      </c>
      <c r="G533" s="61">
        <v>1.1000000000000001E-3</v>
      </c>
      <c r="H533" s="61">
        <v>0</v>
      </c>
      <c r="I533" s="61">
        <v>5.0000000000000001E-3</v>
      </c>
      <c r="J533" s="61">
        <v>5.9999999999999995E-4</v>
      </c>
      <c r="K533" s="61">
        <v>6.7999999999999996E-3</v>
      </c>
      <c r="L533" s="61">
        <v>0.97550000000000003</v>
      </c>
      <c r="M533" s="61">
        <v>1.09E-2</v>
      </c>
      <c r="N533" s="61">
        <v>0.57969999999999999</v>
      </c>
      <c r="O533" s="61">
        <v>1.9E-3</v>
      </c>
      <c r="P533" s="61">
        <v>0.15679999999999999</v>
      </c>
      <c r="Q533" s="61">
        <v>49.84</v>
      </c>
      <c r="R533" s="62">
        <v>48131</v>
      </c>
      <c r="S533" s="61">
        <v>0.25430000000000003</v>
      </c>
      <c r="T533" s="61">
        <v>0.15459999999999999</v>
      </c>
      <c r="U533" s="61">
        <v>0.59119999999999995</v>
      </c>
      <c r="V533" s="61">
        <v>16.78</v>
      </c>
      <c r="W533" s="61">
        <v>9.0399999999999991</v>
      </c>
      <c r="X533" s="62">
        <v>58700.22</v>
      </c>
      <c r="Y533" s="61">
        <v>110.8</v>
      </c>
      <c r="Z533" s="62">
        <v>75121.08</v>
      </c>
      <c r="AA533" s="61">
        <v>0.89029999999999998</v>
      </c>
      <c r="AB533" s="61">
        <v>5.3199999999999997E-2</v>
      </c>
      <c r="AC533" s="61">
        <v>5.6500000000000002E-2</v>
      </c>
      <c r="AD533" s="61">
        <v>0.10970000000000001</v>
      </c>
      <c r="AE533" s="61">
        <v>75.12</v>
      </c>
      <c r="AF533" s="62">
        <v>1761.37</v>
      </c>
      <c r="AG533" s="61">
        <v>262.22000000000003</v>
      </c>
      <c r="AH533" s="62">
        <v>69481.89</v>
      </c>
      <c r="AI533" s="61" t="s">
        <v>14</v>
      </c>
      <c r="AJ533" s="62">
        <v>28017</v>
      </c>
      <c r="AK533" s="62">
        <v>38987.050000000003</v>
      </c>
      <c r="AL533" s="61">
        <v>30.81</v>
      </c>
      <c r="AM533" s="61">
        <v>22.97</v>
      </c>
      <c r="AN533" s="61">
        <v>24.5</v>
      </c>
      <c r="AO533" s="61">
        <v>4.32</v>
      </c>
      <c r="AP533" s="62">
        <v>1382.02</v>
      </c>
      <c r="AQ533" s="61">
        <v>0.97089999999999999</v>
      </c>
      <c r="AR533" s="62">
        <v>1216.03</v>
      </c>
      <c r="AS533" s="62">
        <v>2374.61</v>
      </c>
      <c r="AT533" s="62">
        <v>5546.72</v>
      </c>
      <c r="AU533" s="61">
        <v>777.19</v>
      </c>
      <c r="AV533" s="61">
        <v>346.74</v>
      </c>
      <c r="AW533" s="62">
        <v>10261.280000000001</v>
      </c>
      <c r="AX533" s="62">
        <v>6858.51</v>
      </c>
      <c r="AY533" s="61">
        <v>0.66249999999999998</v>
      </c>
      <c r="AZ533" s="62">
        <v>2416.6799999999998</v>
      </c>
      <c r="BA533" s="61">
        <v>0.2334</v>
      </c>
      <c r="BB533" s="62">
        <v>1077.8</v>
      </c>
      <c r="BC533" s="61">
        <v>0.1041</v>
      </c>
      <c r="BD533" s="62">
        <v>10352.99</v>
      </c>
      <c r="BE533" s="62">
        <v>6152.94</v>
      </c>
      <c r="BF533" s="61">
        <v>2.8603999999999998</v>
      </c>
      <c r="BG533" s="61">
        <v>0.53210000000000002</v>
      </c>
      <c r="BH533" s="61">
        <v>0.23449999999999999</v>
      </c>
      <c r="BI533" s="61">
        <v>0.1719</v>
      </c>
      <c r="BJ533" s="61">
        <v>3.9199999999999999E-2</v>
      </c>
      <c r="BK533" s="61">
        <v>2.23E-2</v>
      </c>
    </row>
    <row r="534" spans="1:63" x14ac:dyDescent="0.25">
      <c r="A534" s="61" t="s">
        <v>565</v>
      </c>
      <c r="B534" s="61">
        <v>50591</v>
      </c>
      <c r="C534" s="61">
        <v>99.67</v>
      </c>
      <c r="D534" s="61">
        <v>20.57</v>
      </c>
      <c r="E534" s="62">
        <v>2049.7399999999998</v>
      </c>
      <c r="F534" s="62">
        <v>1989.36</v>
      </c>
      <c r="G534" s="61">
        <v>4.4000000000000003E-3</v>
      </c>
      <c r="H534" s="61">
        <v>2.0000000000000001E-4</v>
      </c>
      <c r="I534" s="61">
        <v>6.4000000000000003E-3</v>
      </c>
      <c r="J534" s="61">
        <v>1.4E-3</v>
      </c>
      <c r="K534" s="61">
        <v>1.06E-2</v>
      </c>
      <c r="L534" s="61">
        <v>0.95799999999999996</v>
      </c>
      <c r="M534" s="61">
        <v>1.9E-2</v>
      </c>
      <c r="N534" s="61">
        <v>0.3916</v>
      </c>
      <c r="O534" s="61">
        <v>2.3E-3</v>
      </c>
      <c r="P534" s="61">
        <v>0.13250000000000001</v>
      </c>
      <c r="Q534" s="61">
        <v>90.24</v>
      </c>
      <c r="R534" s="62">
        <v>53294.23</v>
      </c>
      <c r="S534" s="61">
        <v>0.23119999999999999</v>
      </c>
      <c r="T534" s="61">
        <v>0.188</v>
      </c>
      <c r="U534" s="61">
        <v>0.58079999999999998</v>
      </c>
      <c r="V534" s="61">
        <v>18.940000000000001</v>
      </c>
      <c r="W534" s="61">
        <v>13.05</v>
      </c>
      <c r="X534" s="62">
        <v>71426.75</v>
      </c>
      <c r="Y534" s="61">
        <v>152</v>
      </c>
      <c r="Z534" s="62">
        <v>122415.99</v>
      </c>
      <c r="AA534" s="61">
        <v>0.81359999999999999</v>
      </c>
      <c r="AB534" s="61">
        <v>0.13819999999999999</v>
      </c>
      <c r="AC534" s="61">
        <v>4.82E-2</v>
      </c>
      <c r="AD534" s="61">
        <v>0.18640000000000001</v>
      </c>
      <c r="AE534" s="61">
        <v>122.42</v>
      </c>
      <c r="AF534" s="62">
        <v>3215.13</v>
      </c>
      <c r="AG534" s="61">
        <v>421.57</v>
      </c>
      <c r="AH534" s="62">
        <v>123416.18</v>
      </c>
      <c r="AI534" s="61" t="s">
        <v>14</v>
      </c>
      <c r="AJ534" s="62">
        <v>31852</v>
      </c>
      <c r="AK534" s="62">
        <v>45928.02</v>
      </c>
      <c r="AL534" s="61">
        <v>40.380000000000003</v>
      </c>
      <c r="AM534" s="61">
        <v>24.96</v>
      </c>
      <c r="AN534" s="61">
        <v>28.25</v>
      </c>
      <c r="AO534" s="61">
        <v>4.55</v>
      </c>
      <c r="AP534" s="62">
        <v>1046.96</v>
      </c>
      <c r="AQ534" s="61">
        <v>1.0358000000000001</v>
      </c>
      <c r="AR534" s="62">
        <v>1072.08</v>
      </c>
      <c r="AS534" s="62">
        <v>1883.39</v>
      </c>
      <c r="AT534" s="62">
        <v>4985.96</v>
      </c>
      <c r="AU534" s="61">
        <v>816.86</v>
      </c>
      <c r="AV534" s="61">
        <v>222.07</v>
      </c>
      <c r="AW534" s="62">
        <v>8980.36</v>
      </c>
      <c r="AX534" s="62">
        <v>4567.87</v>
      </c>
      <c r="AY534" s="61">
        <v>0.50349999999999995</v>
      </c>
      <c r="AZ534" s="62">
        <v>3878.12</v>
      </c>
      <c r="BA534" s="61">
        <v>0.42749999999999999</v>
      </c>
      <c r="BB534" s="61">
        <v>625.99</v>
      </c>
      <c r="BC534" s="61">
        <v>6.9000000000000006E-2</v>
      </c>
      <c r="BD534" s="62">
        <v>9071.98</v>
      </c>
      <c r="BE534" s="62">
        <v>3708.81</v>
      </c>
      <c r="BF534" s="61">
        <v>1.0702</v>
      </c>
      <c r="BG534" s="61">
        <v>0.55489999999999995</v>
      </c>
      <c r="BH534" s="61">
        <v>0.2215</v>
      </c>
      <c r="BI534" s="61">
        <v>0.15840000000000001</v>
      </c>
      <c r="BJ534" s="61">
        <v>3.5900000000000001E-2</v>
      </c>
      <c r="BK534" s="61">
        <v>2.9399999999999999E-2</v>
      </c>
    </row>
    <row r="535" spans="1:63" x14ac:dyDescent="0.25">
      <c r="A535" s="61" t="s">
        <v>566</v>
      </c>
      <c r="B535" s="61">
        <v>48694</v>
      </c>
      <c r="C535" s="61">
        <v>19.899999999999999</v>
      </c>
      <c r="D535" s="61">
        <v>170.4</v>
      </c>
      <c r="E535" s="62">
        <v>3391.83</v>
      </c>
      <c r="F535" s="62">
        <v>2870.01</v>
      </c>
      <c r="G535" s="61">
        <v>6.1000000000000004E-3</v>
      </c>
      <c r="H535" s="61">
        <v>2.0000000000000001E-4</v>
      </c>
      <c r="I535" s="61">
        <v>0.40760000000000002</v>
      </c>
      <c r="J535" s="61">
        <v>1.1000000000000001E-3</v>
      </c>
      <c r="K535" s="61">
        <v>7.3099999999999998E-2</v>
      </c>
      <c r="L535" s="61">
        <v>0.41810000000000003</v>
      </c>
      <c r="M535" s="61">
        <v>9.3700000000000006E-2</v>
      </c>
      <c r="N535" s="61">
        <v>0.74429999999999996</v>
      </c>
      <c r="O535" s="61">
        <v>3.6900000000000002E-2</v>
      </c>
      <c r="P535" s="61">
        <v>0.15590000000000001</v>
      </c>
      <c r="Q535" s="61">
        <v>131.66999999999999</v>
      </c>
      <c r="R535" s="62">
        <v>55166.53</v>
      </c>
      <c r="S535" s="61">
        <v>0.24110000000000001</v>
      </c>
      <c r="T535" s="61">
        <v>0.1893</v>
      </c>
      <c r="U535" s="61">
        <v>0.5696</v>
      </c>
      <c r="V535" s="61">
        <v>18.260000000000002</v>
      </c>
      <c r="W535" s="61">
        <v>21.67</v>
      </c>
      <c r="X535" s="62">
        <v>76496.84</v>
      </c>
      <c r="Y535" s="61">
        <v>153.72</v>
      </c>
      <c r="Z535" s="62">
        <v>90079.2</v>
      </c>
      <c r="AA535" s="61">
        <v>0.70109999999999995</v>
      </c>
      <c r="AB535" s="61">
        <v>0.25940000000000002</v>
      </c>
      <c r="AC535" s="61">
        <v>3.95E-2</v>
      </c>
      <c r="AD535" s="61">
        <v>0.2989</v>
      </c>
      <c r="AE535" s="61">
        <v>90.08</v>
      </c>
      <c r="AF535" s="62">
        <v>3297.93</v>
      </c>
      <c r="AG535" s="61">
        <v>436.04</v>
      </c>
      <c r="AH535" s="62">
        <v>95461.93</v>
      </c>
      <c r="AI535" s="61" t="s">
        <v>14</v>
      </c>
      <c r="AJ535" s="62">
        <v>24290</v>
      </c>
      <c r="AK535" s="62">
        <v>37097.03</v>
      </c>
      <c r="AL535" s="61">
        <v>57.36</v>
      </c>
      <c r="AM535" s="61">
        <v>35.03</v>
      </c>
      <c r="AN535" s="61">
        <v>40.549999999999997</v>
      </c>
      <c r="AO535" s="61">
        <v>4.55</v>
      </c>
      <c r="AP535" s="62">
        <v>1491.43</v>
      </c>
      <c r="AQ535" s="61">
        <v>1.1672</v>
      </c>
      <c r="AR535" s="62">
        <v>1407.79</v>
      </c>
      <c r="AS535" s="62">
        <v>2171.09</v>
      </c>
      <c r="AT535" s="62">
        <v>6111.9</v>
      </c>
      <c r="AU535" s="62">
        <v>1067.48</v>
      </c>
      <c r="AV535" s="61">
        <v>583.34</v>
      </c>
      <c r="AW535" s="62">
        <v>11341.59</v>
      </c>
      <c r="AX535" s="62">
        <v>6443.44</v>
      </c>
      <c r="AY535" s="61">
        <v>0.54179999999999995</v>
      </c>
      <c r="AZ535" s="62">
        <v>3928.44</v>
      </c>
      <c r="BA535" s="61">
        <v>0.33029999999999998</v>
      </c>
      <c r="BB535" s="62">
        <v>1521.45</v>
      </c>
      <c r="BC535" s="61">
        <v>0.12790000000000001</v>
      </c>
      <c r="BD535" s="62">
        <v>11893.33</v>
      </c>
      <c r="BE535" s="62">
        <v>4279.38</v>
      </c>
      <c r="BF535" s="61">
        <v>1.7742</v>
      </c>
      <c r="BG535" s="61">
        <v>0.52010000000000001</v>
      </c>
      <c r="BH535" s="61">
        <v>0.20899999999999999</v>
      </c>
      <c r="BI535" s="61">
        <v>0.2293</v>
      </c>
      <c r="BJ535" s="61">
        <v>2.47E-2</v>
      </c>
      <c r="BK535" s="61">
        <v>1.6899999999999998E-2</v>
      </c>
    </row>
    <row r="536" spans="1:63" x14ac:dyDescent="0.25">
      <c r="A536" s="61" t="s">
        <v>567</v>
      </c>
      <c r="B536" s="61">
        <v>44925</v>
      </c>
      <c r="C536" s="61">
        <v>40.43</v>
      </c>
      <c r="D536" s="61">
        <v>102.91</v>
      </c>
      <c r="E536" s="62">
        <v>4160.67</v>
      </c>
      <c r="F536" s="62">
        <v>4033.76</v>
      </c>
      <c r="G536" s="61">
        <v>1.89E-2</v>
      </c>
      <c r="H536" s="61">
        <v>6.9999999999999999E-4</v>
      </c>
      <c r="I536" s="61">
        <v>6.3600000000000004E-2</v>
      </c>
      <c r="J536" s="61">
        <v>1.4E-3</v>
      </c>
      <c r="K536" s="61">
        <v>3.3799999999999997E-2</v>
      </c>
      <c r="L536" s="61">
        <v>0.82820000000000005</v>
      </c>
      <c r="M536" s="61">
        <v>5.3400000000000003E-2</v>
      </c>
      <c r="N536" s="61">
        <v>0.41060000000000002</v>
      </c>
      <c r="O536" s="61">
        <v>1.37E-2</v>
      </c>
      <c r="P536" s="61">
        <v>0.13</v>
      </c>
      <c r="Q536" s="61">
        <v>181.68</v>
      </c>
      <c r="R536" s="62">
        <v>57728.69</v>
      </c>
      <c r="S536" s="61">
        <v>0.23880000000000001</v>
      </c>
      <c r="T536" s="61">
        <v>0.18809999999999999</v>
      </c>
      <c r="U536" s="61">
        <v>0.57310000000000005</v>
      </c>
      <c r="V536" s="61">
        <v>18.329999999999998</v>
      </c>
      <c r="W536" s="61">
        <v>25.22</v>
      </c>
      <c r="X536" s="62">
        <v>79009.59</v>
      </c>
      <c r="Y536" s="61">
        <v>161.97</v>
      </c>
      <c r="Z536" s="62">
        <v>153215.04999999999</v>
      </c>
      <c r="AA536" s="61">
        <v>0.70860000000000001</v>
      </c>
      <c r="AB536" s="61">
        <v>0.26029999999999998</v>
      </c>
      <c r="AC536" s="61">
        <v>3.1099999999999999E-2</v>
      </c>
      <c r="AD536" s="61">
        <v>0.29139999999999999</v>
      </c>
      <c r="AE536" s="61">
        <v>153.22</v>
      </c>
      <c r="AF536" s="62">
        <v>5797.43</v>
      </c>
      <c r="AG536" s="61">
        <v>671.55</v>
      </c>
      <c r="AH536" s="62">
        <v>170221.25</v>
      </c>
      <c r="AI536" s="61" t="s">
        <v>14</v>
      </c>
      <c r="AJ536" s="62">
        <v>31699</v>
      </c>
      <c r="AK536" s="62">
        <v>50110.11</v>
      </c>
      <c r="AL536" s="61">
        <v>61.49</v>
      </c>
      <c r="AM536" s="61">
        <v>35.770000000000003</v>
      </c>
      <c r="AN536" s="61">
        <v>40.57</v>
      </c>
      <c r="AO536" s="61">
        <v>4.8</v>
      </c>
      <c r="AP536" s="62">
        <v>1409.05</v>
      </c>
      <c r="AQ536" s="61">
        <v>1.0270999999999999</v>
      </c>
      <c r="AR536" s="62">
        <v>1053.05</v>
      </c>
      <c r="AS536" s="62">
        <v>1878.2</v>
      </c>
      <c r="AT536" s="62">
        <v>5892.01</v>
      </c>
      <c r="AU536" s="62">
        <v>1032.6300000000001</v>
      </c>
      <c r="AV536" s="61">
        <v>234.17</v>
      </c>
      <c r="AW536" s="62">
        <v>10090.07</v>
      </c>
      <c r="AX536" s="62">
        <v>3650.04</v>
      </c>
      <c r="AY536" s="61">
        <v>0.36159999999999998</v>
      </c>
      <c r="AZ536" s="62">
        <v>5731.05</v>
      </c>
      <c r="BA536" s="61">
        <v>0.56769999999999998</v>
      </c>
      <c r="BB536" s="61">
        <v>713.3</v>
      </c>
      <c r="BC536" s="61">
        <v>7.0699999999999999E-2</v>
      </c>
      <c r="BD536" s="62">
        <v>10094.39</v>
      </c>
      <c r="BE536" s="62">
        <v>2032.33</v>
      </c>
      <c r="BF536" s="61">
        <v>0.41770000000000002</v>
      </c>
      <c r="BG536" s="61">
        <v>0.59289999999999998</v>
      </c>
      <c r="BH536" s="61">
        <v>0.22720000000000001</v>
      </c>
      <c r="BI536" s="61">
        <v>0.13089999999999999</v>
      </c>
      <c r="BJ536" s="61">
        <v>3.0099999999999998E-2</v>
      </c>
      <c r="BK536" s="61">
        <v>1.89E-2</v>
      </c>
    </row>
    <row r="537" spans="1:63" x14ac:dyDescent="0.25">
      <c r="A537" s="61" t="s">
        <v>568</v>
      </c>
      <c r="B537" s="61">
        <v>50302</v>
      </c>
      <c r="C537" s="61">
        <v>109.1</v>
      </c>
      <c r="D537" s="61">
        <v>15.81</v>
      </c>
      <c r="E537" s="62">
        <v>1724.76</v>
      </c>
      <c r="F537" s="62">
        <v>1853.11</v>
      </c>
      <c r="G537" s="61">
        <v>2.8999999999999998E-3</v>
      </c>
      <c r="H537" s="61">
        <v>1E-4</v>
      </c>
      <c r="I537" s="61">
        <v>4.7999999999999996E-3</v>
      </c>
      <c r="J537" s="61">
        <v>1E-3</v>
      </c>
      <c r="K537" s="61">
        <v>8.3000000000000001E-3</v>
      </c>
      <c r="L537" s="61">
        <v>0.96679999999999999</v>
      </c>
      <c r="M537" s="61">
        <v>1.61E-2</v>
      </c>
      <c r="N537" s="61">
        <v>0.42470000000000002</v>
      </c>
      <c r="O537" s="61">
        <v>6.3E-3</v>
      </c>
      <c r="P537" s="61">
        <v>0.1394</v>
      </c>
      <c r="Q537" s="61">
        <v>79.62</v>
      </c>
      <c r="R537" s="62">
        <v>51614.41</v>
      </c>
      <c r="S537" s="61">
        <v>0.21540000000000001</v>
      </c>
      <c r="T537" s="61">
        <v>0.17519999999999999</v>
      </c>
      <c r="U537" s="61">
        <v>0.60929999999999995</v>
      </c>
      <c r="V537" s="61">
        <v>17.89</v>
      </c>
      <c r="W537" s="61">
        <v>11.82</v>
      </c>
      <c r="X537" s="62">
        <v>66942.11</v>
      </c>
      <c r="Y537" s="61">
        <v>141.13</v>
      </c>
      <c r="Z537" s="62">
        <v>122554.2</v>
      </c>
      <c r="AA537" s="61">
        <v>0.82130000000000003</v>
      </c>
      <c r="AB537" s="61">
        <v>0.12239999999999999</v>
      </c>
      <c r="AC537" s="61">
        <v>5.6300000000000003E-2</v>
      </c>
      <c r="AD537" s="61">
        <v>0.1787</v>
      </c>
      <c r="AE537" s="61">
        <v>122.55</v>
      </c>
      <c r="AF537" s="62">
        <v>3240.79</v>
      </c>
      <c r="AG537" s="61">
        <v>414.31</v>
      </c>
      <c r="AH537" s="62">
        <v>120368.59</v>
      </c>
      <c r="AI537" s="61" t="s">
        <v>14</v>
      </c>
      <c r="AJ537" s="62">
        <v>31610</v>
      </c>
      <c r="AK537" s="62">
        <v>44984.92</v>
      </c>
      <c r="AL537" s="61">
        <v>39.71</v>
      </c>
      <c r="AM537" s="61">
        <v>24.8</v>
      </c>
      <c r="AN537" s="61">
        <v>28.27</v>
      </c>
      <c r="AO537" s="61">
        <v>4.22</v>
      </c>
      <c r="AP537" s="61">
        <v>974.07</v>
      </c>
      <c r="AQ537" s="61">
        <v>0.97889999999999999</v>
      </c>
      <c r="AR537" s="62">
        <v>1000.48</v>
      </c>
      <c r="AS537" s="62">
        <v>1771.17</v>
      </c>
      <c r="AT537" s="62">
        <v>4583.04</v>
      </c>
      <c r="AU537" s="61">
        <v>730.25</v>
      </c>
      <c r="AV537" s="61">
        <v>200.49</v>
      </c>
      <c r="AW537" s="62">
        <v>8285.44</v>
      </c>
      <c r="AX537" s="62">
        <v>4336.4399999999996</v>
      </c>
      <c r="AY537" s="61">
        <v>0.51380000000000003</v>
      </c>
      <c r="AZ537" s="62">
        <v>3460.51</v>
      </c>
      <c r="BA537" s="61">
        <v>0.41010000000000002</v>
      </c>
      <c r="BB537" s="61">
        <v>642.21</v>
      </c>
      <c r="BC537" s="61">
        <v>7.6100000000000001E-2</v>
      </c>
      <c r="BD537" s="62">
        <v>8439.17</v>
      </c>
      <c r="BE537" s="62">
        <v>4020.52</v>
      </c>
      <c r="BF537" s="61">
        <v>1.1857</v>
      </c>
      <c r="BG537" s="61">
        <v>0.5534</v>
      </c>
      <c r="BH537" s="61">
        <v>0.22189999999999999</v>
      </c>
      <c r="BI537" s="61">
        <v>0.1663</v>
      </c>
      <c r="BJ537" s="61">
        <v>3.4500000000000003E-2</v>
      </c>
      <c r="BK537" s="61">
        <v>2.3900000000000001E-2</v>
      </c>
    </row>
    <row r="538" spans="1:63" x14ac:dyDescent="0.25">
      <c r="A538" s="61" t="s">
        <v>569</v>
      </c>
      <c r="B538" s="61">
        <v>49957</v>
      </c>
      <c r="C538" s="61">
        <v>72.62</v>
      </c>
      <c r="D538" s="61">
        <v>19.96</v>
      </c>
      <c r="E538" s="62">
        <v>1449.55</v>
      </c>
      <c r="F538" s="62">
        <v>1441.22</v>
      </c>
      <c r="G538" s="61">
        <v>2.8999999999999998E-3</v>
      </c>
      <c r="H538" s="61">
        <v>2.0000000000000001E-4</v>
      </c>
      <c r="I538" s="61">
        <v>4.4000000000000003E-3</v>
      </c>
      <c r="J538" s="61">
        <v>8.9999999999999998E-4</v>
      </c>
      <c r="K538" s="61">
        <v>7.7000000000000002E-3</v>
      </c>
      <c r="L538" s="61">
        <v>0.9718</v>
      </c>
      <c r="M538" s="61">
        <v>1.21E-2</v>
      </c>
      <c r="N538" s="61">
        <v>0.32490000000000002</v>
      </c>
      <c r="O538" s="61">
        <v>8.9999999999999998E-4</v>
      </c>
      <c r="P538" s="61">
        <v>0.1177</v>
      </c>
      <c r="Q538" s="61">
        <v>64.42</v>
      </c>
      <c r="R538" s="62">
        <v>53637.43</v>
      </c>
      <c r="S538" s="61">
        <v>0.25800000000000001</v>
      </c>
      <c r="T538" s="61">
        <v>0.1724</v>
      </c>
      <c r="U538" s="61">
        <v>0.56969999999999998</v>
      </c>
      <c r="V538" s="61">
        <v>19.510000000000002</v>
      </c>
      <c r="W538" s="61">
        <v>10.68</v>
      </c>
      <c r="X538" s="62">
        <v>68112.17</v>
      </c>
      <c r="Y538" s="61">
        <v>131.54</v>
      </c>
      <c r="Z538" s="62">
        <v>122953.72</v>
      </c>
      <c r="AA538" s="61">
        <v>0.87390000000000001</v>
      </c>
      <c r="AB538" s="61">
        <v>7.3400000000000007E-2</v>
      </c>
      <c r="AC538" s="61">
        <v>5.2699999999999997E-2</v>
      </c>
      <c r="AD538" s="61">
        <v>0.12609999999999999</v>
      </c>
      <c r="AE538" s="61">
        <v>122.95</v>
      </c>
      <c r="AF538" s="62">
        <v>3307.09</v>
      </c>
      <c r="AG538" s="61">
        <v>450.33</v>
      </c>
      <c r="AH538" s="62">
        <v>123094.89</v>
      </c>
      <c r="AI538" s="61" t="s">
        <v>14</v>
      </c>
      <c r="AJ538" s="62">
        <v>33615</v>
      </c>
      <c r="AK538" s="62">
        <v>46842.89</v>
      </c>
      <c r="AL538" s="61">
        <v>45.96</v>
      </c>
      <c r="AM538" s="61">
        <v>25.83</v>
      </c>
      <c r="AN538" s="61">
        <v>28.78</v>
      </c>
      <c r="AO538" s="61">
        <v>4.93</v>
      </c>
      <c r="AP538" s="62">
        <v>1202.48</v>
      </c>
      <c r="AQ538" s="61">
        <v>0.97719999999999996</v>
      </c>
      <c r="AR538" s="62">
        <v>1095.95</v>
      </c>
      <c r="AS538" s="62">
        <v>1812.11</v>
      </c>
      <c r="AT538" s="62">
        <v>4992.13</v>
      </c>
      <c r="AU538" s="61">
        <v>909.05</v>
      </c>
      <c r="AV538" s="61">
        <v>186.05</v>
      </c>
      <c r="AW538" s="62">
        <v>8995.2900000000009</v>
      </c>
      <c r="AX538" s="62">
        <v>4732.1899999999996</v>
      </c>
      <c r="AY538" s="61">
        <v>0.52280000000000004</v>
      </c>
      <c r="AZ538" s="62">
        <v>3743.17</v>
      </c>
      <c r="BA538" s="61">
        <v>0.41349999999999998</v>
      </c>
      <c r="BB538" s="61">
        <v>576.98</v>
      </c>
      <c r="BC538" s="61">
        <v>6.3700000000000007E-2</v>
      </c>
      <c r="BD538" s="62">
        <v>9052.33</v>
      </c>
      <c r="BE538" s="62">
        <v>4241.8900000000003</v>
      </c>
      <c r="BF538" s="61">
        <v>1.1823999999999999</v>
      </c>
      <c r="BG538" s="61">
        <v>0.57220000000000004</v>
      </c>
      <c r="BH538" s="61">
        <v>0.22489999999999999</v>
      </c>
      <c r="BI538" s="61">
        <v>0.14729999999999999</v>
      </c>
      <c r="BJ538" s="61">
        <v>3.56E-2</v>
      </c>
      <c r="BK538" s="61">
        <v>0.02</v>
      </c>
    </row>
    <row r="539" spans="1:63" x14ac:dyDescent="0.25">
      <c r="A539" s="61" t="s">
        <v>570</v>
      </c>
      <c r="B539" s="61">
        <v>49296</v>
      </c>
      <c r="C539" s="61">
        <v>87.05</v>
      </c>
      <c r="D539" s="61">
        <v>12.24</v>
      </c>
      <c r="E539" s="62">
        <v>1065.21</v>
      </c>
      <c r="F539" s="62">
        <v>1279.6300000000001</v>
      </c>
      <c r="G539" s="61">
        <v>2.3E-3</v>
      </c>
      <c r="H539" s="61">
        <v>1E-4</v>
      </c>
      <c r="I539" s="61">
        <v>3.3E-3</v>
      </c>
      <c r="J539" s="61">
        <v>5.9999999999999995E-4</v>
      </c>
      <c r="K539" s="61">
        <v>4.5999999999999999E-3</v>
      </c>
      <c r="L539" s="61">
        <v>0.98089999999999999</v>
      </c>
      <c r="M539" s="61">
        <v>8.3000000000000001E-3</v>
      </c>
      <c r="N539" s="61">
        <v>0.39269999999999999</v>
      </c>
      <c r="O539" s="61">
        <v>2.9999999999999997E-4</v>
      </c>
      <c r="P539" s="61">
        <v>0.1244</v>
      </c>
      <c r="Q539" s="61">
        <v>52.65</v>
      </c>
      <c r="R539" s="62">
        <v>50839</v>
      </c>
      <c r="S539" s="61">
        <v>0.20300000000000001</v>
      </c>
      <c r="T539" s="61">
        <v>0.15409999999999999</v>
      </c>
      <c r="U539" s="61">
        <v>0.64290000000000003</v>
      </c>
      <c r="V539" s="61">
        <v>17.82</v>
      </c>
      <c r="W539" s="61">
        <v>8.02</v>
      </c>
      <c r="X539" s="62">
        <v>67300.240000000005</v>
      </c>
      <c r="Y539" s="61">
        <v>127.68</v>
      </c>
      <c r="Z539" s="62">
        <v>117018.75</v>
      </c>
      <c r="AA539" s="61">
        <v>0.86539999999999995</v>
      </c>
      <c r="AB539" s="61">
        <v>7.51E-2</v>
      </c>
      <c r="AC539" s="61">
        <v>5.9499999999999997E-2</v>
      </c>
      <c r="AD539" s="61">
        <v>0.1346</v>
      </c>
      <c r="AE539" s="61">
        <v>117.02</v>
      </c>
      <c r="AF539" s="62">
        <v>3088.61</v>
      </c>
      <c r="AG539" s="61">
        <v>427.26</v>
      </c>
      <c r="AH539" s="62">
        <v>110963.62</v>
      </c>
      <c r="AI539" s="61" t="s">
        <v>14</v>
      </c>
      <c r="AJ539" s="62">
        <v>31721</v>
      </c>
      <c r="AK539" s="62">
        <v>44223.96</v>
      </c>
      <c r="AL539" s="61">
        <v>40.270000000000003</v>
      </c>
      <c r="AM539" s="61">
        <v>24.92</v>
      </c>
      <c r="AN539" s="61">
        <v>28.51</v>
      </c>
      <c r="AO539" s="61">
        <v>4.5</v>
      </c>
      <c r="AP539" s="62">
        <v>1221.6099999999999</v>
      </c>
      <c r="AQ539" s="61">
        <v>1.0225</v>
      </c>
      <c r="AR539" s="61">
        <v>934.22</v>
      </c>
      <c r="AS539" s="62">
        <v>1567.14</v>
      </c>
      <c r="AT539" s="62">
        <v>4285.7</v>
      </c>
      <c r="AU539" s="61">
        <v>770.81</v>
      </c>
      <c r="AV539" s="61">
        <v>130.52000000000001</v>
      </c>
      <c r="AW539" s="62">
        <v>7688.39</v>
      </c>
      <c r="AX539" s="62">
        <v>4098.8100000000004</v>
      </c>
      <c r="AY539" s="61">
        <v>0.52190000000000003</v>
      </c>
      <c r="AZ539" s="62">
        <v>3188.06</v>
      </c>
      <c r="BA539" s="61">
        <v>0.40589999999999998</v>
      </c>
      <c r="BB539" s="61">
        <v>567.25</v>
      </c>
      <c r="BC539" s="61">
        <v>7.22E-2</v>
      </c>
      <c r="BD539" s="62">
        <v>7854.12</v>
      </c>
      <c r="BE539" s="62">
        <v>4514.18</v>
      </c>
      <c r="BF539" s="61">
        <v>1.3531</v>
      </c>
      <c r="BG539" s="61">
        <v>0.54849999999999999</v>
      </c>
      <c r="BH539" s="61">
        <v>0.22739999999999999</v>
      </c>
      <c r="BI539" s="61">
        <v>0.1648</v>
      </c>
      <c r="BJ539" s="61">
        <v>3.7199999999999997E-2</v>
      </c>
      <c r="BK539" s="61">
        <v>2.2200000000000001E-2</v>
      </c>
    </row>
    <row r="540" spans="1:63" x14ac:dyDescent="0.25">
      <c r="A540" s="61" t="s">
        <v>571</v>
      </c>
      <c r="B540" s="61">
        <v>50070</v>
      </c>
      <c r="C540" s="61">
        <v>28.19</v>
      </c>
      <c r="D540" s="61">
        <v>184.51</v>
      </c>
      <c r="E540" s="62">
        <v>5201.3100000000004</v>
      </c>
      <c r="F540" s="62">
        <v>5003.63</v>
      </c>
      <c r="G540" s="61">
        <v>4.6399999999999997E-2</v>
      </c>
      <c r="H540" s="61">
        <v>2.9999999999999997E-4</v>
      </c>
      <c r="I540" s="61">
        <v>8.5199999999999998E-2</v>
      </c>
      <c r="J540" s="61">
        <v>1.5E-3</v>
      </c>
      <c r="K540" s="61">
        <v>3.0599999999999999E-2</v>
      </c>
      <c r="L540" s="61">
        <v>0.79190000000000005</v>
      </c>
      <c r="M540" s="61">
        <v>4.3999999999999997E-2</v>
      </c>
      <c r="N540" s="61">
        <v>0.19950000000000001</v>
      </c>
      <c r="O540" s="61">
        <v>2.23E-2</v>
      </c>
      <c r="P540" s="61">
        <v>0.1158</v>
      </c>
      <c r="Q540" s="61">
        <v>226.75</v>
      </c>
      <c r="R540" s="62">
        <v>66063.39</v>
      </c>
      <c r="S540" s="61">
        <v>0.26319999999999999</v>
      </c>
      <c r="T540" s="61">
        <v>0.18490000000000001</v>
      </c>
      <c r="U540" s="61">
        <v>0.55189999999999995</v>
      </c>
      <c r="V540" s="61">
        <v>18.75</v>
      </c>
      <c r="W540" s="61">
        <v>27.08</v>
      </c>
      <c r="X540" s="62">
        <v>89028.26</v>
      </c>
      <c r="Y540" s="61">
        <v>189.96</v>
      </c>
      <c r="Z540" s="62">
        <v>192546.26</v>
      </c>
      <c r="AA540" s="61">
        <v>0.74739999999999995</v>
      </c>
      <c r="AB540" s="61">
        <v>0.23469999999999999</v>
      </c>
      <c r="AC540" s="61">
        <v>1.7899999999999999E-2</v>
      </c>
      <c r="AD540" s="61">
        <v>0.25259999999999999</v>
      </c>
      <c r="AE540" s="61">
        <v>192.55</v>
      </c>
      <c r="AF540" s="62">
        <v>7719.31</v>
      </c>
      <c r="AG540" s="61">
        <v>868.8</v>
      </c>
      <c r="AH540" s="62">
        <v>220038.99</v>
      </c>
      <c r="AI540" s="61" t="s">
        <v>14</v>
      </c>
      <c r="AJ540" s="62">
        <v>43292</v>
      </c>
      <c r="AK540" s="62">
        <v>72697.850000000006</v>
      </c>
      <c r="AL540" s="61">
        <v>66.27</v>
      </c>
      <c r="AM540" s="61">
        <v>38.090000000000003</v>
      </c>
      <c r="AN540" s="61">
        <v>40.86</v>
      </c>
      <c r="AO540" s="61">
        <v>4.99</v>
      </c>
      <c r="AP540" s="62">
        <v>1002.71</v>
      </c>
      <c r="AQ540" s="61">
        <v>0.76680000000000004</v>
      </c>
      <c r="AR540" s="62">
        <v>1135.8499999999999</v>
      </c>
      <c r="AS540" s="62">
        <v>1916.6</v>
      </c>
      <c r="AT540" s="62">
        <v>6306.86</v>
      </c>
      <c r="AU540" s="62">
        <v>1175.0999999999999</v>
      </c>
      <c r="AV540" s="61">
        <v>279.20999999999998</v>
      </c>
      <c r="AW540" s="62">
        <v>10813.62</v>
      </c>
      <c r="AX540" s="62">
        <v>3209.68</v>
      </c>
      <c r="AY540" s="61">
        <v>0.29409999999999997</v>
      </c>
      <c r="AZ540" s="62">
        <v>7251.39</v>
      </c>
      <c r="BA540" s="61">
        <v>0.66449999999999998</v>
      </c>
      <c r="BB540" s="61">
        <v>451.86</v>
      </c>
      <c r="BC540" s="61">
        <v>4.1399999999999999E-2</v>
      </c>
      <c r="BD540" s="62">
        <v>10912.93</v>
      </c>
      <c r="BE540" s="62">
        <v>1267.1300000000001</v>
      </c>
      <c r="BF540" s="61">
        <v>0.16120000000000001</v>
      </c>
      <c r="BG540" s="61">
        <v>0.61080000000000001</v>
      </c>
      <c r="BH540" s="61">
        <v>0.22819999999999999</v>
      </c>
      <c r="BI540" s="61">
        <v>0.11070000000000001</v>
      </c>
      <c r="BJ540" s="61">
        <v>2.76E-2</v>
      </c>
      <c r="BK540" s="61">
        <v>2.2700000000000001E-2</v>
      </c>
    </row>
    <row r="541" spans="1:63" x14ac:dyDescent="0.25">
      <c r="A541" s="61" t="s">
        <v>572</v>
      </c>
      <c r="B541" s="61">
        <v>46011</v>
      </c>
      <c r="C541" s="61">
        <v>136.24</v>
      </c>
      <c r="D541" s="61">
        <v>12.35</v>
      </c>
      <c r="E541" s="62">
        <v>1681.96</v>
      </c>
      <c r="F541" s="62">
        <v>1823.74</v>
      </c>
      <c r="G541" s="61">
        <v>1.9E-3</v>
      </c>
      <c r="H541" s="61">
        <v>1E-4</v>
      </c>
      <c r="I541" s="61">
        <v>3.5000000000000001E-3</v>
      </c>
      <c r="J541" s="61">
        <v>1E-3</v>
      </c>
      <c r="K541" s="61">
        <v>5.1999999999999998E-3</v>
      </c>
      <c r="L541" s="61">
        <v>0.97699999999999998</v>
      </c>
      <c r="M541" s="61">
        <v>1.1299999999999999E-2</v>
      </c>
      <c r="N541" s="61">
        <v>0.43880000000000002</v>
      </c>
      <c r="O541" s="61">
        <v>5.7999999999999996E-3</v>
      </c>
      <c r="P541" s="61">
        <v>0.13370000000000001</v>
      </c>
      <c r="Q541" s="61">
        <v>77.69</v>
      </c>
      <c r="R541" s="62">
        <v>51466.37</v>
      </c>
      <c r="S541" s="61">
        <v>0.21199999999999999</v>
      </c>
      <c r="T541" s="61">
        <v>0.17349999999999999</v>
      </c>
      <c r="U541" s="61">
        <v>0.61450000000000005</v>
      </c>
      <c r="V541" s="61">
        <v>18.2</v>
      </c>
      <c r="W541" s="61">
        <v>11.58</v>
      </c>
      <c r="X541" s="62">
        <v>67528.08</v>
      </c>
      <c r="Y541" s="61">
        <v>140.09</v>
      </c>
      <c r="Z541" s="62">
        <v>122172.07</v>
      </c>
      <c r="AA541" s="61">
        <v>0.82240000000000002</v>
      </c>
      <c r="AB541" s="61">
        <v>0.10059999999999999</v>
      </c>
      <c r="AC541" s="61">
        <v>7.6999999999999999E-2</v>
      </c>
      <c r="AD541" s="61">
        <v>0.17760000000000001</v>
      </c>
      <c r="AE541" s="61">
        <v>122.17</v>
      </c>
      <c r="AF541" s="62">
        <v>3347.01</v>
      </c>
      <c r="AG541" s="61">
        <v>408.27</v>
      </c>
      <c r="AH541" s="62">
        <v>116720.56</v>
      </c>
      <c r="AI541" s="61" t="s">
        <v>14</v>
      </c>
      <c r="AJ541" s="62">
        <v>30554</v>
      </c>
      <c r="AK541" s="62">
        <v>43201.04</v>
      </c>
      <c r="AL541" s="61">
        <v>40.479999999999997</v>
      </c>
      <c r="AM541" s="61">
        <v>26.19</v>
      </c>
      <c r="AN541" s="61">
        <v>28.92</v>
      </c>
      <c r="AO541" s="61">
        <v>4.5</v>
      </c>
      <c r="AP541" s="62">
        <v>1322.75</v>
      </c>
      <c r="AQ541" s="61">
        <v>1.0285</v>
      </c>
      <c r="AR541" s="62">
        <v>1000.03</v>
      </c>
      <c r="AS541" s="62">
        <v>1809.02</v>
      </c>
      <c r="AT541" s="62">
        <v>4507.82</v>
      </c>
      <c r="AU541" s="61">
        <v>759.18</v>
      </c>
      <c r="AV541" s="61">
        <v>212.39</v>
      </c>
      <c r="AW541" s="62">
        <v>8288.44</v>
      </c>
      <c r="AX541" s="62">
        <v>4398.2700000000004</v>
      </c>
      <c r="AY541" s="61">
        <v>0.52459999999999996</v>
      </c>
      <c r="AZ541" s="62">
        <v>3269.21</v>
      </c>
      <c r="BA541" s="61">
        <v>0.38990000000000002</v>
      </c>
      <c r="BB541" s="61">
        <v>717.26</v>
      </c>
      <c r="BC541" s="61">
        <v>8.5500000000000007E-2</v>
      </c>
      <c r="BD541" s="62">
        <v>8384.73</v>
      </c>
      <c r="BE541" s="62">
        <v>4242.53</v>
      </c>
      <c r="BF541" s="61">
        <v>1.3528</v>
      </c>
      <c r="BG541" s="61">
        <v>0.55289999999999995</v>
      </c>
      <c r="BH541" s="61">
        <v>0.23</v>
      </c>
      <c r="BI541" s="61">
        <v>0.15570000000000001</v>
      </c>
      <c r="BJ541" s="61">
        <v>3.7699999999999997E-2</v>
      </c>
      <c r="BK541" s="61">
        <v>2.3599999999999999E-2</v>
      </c>
    </row>
    <row r="542" spans="1:63" x14ac:dyDescent="0.25">
      <c r="A542" s="61" t="s">
        <v>573</v>
      </c>
      <c r="B542" s="61">
        <v>49536</v>
      </c>
      <c r="C542" s="61">
        <v>62.19</v>
      </c>
      <c r="D542" s="61">
        <v>32.380000000000003</v>
      </c>
      <c r="E542" s="62">
        <v>2014</v>
      </c>
      <c r="F542" s="62">
        <v>2013.87</v>
      </c>
      <c r="G542" s="61">
        <v>4.5999999999999999E-3</v>
      </c>
      <c r="H542" s="61">
        <v>4.0000000000000002E-4</v>
      </c>
      <c r="I542" s="61">
        <v>1.52E-2</v>
      </c>
      <c r="J542" s="61">
        <v>1.6999999999999999E-3</v>
      </c>
      <c r="K542" s="61">
        <v>0.03</v>
      </c>
      <c r="L542" s="61">
        <v>0.91949999999999998</v>
      </c>
      <c r="M542" s="61">
        <v>2.87E-2</v>
      </c>
      <c r="N542" s="61">
        <v>0.46110000000000001</v>
      </c>
      <c r="O542" s="61">
        <v>6.1999999999999998E-3</v>
      </c>
      <c r="P542" s="61">
        <v>0.13830000000000001</v>
      </c>
      <c r="Q542" s="61">
        <v>89.08</v>
      </c>
      <c r="R542" s="62">
        <v>52662.71</v>
      </c>
      <c r="S542" s="61">
        <v>0.25869999999999999</v>
      </c>
      <c r="T542" s="61">
        <v>0.17169999999999999</v>
      </c>
      <c r="U542" s="61">
        <v>0.56969999999999998</v>
      </c>
      <c r="V542" s="61">
        <v>18.920000000000002</v>
      </c>
      <c r="W542" s="61">
        <v>12.87</v>
      </c>
      <c r="X542" s="62">
        <v>67519.38</v>
      </c>
      <c r="Y542" s="61">
        <v>150.94</v>
      </c>
      <c r="Z542" s="62">
        <v>112412.04</v>
      </c>
      <c r="AA542" s="61">
        <v>0.83889999999999998</v>
      </c>
      <c r="AB542" s="61">
        <v>0.1278</v>
      </c>
      <c r="AC542" s="61">
        <v>3.3300000000000003E-2</v>
      </c>
      <c r="AD542" s="61">
        <v>0.16109999999999999</v>
      </c>
      <c r="AE542" s="61">
        <v>112.41</v>
      </c>
      <c r="AF542" s="62">
        <v>3162.4</v>
      </c>
      <c r="AG542" s="61">
        <v>453.29</v>
      </c>
      <c r="AH542" s="62">
        <v>113043.8</v>
      </c>
      <c r="AI542" s="61" t="s">
        <v>14</v>
      </c>
      <c r="AJ542" s="62">
        <v>31250</v>
      </c>
      <c r="AK542" s="62">
        <v>44392.85</v>
      </c>
      <c r="AL542" s="61">
        <v>43.67</v>
      </c>
      <c r="AM542" s="61">
        <v>26.3</v>
      </c>
      <c r="AN542" s="61">
        <v>30.79</v>
      </c>
      <c r="AO542" s="61">
        <v>3.87</v>
      </c>
      <c r="AP542" s="61">
        <v>849.52</v>
      </c>
      <c r="AQ542" s="61">
        <v>0.97350000000000003</v>
      </c>
      <c r="AR542" s="62">
        <v>1045.72</v>
      </c>
      <c r="AS542" s="62">
        <v>1836.15</v>
      </c>
      <c r="AT542" s="62">
        <v>5018.8100000000004</v>
      </c>
      <c r="AU542" s="61">
        <v>923.87</v>
      </c>
      <c r="AV542" s="61">
        <v>214.89</v>
      </c>
      <c r="AW542" s="62">
        <v>9039.44</v>
      </c>
      <c r="AX542" s="62">
        <v>4804.43</v>
      </c>
      <c r="AY542" s="61">
        <v>0.52090000000000003</v>
      </c>
      <c r="AZ542" s="62">
        <v>3627.89</v>
      </c>
      <c r="BA542" s="61">
        <v>0.39329999999999998</v>
      </c>
      <c r="BB542" s="61">
        <v>791.65</v>
      </c>
      <c r="BC542" s="61">
        <v>8.5800000000000001E-2</v>
      </c>
      <c r="BD542" s="62">
        <v>9223.98</v>
      </c>
      <c r="BE542" s="62">
        <v>4242.71</v>
      </c>
      <c r="BF542" s="61">
        <v>1.2683</v>
      </c>
      <c r="BG542" s="61">
        <v>0.55559999999999998</v>
      </c>
      <c r="BH542" s="61">
        <v>0.2152</v>
      </c>
      <c r="BI542" s="61">
        <v>0.17849999999999999</v>
      </c>
      <c r="BJ542" s="61">
        <v>3.3799999999999997E-2</v>
      </c>
      <c r="BK542" s="61">
        <v>1.6899999999999998E-2</v>
      </c>
    </row>
    <row r="543" spans="1:63" x14ac:dyDescent="0.25">
      <c r="A543" s="61" t="s">
        <v>574</v>
      </c>
      <c r="B543" s="61">
        <v>46458</v>
      </c>
      <c r="C543" s="61">
        <v>94.71</v>
      </c>
      <c r="D543" s="61">
        <v>14.23</v>
      </c>
      <c r="E543" s="62">
        <v>1347.33</v>
      </c>
      <c r="F543" s="62">
        <v>1338.44</v>
      </c>
      <c r="G543" s="61">
        <v>2.0999999999999999E-3</v>
      </c>
      <c r="H543" s="61">
        <v>2.0000000000000001E-4</v>
      </c>
      <c r="I543" s="61">
        <v>5.3E-3</v>
      </c>
      <c r="J543" s="61">
        <v>8.9999999999999998E-4</v>
      </c>
      <c r="K543" s="61">
        <v>6.7999999999999996E-3</v>
      </c>
      <c r="L543" s="61">
        <v>0.97140000000000004</v>
      </c>
      <c r="M543" s="61">
        <v>1.32E-2</v>
      </c>
      <c r="N543" s="61">
        <v>0.4249</v>
      </c>
      <c r="O543" s="61">
        <v>2.9999999999999997E-4</v>
      </c>
      <c r="P543" s="61">
        <v>0.13439999999999999</v>
      </c>
      <c r="Q543" s="61">
        <v>60.74</v>
      </c>
      <c r="R543" s="62">
        <v>51593.16</v>
      </c>
      <c r="S543" s="61">
        <v>0.21909999999999999</v>
      </c>
      <c r="T543" s="61">
        <v>0.16789999999999999</v>
      </c>
      <c r="U543" s="61">
        <v>0.61299999999999999</v>
      </c>
      <c r="V543" s="61">
        <v>18.62</v>
      </c>
      <c r="W543" s="61">
        <v>10.16</v>
      </c>
      <c r="X543" s="62">
        <v>64519.47</v>
      </c>
      <c r="Y543" s="61">
        <v>128.05000000000001</v>
      </c>
      <c r="Z543" s="62">
        <v>112366.35</v>
      </c>
      <c r="AA543" s="61">
        <v>0.89119999999999999</v>
      </c>
      <c r="AB543" s="61">
        <v>6.1600000000000002E-2</v>
      </c>
      <c r="AC543" s="61">
        <v>4.7199999999999999E-2</v>
      </c>
      <c r="AD543" s="61">
        <v>0.10879999999999999</v>
      </c>
      <c r="AE543" s="61">
        <v>112.37</v>
      </c>
      <c r="AF543" s="62">
        <v>2861.27</v>
      </c>
      <c r="AG543" s="61">
        <v>405.14</v>
      </c>
      <c r="AH543" s="62">
        <v>108244.19</v>
      </c>
      <c r="AI543" s="61" t="s">
        <v>14</v>
      </c>
      <c r="AJ543" s="62">
        <v>31991</v>
      </c>
      <c r="AK543" s="62">
        <v>43500.21</v>
      </c>
      <c r="AL543" s="61">
        <v>39.380000000000003</v>
      </c>
      <c r="AM543" s="61">
        <v>24.38</v>
      </c>
      <c r="AN543" s="61">
        <v>26.26</v>
      </c>
      <c r="AO543" s="61">
        <v>4.32</v>
      </c>
      <c r="AP543" s="61">
        <v>889.96</v>
      </c>
      <c r="AQ543" s="61">
        <v>1.0742</v>
      </c>
      <c r="AR543" s="62">
        <v>1088.28</v>
      </c>
      <c r="AS543" s="62">
        <v>1934.67</v>
      </c>
      <c r="AT543" s="62">
        <v>5014.2</v>
      </c>
      <c r="AU543" s="61">
        <v>771.64</v>
      </c>
      <c r="AV543" s="61">
        <v>236.18</v>
      </c>
      <c r="AW543" s="62">
        <v>9044.9699999999993</v>
      </c>
      <c r="AX543" s="62">
        <v>5104.82</v>
      </c>
      <c r="AY543" s="61">
        <v>0.55889999999999995</v>
      </c>
      <c r="AZ543" s="62">
        <v>3333.06</v>
      </c>
      <c r="BA543" s="61">
        <v>0.36499999999999999</v>
      </c>
      <c r="BB543" s="61">
        <v>695</v>
      </c>
      <c r="BC543" s="61">
        <v>7.6100000000000001E-2</v>
      </c>
      <c r="BD543" s="62">
        <v>9132.8799999999992</v>
      </c>
      <c r="BE543" s="62">
        <v>4583.07</v>
      </c>
      <c r="BF543" s="61">
        <v>1.536</v>
      </c>
      <c r="BG543" s="61">
        <v>0.54759999999999998</v>
      </c>
      <c r="BH543" s="61">
        <v>0.2258</v>
      </c>
      <c r="BI543" s="61">
        <v>0.1726</v>
      </c>
      <c r="BJ543" s="61">
        <v>3.5000000000000003E-2</v>
      </c>
      <c r="BK543" s="61">
        <v>1.89E-2</v>
      </c>
    </row>
    <row r="544" spans="1:63" x14ac:dyDescent="0.25">
      <c r="A544" s="61" t="s">
        <v>575</v>
      </c>
      <c r="B544" s="61">
        <v>44933</v>
      </c>
      <c r="C544" s="61">
        <v>29.81</v>
      </c>
      <c r="D544" s="61">
        <v>176.78</v>
      </c>
      <c r="E544" s="62">
        <v>5269.84</v>
      </c>
      <c r="F544" s="62">
        <v>5103.92</v>
      </c>
      <c r="G544" s="61">
        <v>5.9299999999999999E-2</v>
      </c>
      <c r="H544" s="61">
        <v>4.0000000000000002E-4</v>
      </c>
      <c r="I544" s="61">
        <v>2.8299999999999999E-2</v>
      </c>
      <c r="J544" s="61">
        <v>1E-3</v>
      </c>
      <c r="K544" s="61">
        <v>2.2800000000000001E-2</v>
      </c>
      <c r="L544" s="61">
        <v>0.85729999999999995</v>
      </c>
      <c r="M544" s="61">
        <v>3.09E-2</v>
      </c>
      <c r="N544" s="61">
        <v>9.0200000000000002E-2</v>
      </c>
      <c r="O544" s="61">
        <v>1.6199999999999999E-2</v>
      </c>
      <c r="P544" s="61">
        <v>9.9599999999999994E-2</v>
      </c>
      <c r="Q544" s="61">
        <v>227.61</v>
      </c>
      <c r="R544" s="62">
        <v>65809.63</v>
      </c>
      <c r="S544" s="61">
        <v>0.21740000000000001</v>
      </c>
      <c r="T544" s="61">
        <v>0.21759999999999999</v>
      </c>
      <c r="U544" s="61">
        <v>0.56499999999999995</v>
      </c>
      <c r="V544" s="61">
        <v>18.78</v>
      </c>
      <c r="W544" s="61">
        <v>24.7</v>
      </c>
      <c r="X544" s="62">
        <v>89451.06</v>
      </c>
      <c r="Y544" s="61">
        <v>211.59</v>
      </c>
      <c r="Z544" s="62">
        <v>201353.49</v>
      </c>
      <c r="AA544" s="61">
        <v>0.83350000000000002</v>
      </c>
      <c r="AB544" s="61">
        <v>0.1452</v>
      </c>
      <c r="AC544" s="61">
        <v>2.12E-2</v>
      </c>
      <c r="AD544" s="61">
        <v>0.16650000000000001</v>
      </c>
      <c r="AE544" s="61">
        <v>201.35</v>
      </c>
      <c r="AF544" s="62">
        <v>8034.03</v>
      </c>
      <c r="AG544" s="61">
        <v>978.38</v>
      </c>
      <c r="AH544" s="62">
        <v>258065.12</v>
      </c>
      <c r="AI544" s="61" t="s">
        <v>14</v>
      </c>
      <c r="AJ544" s="62">
        <v>55771</v>
      </c>
      <c r="AK544" s="62">
        <v>103525.38</v>
      </c>
      <c r="AL544" s="61">
        <v>71.760000000000005</v>
      </c>
      <c r="AM544" s="61">
        <v>38.67</v>
      </c>
      <c r="AN544" s="61">
        <v>43.57</v>
      </c>
      <c r="AO544" s="61">
        <v>5.01</v>
      </c>
      <c r="AP544" s="62">
        <v>1096.5</v>
      </c>
      <c r="AQ544" s="61">
        <v>0.5988</v>
      </c>
      <c r="AR544" s="62">
        <v>1035.3900000000001</v>
      </c>
      <c r="AS544" s="62">
        <v>1931.91</v>
      </c>
      <c r="AT544" s="62">
        <v>6280.82</v>
      </c>
      <c r="AU544" s="62">
        <v>1159.97</v>
      </c>
      <c r="AV544" s="61">
        <v>398.54</v>
      </c>
      <c r="AW544" s="62">
        <v>10806.64</v>
      </c>
      <c r="AX544" s="62">
        <v>2733.58</v>
      </c>
      <c r="AY544" s="61">
        <v>0.2616</v>
      </c>
      <c r="AZ544" s="62">
        <v>7388.08</v>
      </c>
      <c r="BA544" s="61">
        <v>0.70699999999999996</v>
      </c>
      <c r="BB544" s="61">
        <v>327.89</v>
      </c>
      <c r="BC544" s="61">
        <v>3.1399999999999997E-2</v>
      </c>
      <c r="BD544" s="62">
        <v>10449.549999999999</v>
      </c>
      <c r="BE544" s="62">
        <v>1117.56</v>
      </c>
      <c r="BF544" s="61">
        <v>0.1046</v>
      </c>
      <c r="BG544" s="61">
        <v>0.62070000000000003</v>
      </c>
      <c r="BH544" s="61">
        <v>0.2298</v>
      </c>
      <c r="BI544" s="61">
        <v>9.4500000000000001E-2</v>
      </c>
      <c r="BJ544" s="61">
        <v>3.04E-2</v>
      </c>
      <c r="BK544" s="61">
        <v>2.46E-2</v>
      </c>
    </row>
    <row r="545" spans="1:63" x14ac:dyDescent="0.25">
      <c r="A545" s="61" t="s">
        <v>576</v>
      </c>
      <c r="B545" s="61">
        <v>45625</v>
      </c>
      <c r="C545" s="61">
        <v>99.43</v>
      </c>
      <c r="D545" s="61">
        <v>18.57</v>
      </c>
      <c r="E545" s="62">
        <v>1846.87</v>
      </c>
      <c r="F545" s="62">
        <v>1802</v>
      </c>
      <c r="G545" s="61">
        <v>5.7000000000000002E-3</v>
      </c>
      <c r="H545" s="61">
        <v>2.9999999999999997E-4</v>
      </c>
      <c r="I545" s="61">
        <v>1.38E-2</v>
      </c>
      <c r="J545" s="61">
        <v>1.5E-3</v>
      </c>
      <c r="K545" s="61">
        <v>3.3599999999999998E-2</v>
      </c>
      <c r="L545" s="61">
        <v>0.91479999999999995</v>
      </c>
      <c r="M545" s="61">
        <v>3.04E-2</v>
      </c>
      <c r="N545" s="61">
        <v>0.41110000000000002</v>
      </c>
      <c r="O545" s="61">
        <v>4.8999999999999998E-3</v>
      </c>
      <c r="P545" s="61">
        <v>0.14499999999999999</v>
      </c>
      <c r="Q545" s="61">
        <v>80.58</v>
      </c>
      <c r="R545" s="62">
        <v>52682.98</v>
      </c>
      <c r="S545" s="61">
        <v>0.28160000000000002</v>
      </c>
      <c r="T545" s="61">
        <v>0.1527</v>
      </c>
      <c r="U545" s="61">
        <v>0.56569999999999998</v>
      </c>
      <c r="V545" s="61">
        <v>18.5</v>
      </c>
      <c r="W545" s="61">
        <v>13.87</v>
      </c>
      <c r="X545" s="62">
        <v>66274.67</v>
      </c>
      <c r="Y545" s="61">
        <v>129.1</v>
      </c>
      <c r="Z545" s="62">
        <v>129151.34</v>
      </c>
      <c r="AA545" s="61">
        <v>0.7883</v>
      </c>
      <c r="AB545" s="61">
        <v>0.17780000000000001</v>
      </c>
      <c r="AC545" s="61">
        <v>3.39E-2</v>
      </c>
      <c r="AD545" s="61">
        <v>0.2117</v>
      </c>
      <c r="AE545" s="61">
        <v>129.15</v>
      </c>
      <c r="AF545" s="62">
        <v>3565.79</v>
      </c>
      <c r="AG545" s="61">
        <v>452.41</v>
      </c>
      <c r="AH545" s="62">
        <v>132036.35</v>
      </c>
      <c r="AI545" s="61" t="s">
        <v>14</v>
      </c>
      <c r="AJ545" s="62">
        <v>30799</v>
      </c>
      <c r="AK545" s="62">
        <v>45138.65</v>
      </c>
      <c r="AL545" s="61">
        <v>45.22</v>
      </c>
      <c r="AM545" s="61">
        <v>25.96</v>
      </c>
      <c r="AN545" s="61">
        <v>31.62</v>
      </c>
      <c r="AO545" s="61">
        <v>3.85</v>
      </c>
      <c r="AP545" s="61">
        <v>982.39</v>
      </c>
      <c r="AQ545" s="61">
        <v>1.0381</v>
      </c>
      <c r="AR545" s="62">
        <v>1135.57</v>
      </c>
      <c r="AS545" s="62">
        <v>1755.6</v>
      </c>
      <c r="AT545" s="62">
        <v>5096.18</v>
      </c>
      <c r="AU545" s="61">
        <v>912.04</v>
      </c>
      <c r="AV545" s="61">
        <v>280.31</v>
      </c>
      <c r="AW545" s="62">
        <v>9179.7000000000007</v>
      </c>
      <c r="AX545" s="62">
        <v>4621.05</v>
      </c>
      <c r="AY545" s="61">
        <v>0.48609999999999998</v>
      </c>
      <c r="AZ545" s="62">
        <v>4168.7299999999996</v>
      </c>
      <c r="BA545" s="61">
        <v>0.4385</v>
      </c>
      <c r="BB545" s="61">
        <v>717.41</v>
      </c>
      <c r="BC545" s="61">
        <v>7.5499999999999998E-2</v>
      </c>
      <c r="BD545" s="62">
        <v>9507.19</v>
      </c>
      <c r="BE545" s="62">
        <v>3402.64</v>
      </c>
      <c r="BF545" s="61">
        <v>0.95330000000000004</v>
      </c>
      <c r="BG545" s="61">
        <v>0.55889999999999995</v>
      </c>
      <c r="BH545" s="61">
        <v>0.21260000000000001</v>
      </c>
      <c r="BI545" s="61">
        <v>0.1749</v>
      </c>
      <c r="BJ545" s="61">
        <v>3.39E-2</v>
      </c>
      <c r="BK545" s="61">
        <v>1.9599999999999999E-2</v>
      </c>
    </row>
    <row r="546" spans="1:63" x14ac:dyDescent="0.25">
      <c r="A546" s="61" t="s">
        <v>577</v>
      </c>
      <c r="B546" s="61">
        <v>47522</v>
      </c>
      <c r="C546" s="61">
        <v>83.43</v>
      </c>
      <c r="D546" s="61">
        <v>9.48</v>
      </c>
      <c r="E546" s="61">
        <v>790.56</v>
      </c>
      <c r="F546" s="61">
        <v>770.71</v>
      </c>
      <c r="G546" s="61">
        <v>1.6000000000000001E-3</v>
      </c>
      <c r="H546" s="61">
        <v>0</v>
      </c>
      <c r="I546" s="61">
        <v>5.4000000000000003E-3</v>
      </c>
      <c r="J546" s="61">
        <v>1E-3</v>
      </c>
      <c r="K546" s="61">
        <v>1.24E-2</v>
      </c>
      <c r="L546" s="61">
        <v>0.95930000000000004</v>
      </c>
      <c r="M546" s="61">
        <v>2.0400000000000001E-2</v>
      </c>
      <c r="N546" s="61">
        <v>0.46400000000000002</v>
      </c>
      <c r="O546" s="61">
        <v>1E-3</v>
      </c>
      <c r="P546" s="61">
        <v>0.1431</v>
      </c>
      <c r="Q546" s="61">
        <v>40.25</v>
      </c>
      <c r="R546" s="62">
        <v>47143.519999999997</v>
      </c>
      <c r="S546" s="61">
        <v>0.32090000000000002</v>
      </c>
      <c r="T546" s="61">
        <v>0.1487</v>
      </c>
      <c r="U546" s="61">
        <v>0.53039999999999998</v>
      </c>
      <c r="V546" s="61">
        <v>16.61</v>
      </c>
      <c r="W546" s="61">
        <v>7.43</v>
      </c>
      <c r="X546" s="62">
        <v>57841.39</v>
      </c>
      <c r="Y546" s="61">
        <v>102.62</v>
      </c>
      <c r="Z546" s="62">
        <v>99569.67</v>
      </c>
      <c r="AA546" s="61">
        <v>0.89529999999999998</v>
      </c>
      <c r="AB546" s="61">
        <v>5.5899999999999998E-2</v>
      </c>
      <c r="AC546" s="61">
        <v>4.87E-2</v>
      </c>
      <c r="AD546" s="61">
        <v>0.1047</v>
      </c>
      <c r="AE546" s="61">
        <v>99.57</v>
      </c>
      <c r="AF546" s="62">
        <v>2460.83</v>
      </c>
      <c r="AG546" s="61">
        <v>363.71</v>
      </c>
      <c r="AH546" s="62">
        <v>87020.08</v>
      </c>
      <c r="AI546" s="61" t="s">
        <v>14</v>
      </c>
      <c r="AJ546" s="62">
        <v>30565</v>
      </c>
      <c r="AK546" s="62">
        <v>41106.76</v>
      </c>
      <c r="AL546" s="61">
        <v>37.119999999999997</v>
      </c>
      <c r="AM546" s="61">
        <v>23.92</v>
      </c>
      <c r="AN546" s="61">
        <v>26.21</v>
      </c>
      <c r="AO546" s="61">
        <v>4.33</v>
      </c>
      <c r="AP546" s="62">
        <v>1215.05</v>
      </c>
      <c r="AQ546" s="61">
        <v>1.2617</v>
      </c>
      <c r="AR546" s="62">
        <v>1246.32</v>
      </c>
      <c r="AS546" s="62">
        <v>2112.44</v>
      </c>
      <c r="AT546" s="62">
        <v>5282.57</v>
      </c>
      <c r="AU546" s="61">
        <v>783.51</v>
      </c>
      <c r="AV546" s="61">
        <v>250.4</v>
      </c>
      <c r="AW546" s="62">
        <v>9675.25</v>
      </c>
      <c r="AX546" s="62">
        <v>5814.27</v>
      </c>
      <c r="AY546" s="61">
        <v>0.57410000000000005</v>
      </c>
      <c r="AZ546" s="62">
        <v>3547.03</v>
      </c>
      <c r="BA546" s="61">
        <v>0.35020000000000001</v>
      </c>
      <c r="BB546" s="61">
        <v>766.79</v>
      </c>
      <c r="BC546" s="61">
        <v>7.5700000000000003E-2</v>
      </c>
      <c r="BD546" s="62">
        <v>10128.09</v>
      </c>
      <c r="BE546" s="62">
        <v>5114.22</v>
      </c>
      <c r="BF546" s="61">
        <v>1.9571000000000001</v>
      </c>
      <c r="BG546" s="61">
        <v>0.51839999999999997</v>
      </c>
      <c r="BH546" s="61">
        <v>0.21460000000000001</v>
      </c>
      <c r="BI546" s="61">
        <v>0.2072</v>
      </c>
      <c r="BJ546" s="61">
        <v>3.4700000000000002E-2</v>
      </c>
      <c r="BK546" s="61">
        <v>2.5100000000000001E-2</v>
      </c>
    </row>
    <row r="547" spans="1:63" x14ac:dyDescent="0.25">
      <c r="A547" s="61" t="s">
        <v>578</v>
      </c>
      <c r="B547" s="61">
        <v>44941</v>
      </c>
      <c r="C547" s="61">
        <v>55.62</v>
      </c>
      <c r="D547" s="61">
        <v>45.83</v>
      </c>
      <c r="E547" s="62">
        <v>2549.04</v>
      </c>
      <c r="F547" s="62">
        <v>2390.02</v>
      </c>
      <c r="G547" s="61">
        <v>7.1999999999999998E-3</v>
      </c>
      <c r="H547" s="61">
        <v>5.0000000000000001E-4</v>
      </c>
      <c r="I547" s="61">
        <v>3.2399999999999998E-2</v>
      </c>
      <c r="J547" s="61">
        <v>1.2999999999999999E-3</v>
      </c>
      <c r="K547" s="61">
        <v>3.2099999999999997E-2</v>
      </c>
      <c r="L547" s="61">
        <v>0.87380000000000002</v>
      </c>
      <c r="M547" s="61">
        <v>5.28E-2</v>
      </c>
      <c r="N547" s="61">
        <v>0.52839999999999998</v>
      </c>
      <c r="O547" s="61">
        <v>8.6999999999999994E-3</v>
      </c>
      <c r="P547" s="61">
        <v>0.14499999999999999</v>
      </c>
      <c r="Q547" s="61">
        <v>105.73</v>
      </c>
      <c r="R547" s="62">
        <v>52570.06</v>
      </c>
      <c r="S547" s="61">
        <v>0.27539999999999998</v>
      </c>
      <c r="T547" s="61">
        <v>0.1623</v>
      </c>
      <c r="U547" s="61">
        <v>0.56230000000000002</v>
      </c>
      <c r="V547" s="61">
        <v>18.46</v>
      </c>
      <c r="W547" s="61">
        <v>15.61</v>
      </c>
      <c r="X547" s="62">
        <v>73302.039999999994</v>
      </c>
      <c r="Y547" s="61">
        <v>158.63999999999999</v>
      </c>
      <c r="Z547" s="62">
        <v>110768.95</v>
      </c>
      <c r="AA547" s="61">
        <v>0.74070000000000003</v>
      </c>
      <c r="AB547" s="61">
        <v>0.2225</v>
      </c>
      <c r="AC547" s="61">
        <v>3.6700000000000003E-2</v>
      </c>
      <c r="AD547" s="61">
        <v>0.25929999999999997</v>
      </c>
      <c r="AE547" s="61">
        <v>110.77</v>
      </c>
      <c r="AF547" s="62">
        <v>3355.47</v>
      </c>
      <c r="AG547" s="61">
        <v>420.2</v>
      </c>
      <c r="AH547" s="62">
        <v>115411.49</v>
      </c>
      <c r="AI547" s="61" t="s">
        <v>14</v>
      </c>
      <c r="AJ547" s="62">
        <v>27493</v>
      </c>
      <c r="AK547" s="62">
        <v>42291.82</v>
      </c>
      <c r="AL547" s="61">
        <v>47.65</v>
      </c>
      <c r="AM547" s="61">
        <v>28.25</v>
      </c>
      <c r="AN547" s="61">
        <v>35.53</v>
      </c>
      <c r="AO547" s="61">
        <v>4.17</v>
      </c>
      <c r="AP547" s="61">
        <v>883.75</v>
      </c>
      <c r="AQ547" s="61">
        <v>1.0204</v>
      </c>
      <c r="AR547" s="62">
        <v>1090.05</v>
      </c>
      <c r="AS547" s="62">
        <v>1688.84</v>
      </c>
      <c r="AT547" s="62">
        <v>5290.45</v>
      </c>
      <c r="AU547" s="61">
        <v>890.87</v>
      </c>
      <c r="AV547" s="61">
        <v>274.63</v>
      </c>
      <c r="AW547" s="62">
        <v>9234.84</v>
      </c>
      <c r="AX547" s="62">
        <v>4858.8999999999996</v>
      </c>
      <c r="AY547" s="61">
        <v>0.50629999999999997</v>
      </c>
      <c r="AZ547" s="62">
        <v>3820.89</v>
      </c>
      <c r="BA547" s="61">
        <v>0.3982</v>
      </c>
      <c r="BB547" s="61">
        <v>916.16</v>
      </c>
      <c r="BC547" s="61">
        <v>9.5500000000000002E-2</v>
      </c>
      <c r="BD547" s="62">
        <v>9595.94</v>
      </c>
      <c r="BE547" s="62">
        <v>3425.75</v>
      </c>
      <c r="BF547" s="61">
        <v>1.0546</v>
      </c>
      <c r="BG547" s="61">
        <v>0.55789999999999995</v>
      </c>
      <c r="BH547" s="61">
        <v>0.2155</v>
      </c>
      <c r="BI547" s="61">
        <v>0.1729</v>
      </c>
      <c r="BJ547" s="61">
        <v>3.0499999999999999E-2</v>
      </c>
      <c r="BK547" s="61">
        <v>2.3199999999999998E-2</v>
      </c>
    </row>
    <row r="548" spans="1:63" x14ac:dyDescent="0.25">
      <c r="A548" s="61" t="s">
        <v>579</v>
      </c>
      <c r="B548" s="61">
        <v>49643</v>
      </c>
      <c r="C548" s="61">
        <v>92.9</v>
      </c>
      <c r="D548" s="61">
        <v>12.44</v>
      </c>
      <c r="E548" s="62">
        <v>1155.77</v>
      </c>
      <c r="F548" s="62">
        <v>1125.4100000000001</v>
      </c>
      <c r="G548" s="61">
        <v>1.1999999999999999E-3</v>
      </c>
      <c r="H548" s="61">
        <v>2.0000000000000001E-4</v>
      </c>
      <c r="I548" s="61">
        <v>5.5999999999999999E-3</v>
      </c>
      <c r="J548" s="61">
        <v>1E-3</v>
      </c>
      <c r="K548" s="61">
        <v>9.4000000000000004E-3</v>
      </c>
      <c r="L548" s="61">
        <v>0.9667</v>
      </c>
      <c r="M548" s="61">
        <v>1.5900000000000001E-2</v>
      </c>
      <c r="N548" s="61">
        <v>0.54969999999999997</v>
      </c>
      <c r="O548" s="61">
        <v>5.9999999999999995E-4</v>
      </c>
      <c r="P548" s="61">
        <v>0.15340000000000001</v>
      </c>
      <c r="Q548" s="61">
        <v>54.3</v>
      </c>
      <c r="R548" s="62">
        <v>49269.120000000003</v>
      </c>
      <c r="S548" s="61">
        <v>0.25159999999999999</v>
      </c>
      <c r="T548" s="61">
        <v>0.14530000000000001</v>
      </c>
      <c r="U548" s="61">
        <v>0.60309999999999997</v>
      </c>
      <c r="V548" s="61">
        <v>17.62</v>
      </c>
      <c r="W548" s="61">
        <v>9.11</v>
      </c>
      <c r="X548" s="62">
        <v>59327.75</v>
      </c>
      <c r="Y548" s="61">
        <v>121.96</v>
      </c>
      <c r="Z548" s="62">
        <v>85855.42</v>
      </c>
      <c r="AA548" s="61">
        <v>0.87239999999999995</v>
      </c>
      <c r="AB548" s="61">
        <v>7.0400000000000004E-2</v>
      </c>
      <c r="AC548" s="61">
        <v>5.7200000000000001E-2</v>
      </c>
      <c r="AD548" s="61">
        <v>0.12759999999999999</v>
      </c>
      <c r="AE548" s="61">
        <v>85.86</v>
      </c>
      <c r="AF548" s="62">
        <v>2033.38</v>
      </c>
      <c r="AG548" s="61">
        <v>304.8</v>
      </c>
      <c r="AH548" s="62">
        <v>79659.58</v>
      </c>
      <c r="AI548" s="61" t="s">
        <v>14</v>
      </c>
      <c r="AJ548" s="62">
        <v>28743</v>
      </c>
      <c r="AK548" s="62">
        <v>39779.360000000001</v>
      </c>
      <c r="AL548" s="61">
        <v>32.71</v>
      </c>
      <c r="AM548" s="61">
        <v>23.1</v>
      </c>
      <c r="AN548" s="61">
        <v>24.93</v>
      </c>
      <c r="AO548" s="61">
        <v>4.1100000000000003</v>
      </c>
      <c r="AP548" s="62">
        <v>1118.74</v>
      </c>
      <c r="AQ548" s="61">
        <v>0.93069999999999997</v>
      </c>
      <c r="AR548" s="62">
        <v>1163.77</v>
      </c>
      <c r="AS548" s="62">
        <v>2147.8200000000002</v>
      </c>
      <c r="AT548" s="62">
        <v>5201.54</v>
      </c>
      <c r="AU548" s="61">
        <v>794.66</v>
      </c>
      <c r="AV548" s="61">
        <v>330.7</v>
      </c>
      <c r="AW548" s="62">
        <v>9638.5</v>
      </c>
      <c r="AX548" s="62">
        <v>6347.85</v>
      </c>
      <c r="AY548" s="61">
        <v>0.64329999999999998</v>
      </c>
      <c r="AZ548" s="62">
        <v>2526.6799999999998</v>
      </c>
      <c r="BA548" s="61">
        <v>0.25609999999999999</v>
      </c>
      <c r="BB548" s="61">
        <v>993.17</v>
      </c>
      <c r="BC548" s="61">
        <v>0.10059999999999999</v>
      </c>
      <c r="BD548" s="62">
        <v>9867.7000000000007</v>
      </c>
      <c r="BE548" s="62">
        <v>5747.43</v>
      </c>
      <c r="BF548" s="61">
        <v>2.4148000000000001</v>
      </c>
      <c r="BG548" s="61">
        <v>0.52659999999999996</v>
      </c>
      <c r="BH548" s="61">
        <v>0.23130000000000001</v>
      </c>
      <c r="BI548" s="61">
        <v>0.1802</v>
      </c>
      <c r="BJ548" s="61">
        <v>3.9399999999999998E-2</v>
      </c>
      <c r="BK548" s="61">
        <v>2.2499999999999999E-2</v>
      </c>
    </row>
    <row r="549" spans="1:63" x14ac:dyDescent="0.25">
      <c r="A549" s="61" t="s">
        <v>580</v>
      </c>
      <c r="B549" s="61">
        <v>48744</v>
      </c>
      <c r="C549" s="61">
        <v>76.290000000000006</v>
      </c>
      <c r="D549" s="61">
        <v>22.26</v>
      </c>
      <c r="E549" s="62">
        <v>1698.1</v>
      </c>
      <c r="F549" s="62">
        <v>1683.3</v>
      </c>
      <c r="G549" s="61">
        <v>4.7999999999999996E-3</v>
      </c>
      <c r="H549" s="61">
        <v>2.0000000000000001E-4</v>
      </c>
      <c r="I549" s="61">
        <v>6.6E-3</v>
      </c>
      <c r="J549" s="61">
        <v>1.4E-3</v>
      </c>
      <c r="K549" s="61">
        <v>1.5599999999999999E-2</v>
      </c>
      <c r="L549" s="61">
        <v>0.95530000000000004</v>
      </c>
      <c r="M549" s="61">
        <v>1.61E-2</v>
      </c>
      <c r="N549" s="61">
        <v>0.26400000000000001</v>
      </c>
      <c r="O549" s="61">
        <v>2E-3</v>
      </c>
      <c r="P549" s="61">
        <v>0.11119999999999999</v>
      </c>
      <c r="Q549" s="61">
        <v>76.63</v>
      </c>
      <c r="R549" s="62">
        <v>54362.87</v>
      </c>
      <c r="S549" s="61">
        <v>0.27360000000000001</v>
      </c>
      <c r="T549" s="61">
        <v>0.18229999999999999</v>
      </c>
      <c r="U549" s="61">
        <v>0.54400000000000004</v>
      </c>
      <c r="V549" s="61">
        <v>19.37</v>
      </c>
      <c r="W549" s="61">
        <v>10.88</v>
      </c>
      <c r="X549" s="62">
        <v>72684.45</v>
      </c>
      <c r="Y549" s="61">
        <v>151.25</v>
      </c>
      <c r="Z549" s="62">
        <v>139109.5</v>
      </c>
      <c r="AA549" s="61">
        <v>0.88539999999999996</v>
      </c>
      <c r="AB549" s="61">
        <v>6.5600000000000006E-2</v>
      </c>
      <c r="AC549" s="61">
        <v>4.9000000000000002E-2</v>
      </c>
      <c r="AD549" s="61">
        <v>0.11459999999999999</v>
      </c>
      <c r="AE549" s="61">
        <v>139.11000000000001</v>
      </c>
      <c r="AF549" s="62">
        <v>3745.13</v>
      </c>
      <c r="AG549" s="61">
        <v>503.5</v>
      </c>
      <c r="AH549" s="62">
        <v>139821.28</v>
      </c>
      <c r="AI549" s="61" t="s">
        <v>14</v>
      </c>
      <c r="AJ549" s="62">
        <v>36586</v>
      </c>
      <c r="AK549" s="62">
        <v>51546.31</v>
      </c>
      <c r="AL549" s="61">
        <v>45.16</v>
      </c>
      <c r="AM549" s="61">
        <v>26.2</v>
      </c>
      <c r="AN549" s="61">
        <v>29.3</v>
      </c>
      <c r="AO549" s="61">
        <v>4.6900000000000004</v>
      </c>
      <c r="AP549" s="62">
        <v>1187.92</v>
      </c>
      <c r="AQ549" s="61">
        <v>0.98229999999999995</v>
      </c>
      <c r="AR549" s="62">
        <v>1077.03</v>
      </c>
      <c r="AS549" s="62">
        <v>1789.39</v>
      </c>
      <c r="AT549" s="62">
        <v>5026.5200000000004</v>
      </c>
      <c r="AU549" s="61">
        <v>857.87</v>
      </c>
      <c r="AV549" s="61">
        <v>210.96</v>
      </c>
      <c r="AW549" s="62">
        <v>8961.77</v>
      </c>
      <c r="AX549" s="62">
        <v>4323.1099999999997</v>
      </c>
      <c r="AY549" s="61">
        <v>0.47449999999999998</v>
      </c>
      <c r="AZ549" s="62">
        <v>4301.3</v>
      </c>
      <c r="BA549" s="61">
        <v>0.47210000000000002</v>
      </c>
      <c r="BB549" s="61">
        <v>487.33</v>
      </c>
      <c r="BC549" s="61">
        <v>5.3499999999999999E-2</v>
      </c>
      <c r="BD549" s="62">
        <v>9111.74</v>
      </c>
      <c r="BE549" s="62">
        <v>3649.43</v>
      </c>
      <c r="BF549" s="61">
        <v>0.85699999999999998</v>
      </c>
      <c r="BG549" s="61">
        <v>0.57589999999999997</v>
      </c>
      <c r="BH549" s="61">
        <v>0.2208</v>
      </c>
      <c r="BI549" s="61">
        <v>0.13650000000000001</v>
      </c>
      <c r="BJ549" s="61">
        <v>3.7199999999999997E-2</v>
      </c>
      <c r="BK549" s="61">
        <v>2.9600000000000001E-2</v>
      </c>
    </row>
    <row r="550" spans="1:63" x14ac:dyDescent="0.25">
      <c r="A550" s="61" t="s">
        <v>581</v>
      </c>
      <c r="B550" s="61">
        <v>47464</v>
      </c>
      <c r="C550" s="61">
        <v>43.48</v>
      </c>
      <c r="D550" s="61">
        <v>33.46</v>
      </c>
      <c r="E550" s="62">
        <v>1454.59</v>
      </c>
      <c r="F550" s="62">
        <v>1460.71</v>
      </c>
      <c r="G550" s="61">
        <v>1.04E-2</v>
      </c>
      <c r="H550" s="61">
        <v>4.0000000000000002E-4</v>
      </c>
      <c r="I550" s="61">
        <v>1.9599999999999999E-2</v>
      </c>
      <c r="J550" s="61">
        <v>1.4E-3</v>
      </c>
      <c r="K550" s="61">
        <v>3.2099999999999997E-2</v>
      </c>
      <c r="L550" s="61">
        <v>0.90480000000000005</v>
      </c>
      <c r="M550" s="61">
        <v>3.1300000000000001E-2</v>
      </c>
      <c r="N550" s="61">
        <v>0.27789999999999998</v>
      </c>
      <c r="O550" s="61">
        <v>7.6E-3</v>
      </c>
      <c r="P550" s="61">
        <v>0.112</v>
      </c>
      <c r="Q550" s="61">
        <v>68.430000000000007</v>
      </c>
      <c r="R550" s="62">
        <v>58256.98</v>
      </c>
      <c r="S550" s="61">
        <v>0.25659999999999999</v>
      </c>
      <c r="T550" s="61">
        <v>0.16789999999999999</v>
      </c>
      <c r="U550" s="61">
        <v>0.57550000000000001</v>
      </c>
      <c r="V550" s="61">
        <v>18.16</v>
      </c>
      <c r="W550" s="61">
        <v>10.41</v>
      </c>
      <c r="X550" s="62">
        <v>78668.460000000006</v>
      </c>
      <c r="Y550" s="61">
        <v>135.87</v>
      </c>
      <c r="Z550" s="62">
        <v>209256.89</v>
      </c>
      <c r="AA550" s="61">
        <v>0.6381</v>
      </c>
      <c r="AB550" s="61">
        <v>0.2661</v>
      </c>
      <c r="AC550" s="61">
        <v>9.5799999999999996E-2</v>
      </c>
      <c r="AD550" s="61">
        <v>0.3619</v>
      </c>
      <c r="AE550" s="61">
        <v>209.26</v>
      </c>
      <c r="AF550" s="62">
        <v>6294.67</v>
      </c>
      <c r="AG550" s="61">
        <v>578.83000000000004</v>
      </c>
      <c r="AH550" s="62">
        <v>245180.18</v>
      </c>
      <c r="AI550" s="61" t="s">
        <v>14</v>
      </c>
      <c r="AJ550" s="62">
        <v>35762</v>
      </c>
      <c r="AK550" s="62">
        <v>56419.85</v>
      </c>
      <c r="AL550" s="61">
        <v>45.3</v>
      </c>
      <c r="AM550" s="61">
        <v>28.15</v>
      </c>
      <c r="AN550" s="61">
        <v>32.14</v>
      </c>
      <c r="AO550" s="61">
        <v>4.74</v>
      </c>
      <c r="AP550" s="62">
        <v>1440.47</v>
      </c>
      <c r="AQ550" s="61">
        <v>0.92869999999999997</v>
      </c>
      <c r="AR550" s="62">
        <v>1219.77</v>
      </c>
      <c r="AS550" s="62">
        <v>1996.69</v>
      </c>
      <c r="AT550" s="62">
        <v>5542.88</v>
      </c>
      <c r="AU550" s="62">
        <v>1183.97</v>
      </c>
      <c r="AV550" s="61">
        <v>240.95</v>
      </c>
      <c r="AW550" s="62">
        <v>10184.26</v>
      </c>
      <c r="AX550" s="62">
        <v>3605.01</v>
      </c>
      <c r="AY550" s="61">
        <v>0.3478</v>
      </c>
      <c r="AZ550" s="62">
        <v>6315.58</v>
      </c>
      <c r="BA550" s="61">
        <v>0.60919999999999996</v>
      </c>
      <c r="BB550" s="61">
        <v>446.08</v>
      </c>
      <c r="BC550" s="61">
        <v>4.2999999999999997E-2</v>
      </c>
      <c r="BD550" s="62">
        <v>10366.66</v>
      </c>
      <c r="BE550" s="62">
        <v>1782.26</v>
      </c>
      <c r="BF550" s="61">
        <v>0.3422</v>
      </c>
      <c r="BG550" s="61">
        <v>0.56540000000000001</v>
      </c>
      <c r="BH550" s="61">
        <v>0.21329999999999999</v>
      </c>
      <c r="BI550" s="61">
        <v>0.1646</v>
      </c>
      <c r="BJ550" s="61">
        <v>3.3399999999999999E-2</v>
      </c>
      <c r="BK550" s="61">
        <v>2.3400000000000001E-2</v>
      </c>
    </row>
    <row r="551" spans="1:63" x14ac:dyDescent="0.25">
      <c r="A551" s="61" t="s">
        <v>582</v>
      </c>
      <c r="B551" s="61">
        <v>44966</v>
      </c>
      <c r="C551" s="61">
        <v>86.38</v>
      </c>
      <c r="D551" s="61">
        <v>24.79</v>
      </c>
      <c r="E551" s="62">
        <v>2141.62</v>
      </c>
      <c r="F551" s="62">
        <v>2071.5500000000002</v>
      </c>
      <c r="G551" s="61">
        <v>5.3E-3</v>
      </c>
      <c r="H551" s="61">
        <v>5.9999999999999995E-4</v>
      </c>
      <c r="I551" s="61">
        <v>1.8599999999999998E-2</v>
      </c>
      <c r="J551" s="61">
        <v>1.5E-3</v>
      </c>
      <c r="K551" s="61">
        <v>3.3500000000000002E-2</v>
      </c>
      <c r="L551" s="61">
        <v>0.90610000000000002</v>
      </c>
      <c r="M551" s="61">
        <v>3.4299999999999997E-2</v>
      </c>
      <c r="N551" s="61">
        <v>0.46410000000000001</v>
      </c>
      <c r="O551" s="61">
        <v>6.7999999999999996E-3</v>
      </c>
      <c r="P551" s="61">
        <v>0.14680000000000001</v>
      </c>
      <c r="Q551" s="61">
        <v>94.7</v>
      </c>
      <c r="R551" s="62">
        <v>53437.22</v>
      </c>
      <c r="S551" s="61">
        <v>0.27389999999999998</v>
      </c>
      <c r="T551" s="61">
        <v>0.15379999999999999</v>
      </c>
      <c r="U551" s="61">
        <v>0.57230000000000003</v>
      </c>
      <c r="V551" s="61">
        <v>18.149999999999999</v>
      </c>
      <c r="W551" s="61">
        <v>15.19</v>
      </c>
      <c r="X551" s="62">
        <v>69560.13</v>
      </c>
      <c r="Y551" s="61">
        <v>137.56</v>
      </c>
      <c r="Z551" s="62">
        <v>120726.32</v>
      </c>
      <c r="AA551" s="61">
        <v>0.79290000000000005</v>
      </c>
      <c r="AB551" s="61">
        <v>0.17369999999999999</v>
      </c>
      <c r="AC551" s="61">
        <v>3.3399999999999999E-2</v>
      </c>
      <c r="AD551" s="61">
        <v>0.20710000000000001</v>
      </c>
      <c r="AE551" s="61">
        <v>120.73</v>
      </c>
      <c r="AF551" s="62">
        <v>3439.87</v>
      </c>
      <c r="AG551" s="61">
        <v>467.14</v>
      </c>
      <c r="AH551" s="62">
        <v>121322.33</v>
      </c>
      <c r="AI551" s="61" t="s">
        <v>14</v>
      </c>
      <c r="AJ551" s="62">
        <v>28793</v>
      </c>
      <c r="AK551" s="62">
        <v>43277.66</v>
      </c>
      <c r="AL551" s="61">
        <v>45.05</v>
      </c>
      <c r="AM551" s="61">
        <v>27.01</v>
      </c>
      <c r="AN551" s="61">
        <v>32.1</v>
      </c>
      <c r="AO551" s="61">
        <v>4.05</v>
      </c>
      <c r="AP551" s="61">
        <v>849.66</v>
      </c>
      <c r="AQ551" s="61">
        <v>1.1462000000000001</v>
      </c>
      <c r="AR551" s="62">
        <v>1109.93</v>
      </c>
      <c r="AS551" s="62">
        <v>1729.39</v>
      </c>
      <c r="AT551" s="62">
        <v>5328.21</v>
      </c>
      <c r="AU551" s="61">
        <v>994.67</v>
      </c>
      <c r="AV551" s="61">
        <v>294</v>
      </c>
      <c r="AW551" s="62">
        <v>9456.2000000000007</v>
      </c>
      <c r="AX551" s="62">
        <v>4858.4399999999996</v>
      </c>
      <c r="AY551" s="61">
        <v>0.49909999999999999</v>
      </c>
      <c r="AZ551" s="62">
        <v>4022.21</v>
      </c>
      <c r="BA551" s="61">
        <v>0.41320000000000001</v>
      </c>
      <c r="BB551" s="61">
        <v>853.35</v>
      </c>
      <c r="BC551" s="61">
        <v>8.77E-2</v>
      </c>
      <c r="BD551" s="62">
        <v>9734</v>
      </c>
      <c r="BE551" s="62">
        <v>3690.62</v>
      </c>
      <c r="BF551" s="61">
        <v>1.1086</v>
      </c>
      <c r="BG551" s="61">
        <v>0.56159999999999999</v>
      </c>
      <c r="BH551" s="61">
        <v>0.22170000000000001</v>
      </c>
      <c r="BI551" s="61">
        <v>0.1608</v>
      </c>
      <c r="BJ551" s="61">
        <v>3.4599999999999999E-2</v>
      </c>
      <c r="BK551" s="61">
        <v>2.12E-2</v>
      </c>
    </row>
    <row r="552" spans="1:63" x14ac:dyDescent="0.25">
      <c r="A552" s="61" t="s">
        <v>583</v>
      </c>
      <c r="B552" s="61">
        <v>44958</v>
      </c>
      <c r="C552" s="61">
        <v>42.52</v>
      </c>
      <c r="D552" s="61">
        <v>80.290000000000006</v>
      </c>
      <c r="E552" s="62">
        <v>3414.05</v>
      </c>
      <c r="F552" s="62">
        <v>3321.65</v>
      </c>
      <c r="G552" s="61">
        <v>2.1299999999999999E-2</v>
      </c>
      <c r="H552" s="61">
        <v>5.9999999999999995E-4</v>
      </c>
      <c r="I552" s="61">
        <v>5.5399999999999998E-2</v>
      </c>
      <c r="J552" s="61">
        <v>1.6000000000000001E-3</v>
      </c>
      <c r="K552" s="61">
        <v>3.8600000000000002E-2</v>
      </c>
      <c r="L552" s="61">
        <v>0.83579999999999999</v>
      </c>
      <c r="M552" s="61">
        <v>4.6699999999999998E-2</v>
      </c>
      <c r="N552" s="61">
        <v>0.34739999999999999</v>
      </c>
      <c r="O552" s="61">
        <v>1.47E-2</v>
      </c>
      <c r="P552" s="61">
        <v>0.1246</v>
      </c>
      <c r="Q552" s="61">
        <v>149.61000000000001</v>
      </c>
      <c r="R552" s="62">
        <v>59836.74</v>
      </c>
      <c r="S552" s="61">
        <v>0.24390000000000001</v>
      </c>
      <c r="T552" s="61">
        <v>0.1804</v>
      </c>
      <c r="U552" s="61">
        <v>0.57569999999999999</v>
      </c>
      <c r="V552" s="61">
        <v>18.54</v>
      </c>
      <c r="W552" s="61">
        <v>19.63</v>
      </c>
      <c r="X552" s="62">
        <v>82692.149999999994</v>
      </c>
      <c r="Y552" s="61">
        <v>169.6</v>
      </c>
      <c r="Z552" s="62">
        <v>169923.32</v>
      </c>
      <c r="AA552" s="61">
        <v>0.69350000000000001</v>
      </c>
      <c r="AB552" s="61">
        <v>0.26869999999999999</v>
      </c>
      <c r="AC552" s="61">
        <v>3.78E-2</v>
      </c>
      <c r="AD552" s="61">
        <v>0.30649999999999999</v>
      </c>
      <c r="AE552" s="61">
        <v>169.92</v>
      </c>
      <c r="AF552" s="62">
        <v>6233.25</v>
      </c>
      <c r="AG552" s="61">
        <v>684.25</v>
      </c>
      <c r="AH552" s="62">
        <v>189725.47</v>
      </c>
      <c r="AI552" s="61" t="s">
        <v>14</v>
      </c>
      <c r="AJ552" s="62">
        <v>34275</v>
      </c>
      <c r="AK552" s="62">
        <v>53394.59</v>
      </c>
      <c r="AL552" s="61">
        <v>56.94</v>
      </c>
      <c r="AM552" s="61">
        <v>34.21</v>
      </c>
      <c r="AN552" s="61">
        <v>37.75</v>
      </c>
      <c r="AO552" s="61">
        <v>4.87</v>
      </c>
      <c r="AP552" s="62">
        <v>1534.22</v>
      </c>
      <c r="AQ552" s="61">
        <v>0.9345</v>
      </c>
      <c r="AR552" s="62">
        <v>1080.7</v>
      </c>
      <c r="AS552" s="62">
        <v>1833.08</v>
      </c>
      <c r="AT552" s="62">
        <v>5893.64</v>
      </c>
      <c r="AU552" s="62">
        <v>1038.82</v>
      </c>
      <c r="AV552" s="61">
        <v>205.84</v>
      </c>
      <c r="AW552" s="62">
        <v>10052.08</v>
      </c>
      <c r="AX552" s="62">
        <v>3353.07</v>
      </c>
      <c r="AY552" s="61">
        <v>0.33329999999999999</v>
      </c>
      <c r="AZ552" s="62">
        <v>6092.83</v>
      </c>
      <c r="BA552" s="61">
        <v>0.60570000000000002</v>
      </c>
      <c r="BB552" s="61">
        <v>613.94000000000005</v>
      </c>
      <c r="BC552" s="61">
        <v>6.0999999999999999E-2</v>
      </c>
      <c r="BD552" s="62">
        <v>10059.84</v>
      </c>
      <c r="BE552" s="62">
        <v>1679.54</v>
      </c>
      <c r="BF552" s="61">
        <v>0.31390000000000001</v>
      </c>
      <c r="BG552" s="61">
        <v>0.59450000000000003</v>
      </c>
      <c r="BH552" s="61">
        <v>0.22309999999999999</v>
      </c>
      <c r="BI552" s="61">
        <v>0.13170000000000001</v>
      </c>
      <c r="BJ552" s="61">
        <v>2.9600000000000001E-2</v>
      </c>
      <c r="BK552" s="61">
        <v>2.1299999999999999E-2</v>
      </c>
    </row>
    <row r="553" spans="1:63" x14ac:dyDescent="0.25">
      <c r="A553" s="61" t="s">
        <v>584</v>
      </c>
      <c r="B553" s="61">
        <v>47472</v>
      </c>
      <c r="C553" s="61">
        <v>59.29</v>
      </c>
      <c r="D553" s="61">
        <v>9.2100000000000009</v>
      </c>
      <c r="E553" s="61">
        <v>545.78</v>
      </c>
      <c r="F553" s="61">
        <v>562.64</v>
      </c>
      <c r="G553" s="61">
        <v>5.8999999999999999E-3</v>
      </c>
      <c r="H553" s="61">
        <v>2.9999999999999997E-4</v>
      </c>
      <c r="I553" s="61">
        <v>7.1000000000000004E-3</v>
      </c>
      <c r="J553" s="61">
        <v>8.0000000000000004E-4</v>
      </c>
      <c r="K553" s="61">
        <v>3.6200000000000003E-2</v>
      </c>
      <c r="L553" s="61">
        <v>0.92349999999999999</v>
      </c>
      <c r="M553" s="61">
        <v>2.6200000000000001E-2</v>
      </c>
      <c r="N553" s="61">
        <v>0.318</v>
      </c>
      <c r="O553" s="61">
        <v>2.3999999999999998E-3</v>
      </c>
      <c r="P553" s="61">
        <v>0.12970000000000001</v>
      </c>
      <c r="Q553" s="61">
        <v>30.56</v>
      </c>
      <c r="R553" s="62">
        <v>47699.05</v>
      </c>
      <c r="S553" s="61">
        <v>0.38319999999999999</v>
      </c>
      <c r="T553" s="61">
        <v>0.15</v>
      </c>
      <c r="U553" s="61">
        <v>0.46679999999999999</v>
      </c>
      <c r="V553" s="61">
        <v>16.11</v>
      </c>
      <c r="W553" s="61">
        <v>5.57</v>
      </c>
      <c r="X553" s="62">
        <v>65108.62</v>
      </c>
      <c r="Y553" s="61">
        <v>95.56</v>
      </c>
      <c r="Z553" s="62">
        <v>114505.03</v>
      </c>
      <c r="AA553" s="61">
        <v>0.90939999999999999</v>
      </c>
      <c r="AB553" s="61">
        <v>4.8899999999999999E-2</v>
      </c>
      <c r="AC553" s="61">
        <v>4.1700000000000001E-2</v>
      </c>
      <c r="AD553" s="61">
        <v>9.06E-2</v>
      </c>
      <c r="AE553" s="61">
        <v>114.51</v>
      </c>
      <c r="AF553" s="62">
        <v>2722.03</v>
      </c>
      <c r="AG553" s="61">
        <v>410.62</v>
      </c>
      <c r="AH553" s="62">
        <v>95178.880000000005</v>
      </c>
      <c r="AI553" s="61" t="s">
        <v>14</v>
      </c>
      <c r="AJ553" s="62">
        <v>33219</v>
      </c>
      <c r="AK553" s="62">
        <v>45392.88</v>
      </c>
      <c r="AL553" s="61">
        <v>39.630000000000003</v>
      </c>
      <c r="AM553" s="61">
        <v>23.09</v>
      </c>
      <c r="AN553" s="61">
        <v>27.83</v>
      </c>
      <c r="AO553" s="61">
        <v>4.78</v>
      </c>
      <c r="AP553" s="62">
        <v>1404.75</v>
      </c>
      <c r="AQ553" s="61">
        <v>1.2797000000000001</v>
      </c>
      <c r="AR553" s="62">
        <v>1350.63</v>
      </c>
      <c r="AS553" s="62">
        <v>1807.71</v>
      </c>
      <c r="AT553" s="62">
        <v>5402.69</v>
      </c>
      <c r="AU553" s="61">
        <v>925.48</v>
      </c>
      <c r="AV553" s="61">
        <v>133.63</v>
      </c>
      <c r="AW553" s="62">
        <v>9620.14</v>
      </c>
      <c r="AX553" s="62">
        <v>5264.86</v>
      </c>
      <c r="AY553" s="61">
        <v>0.51619999999999999</v>
      </c>
      <c r="AZ553" s="62">
        <v>4411.72</v>
      </c>
      <c r="BA553" s="61">
        <v>0.43259999999999998</v>
      </c>
      <c r="BB553" s="61">
        <v>522.39</v>
      </c>
      <c r="BC553" s="61">
        <v>5.1200000000000002E-2</v>
      </c>
      <c r="BD553" s="62">
        <v>10198.969999999999</v>
      </c>
      <c r="BE553" s="62">
        <v>4951.2299999999996</v>
      </c>
      <c r="BF553" s="61">
        <v>1.5916999999999999</v>
      </c>
      <c r="BG553" s="61">
        <v>0.54479999999999995</v>
      </c>
      <c r="BH553" s="61">
        <v>0.20749999999999999</v>
      </c>
      <c r="BI553" s="61">
        <v>0.17649999999999999</v>
      </c>
      <c r="BJ553" s="61">
        <v>3.5299999999999998E-2</v>
      </c>
      <c r="BK553" s="61">
        <v>3.5900000000000001E-2</v>
      </c>
    </row>
    <row r="554" spans="1:63" x14ac:dyDescent="0.25">
      <c r="A554" s="61" t="s">
        <v>585</v>
      </c>
      <c r="B554" s="61">
        <v>46821</v>
      </c>
      <c r="C554" s="61">
        <v>76.38</v>
      </c>
      <c r="D554" s="61">
        <v>32.9</v>
      </c>
      <c r="E554" s="62">
        <v>2512.64</v>
      </c>
      <c r="F554" s="62">
        <v>2423.4299999999998</v>
      </c>
      <c r="G554" s="61">
        <v>7.3000000000000001E-3</v>
      </c>
      <c r="H554" s="61">
        <v>5.0000000000000001E-4</v>
      </c>
      <c r="I554" s="61">
        <v>1.0500000000000001E-2</v>
      </c>
      <c r="J554" s="61">
        <v>1.1999999999999999E-3</v>
      </c>
      <c r="K554" s="61">
        <v>1.84E-2</v>
      </c>
      <c r="L554" s="61">
        <v>0.93879999999999997</v>
      </c>
      <c r="M554" s="61">
        <v>2.3300000000000001E-2</v>
      </c>
      <c r="N554" s="61">
        <v>0.40920000000000001</v>
      </c>
      <c r="O554" s="61">
        <v>7.9000000000000008E-3</v>
      </c>
      <c r="P554" s="61">
        <v>0.1371</v>
      </c>
      <c r="Q554" s="61">
        <v>110.7</v>
      </c>
      <c r="R554" s="62">
        <v>53779.48</v>
      </c>
      <c r="S554" s="61">
        <v>0.214</v>
      </c>
      <c r="T554" s="61">
        <v>0.18390000000000001</v>
      </c>
      <c r="U554" s="61">
        <v>0.60209999999999997</v>
      </c>
      <c r="V554" s="61">
        <v>18.489999999999998</v>
      </c>
      <c r="W554" s="61">
        <v>16.88</v>
      </c>
      <c r="X554" s="62">
        <v>71714.95</v>
      </c>
      <c r="Y554" s="61">
        <v>144.41999999999999</v>
      </c>
      <c r="Z554" s="62">
        <v>145947.12</v>
      </c>
      <c r="AA554" s="61">
        <v>0.73699999999999999</v>
      </c>
      <c r="AB554" s="61">
        <v>0.2094</v>
      </c>
      <c r="AC554" s="61">
        <v>5.3699999999999998E-2</v>
      </c>
      <c r="AD554" s="61">
        <v>0.26300000000000001</v>
      </c>
      <c r="AE554" s="61">
        <v>145.94999999999999</v>
      </c>
      <c r="AF554" s="62">
        <v>4463.1000000000004</v>
      </c>
      <c r="AG554" s="61">
        <v>514.09</v>
      </c>
      <c r="AH554" s="62">
        <v>150768.21</v>
      </c>
      <c r="AI554" s="61" t="s">
        <v>14</v>
      </c>
      <c r="AJ554" s="62">
        <v>31610</v>
      </c>
      <c r="AK554" s="62">
        <v>46419.45</v>
      </c>
      <c r="AL554" s="61">
        <v>47.67</v>
      </c>
      <c r="AM554" s="61">
        <v>28.67</v>
      </c>
      <c r="AN554" s="61">
        <v>32.56</v>
      </c>
      <c r="AO554" s="61">
        <v>4.08</v>
      </c>
      <c r="AP554" s="61">
        <v>939.77</v>
      </c>
      <c r="AQ554" s="61">
        <v>1.0048999999999999</v>
      </c>
      <c r="AR554" s="62">
        <v>1085.27</v>
      </c>
      <c r="AS554" s="62">
        <v>1772.47</v>
      </c>
      <c r="AT554" s="62">
        <v>5220.9399999999996</v>
      </c>
      <c r="AU554" s="61">
        <v>958.15</v>
      </c>
      <c r="AV554" s="61">
        <v>278.52</v>
      </c>
      <c r="AW554" s="62">
        <v>9315.34</v>
      </c>
      <c r="AX554" s="62">
        <v>4009.93</v>
      </c>
      <c r="AY554" s="61">
        <v>0.42320000000000002</v>
      </c>
      <c r="AZ554" s="62">
        <v>4723.8900000000003</v>
      </c>
      <c r="BA554" s="61">
        <v>0.49859999999999999</v>
      </c>
      <c r="BB554" s="61">
        <v>740.98</v>
      </c>
      <c r="BC554" s="61">
        <v>7.8200000000000006E-2</v>
      </c>
      <c r="BD554" s="62">
        <v>9474.81</v>
      </c>
      <c r="BE554" s="62">
        <v>2828.82</v>
      </c>
      <c r="BF554" s="61">
        <v>0.70350000000000001</v>
      </c>
      <c r="BG554" s="61">
        <v>0.57150000000000001</v>
      </c>
      <c r="BH554" s="61">
        <v>0.21690000000000001</v>
      </c>
      <c r="BI554" s="61">
        <v>0.15740000000000001</v>
      </c>
      <c r="BJ554" s="61">
        <v>3.3099999999999997E-2</v>
      </c>
      <c r="BK554" s="61">
        <v>2.12E-2</v>
      </c>
    </row>
    <row r="555" spans="1:63" x14ac:dyDescent="0.25">
      <c r="A555" s="61" t="s">
        <v>586</v>
      </c>
      <c r="B555" s="61">
        <v>45633</v>
      </c>
      <c r="C555" s="61">
        <v>59.71</v>
      </c>
      <c r="D555" s="61">
        <v>20.12</v>
      </c>
      <c r="E555" s="62">
        <v>1201.17</v>
      </c>
      <c r="F555" s="62">
        <v>1184.3599999999999</v>
      </c>
      <c r="G555" s="61">
        <v>3.5999999999999999E-3</v>
      </c>
      <c r="H555" s="61">
        <v>6.9999999999999999E-4</v>
      </c>
      <c r="I555" s="61">
        <v>3.3999999999999998E-3</v>
      </c>
      <c r="J555" s="61">
        <v>1E-3</v>
      </c>
      <c r="K555" s="61">
        <v>7.3000000000000001E-3</v>
      </c>
      <c r="L555" s="61">
        <v>0.97399999999999998</v>
      </c>
      <c r="M555" s="61">
        <v>0.01</v>
      </c>
      <c r="N555" s="61">
        <v>0.20150000000000001</v>
      </c>
      <c r="O555" s="61">
        <v>1.1999999999999999E-3</v>
      </c>
      <c r="P555" s="61">
        <v>0.10730000000000001</v>
      </c>
      <c r="Q555" s="61">
        <v>55.72</v>
      </c>
      <c r="R555" s="62">
        <v>53549.96</v>
      </c>
      <c r="S555" s="61">
        <v>0.25519999999999998</v>
      </c>
      <c r="T555" s="61">
        <v>0.17080000000000001</v>
      </c>
      <c r="U555" s="61">
        <v>0.57389999999999997</v>
      </c>
      <c r="V555" s="61">
        <v>18.670000000000002</v>
      </c>
      <c r="W555" s="61">
        <v>8.19</v>
      </c>
      <c r="X555" s="62">
        <v>67348.490000000005</v>
      </c>
      <c r="Y555" s="61">
        <v>143.13999999999999</v>
      </c>
      <c r="Z555" s="62">
        <v>121070.12</v>
      </c>
      <c r="AA555" s="61">
        <v>0.87229999999999996</v>
      </c>
      <c r="AB555" s="61">
        <v>9.0399999999999994E-2</v>
      </c>
      <c r="AC555" s="61">
        <v>3.73E-2</v>
      </c>
      <c r="AD555" s="61">
        <v>0.12770000000000001</v>
      </c>
      <c r="AE555" s="61">
        <v>121.07</v>
      </c>
      <c r="AF555" s="62">
        <v>3417.87</v>
      </c>
      <c r="AG555" s="61">
        <v>491.82</v>
      </c>
      <c r="AH555" s="62">
        <v>120390.95</v>
      </c>
      <c r="AI555" s="61" t="s">
        <v>14</v>
      </c>
      <c r="AJ555" s="62">
        <v>35066</v>
      </c>
      <c r="AK555" s="62">
        <v>52368.25</v>
      </c>
      <c r="AL555" s="61">
        <v>43.02</v>
      </c>
      <c r="AM555" s="61">
        <v>26.51</v>
      </c>
      <c r="AN555" s="61">
        <v>29.98</v>
      </c>
      <c r="AO555" s="61">
        <v>5.17</v>
      </c>
      <c r="AP555" s="62">
        <v>1333.71</v>
      </c>
      <c r="AQ555" s="61">
        <v>1.0250999999999999</v>
      </c>
      <c r="AR555" s="62">
        <v>1079.48</v>
      </c>
      <c r="AS555" s="62">
        <v>1817.73</v>
      </c>
      <c r="AT555" s="62">
        <v>5174.3500000000004</v>
      </c>
      <c r="AU555" s="61">
        <v>965.05</v>
      </c>
      <c r="AV555" s="61">
        <v>198.94</v>
      </c>
      <c r="AW555" s="62">
        <v>9235.5499999999993</v>
      </c>
      <c r="AX555" s="62">
        <v>4581.91</v>
      </c>
      <c r="AY555" s="61">
        <v>0.49969999999999998</v>
      </c>
      <c r="AZ555" s="62">
        <v>4136.38</v>
      </c>
      <c r="BA555" s="61">
        <v>0.4511</v>
      </c>
      <c r="BB555" s="61">
        <v>451.21</v>
      </c>
      <c r="BC555" s="61">
        <v>4.9200000000000001E-2</v>
      </c>
      <c r="BD555" s="62">
        <v>9169.5</v>
      </c>
      <c r="BE555" s="62">
        <v>3771.43</v>
      </c>
      <c r="BF555" s="61">
        <v>0.92669999999999997</v>
      </c>
      <c r="BG555" s="61">
        <v>0.57630000000000003</v>
      </c>
      <c r="BH555" s="61">
        <v>0.21759999999999999</v>
      </c>
      <c r="BI555" s="61">
        <v>0.1363</v>
      </c>
      <c r="BJ555" s="61">
        <v>3.5000000000000003E-2</v>
      </c>
      <c r="BK555" s="61">
        <v>3.49E-2</v>
      </c>
    </row>
    <row r="556" spans="1:63" x14ac:dyDescent="0.25">
      <c r="A556" s="61" t="s">
        <v>587</v>
      </c>
      <c r="B556" s="61">
        <v>50393</v>
      </c>
      <c r="C556" s="61">
        <v>163.66999999999999</v>
      </c>
      <c r="D556" s="61">
        <v>10.65</v>
      </c>
      <c r="E556" s="62">
        <v>1743.43</v>
      </c>
      <c r="F556" s="62">
        <v>1881.51</v>
      </c>
      <c r="G556" s="61">
        <v>1.5E-3</v>
      </c>
      <c r="H556" s="61">
        <v>2.0000000000000001E-4</v>
      </c>
      <c r="I556" s="61">
        <v>3.8E-3</v>
      </c>
      <c r="J556" s="61">
        <v>1E-3</v>
      </c>
      <c r="K556" s="61">
        <v>4.7999999999999996E-3</v>
      </c>
      <c r="L556" s="61">
        <v>0.97789999999999999</v>
      </c>
      <c r="M556" s="61">
        <v>1.0800000000000001E-2</v>
      </c>
      <c r="N556" s="61">
        <v>0.54879999999999995</v>
      </c>
      <c r="O556" s="61">
        <v>5.9999999999999995E-4</v>
      </c>
      <c r="P556" s="61">
        <v>0.1522</v>
      </c>
      <c r="Q556" s="61">
        <v>80.930000000000007</v>
      </c>
      <c r="R556" s="62">
        <v>49171.01</v>
      </c>
      <c r="S556" s="61">
        <v>0.2117</v>
      </c>
      <c r="T556" s="61">
        <v>0.1908</v>
      </c>
      <c r="U556" s="61">
        <v>0.59750000000000003</v>
      </c>
      <c r="V556" s="61">
        <v>17.53</v>
      </c>
      <c r="W556" s="61">
        <v>12.75</v>
      </c>
      <c r="X556" s="62">
        <v>64399.73</v>
      </c>
      <c r="Y556" s="61">
        <v>132.55000000000001</v>
      </c>
      <c r="Z556" s="62">
        <v>93276.07</v>
      </c>
      <c r="AA556" s="61">
        <v>0.76829999999999998</v>
      </c>
      <c r="AB556" s="61">
        <v>0.12709999999999999</v>
      </c>
      <c r="AC556" s="61">
        <v>0.1046</v>
      </c>
      <c r="AD556" s="61">
        <v>0.23169999999999999</v>
      </c>
      <c r="AE556" s="61">
        <v>93.28</v>
      </c>
      <c r="AF556" s="62">
        <v>2315.7199999999998</v>
      </c>
      <c r="AG556" s="61">
        <v>314.07</v>
      </c>
      <c r="AH556" s="62">
        <v>83915.91</v>
      </c>
      <c r="AI556" s="61" t="s">
        <v>14</v>
      </c>
      <c r="AJ556" s="62">
        <v>27255</v>
      </c>
      <c r="AK556" s="62">
        <v>38568.26</v>
      </c>
      <c r="AL556" s="61">
        <v>30.92</v>
      </c>
      <c r="AM556" s="61">
        <v>23.61</v>
      </c>
      <c r="AN556" s="61">
        <v>24.82</v>
      </c>
      <c r="AO556" s="61">
        <v>3.87</v>
      </c>
      <c r="AP556" s="61">
        <v>0</v>
      </c>
      <c r="AQ556" s="61">
        <v>0.82779999999999998</v>
      </c>
      <c r="AR556" s="62">
        <v>1008.52</v>
      </c>
      <c r="AS556" s="62">
        <v>1987.16</v>
      </c>
      <c r="AT556" s="62">
        <v>4789.54</v>
      </c>
      <c r="AU556" s="61">
        <v>792.63</v>
      </c>
      <c r="AV556" s="61">
        <v>214.92</v>
      </c>
      <c r="AW556" s="62">
        <v>8792.7800000000007</v>
      </c>
      <c r="AX556" s="62">
        <v>5675.72</v>
      </c>
      <c r="AY556" s="61">
        <v>0.62939999999999996</v>
      </c>
      <c r="AZ556" s="62">
        <v>2334.61</v>
      </c>
      <c r="BA556" s="61">
        <v>0.25890000000000002</v>
      </c>
      <c r="BB556" s="62">
        <v>1007.96</v>
      </c>
      <c r="BC556" s="61">
        <v>0.1118</v>
      </c>
      <c r="BD556" s="62">
        <v>9018.2900000000009</v>
      </c>
      <c r="BE556" s="62">
        <v>5698.85</v>
      </c>
      <c r="BF556" s="61">
        <v>2.4527999999999999</v>
      </c>
      <c r="BG556" s="61">
        <v>0.53549999999999998</v>
      </c>
      <c r="BH556" s="61">
        <v>0.25</v>
      </c>
      <c r="BI556" s="61">
        <v>0.1535</v>
      </c>
      <c r="BJ556" s="61">
        <v>3.9899999999999998E-2</v>
      </c>
      <c r="BK556" s="61">
        <v>2.1100000000000001E-2</v>
      </c>
    </row>
    <row r="557" spans="1:63" x14ac:dyDescent="0.25">
      <c r="A557" s="61" t="s">
        <v>588</v>
      </c>
      <c r="B557" s="61">
        <v>44974</v>
      </c>
      <c r="C557" s="61">
        <v>49.76</v>
      </c>
      <c r="D557" s="61">
        <v>88.19</v>
      </c>
      <c r="E557" s="62">
        <v>4388.6499999999996</v>
      </c>
      <c r="F557" s="62">
        <v>4190.21</v>
      </c>
      <c r="G557" s="61">
        <v>1.4200000000000001E-2</v>
      </c>
      <c r="H557" s="61">
        <v>4.0000000000000002E-4</v>
      </c>
      <c r="I557" s="61">
        <v>1.5699999999999999E-2</v>
      </c>
      <c r="J557" s="61">
        <v>1.1999999999999999E-3</v>
      </c>
      <c r="K557" s="61">
        <v>1.9699999999999999E-2</v>
      </c>
      <c r="L557" s="61">
        <v>0.92390000000000005</v>
      </c>
      <c r="M557" s="61">
        <v>2.4899999999999999E-2</v>
      </c>
      <c r="N557" s="61">
        <v>0.2162</v>
      </c>
      <c r="O557" s="61">
        <v>9.1999999999999998E-3</v>
      </c>
      <c r="P557" s="61">
        <v>0.1114</v>
      </c>
      <c r="Q557" s="61">
        <v>178.77</v>
      </c>
      <c r="R557" s="62">
        <v>59081.75</v>
      </c>
      <c r="S557" s="61">
        <v>0.22850000000000001</v>
      </c>
      <c r="T557" s="61">
        <v>0.21740000000000001</v>
      </c>
      <c r="U557" s="61">
        <v>0.55410000000000004</v>
      </c>
      <c r="V557" s="61">
        <v>20.11</v>
      </c>
      <c r="W557" s="61">
        <v>21.1</v>
      </c>
      <c r="X557" s="62">
        <v>81332.81</v>
      </c>
      <c r="Y557" s="61">
        <v>204.11</v>
      </c>
      <c r="Z557" s="62">
        <v>153902.07999999999</v>
      </c>
      <c r="AA557" s="61">
        <v>0.81820000000000004</v>
      </c>
      <c r="AB557" s="61">
        <v>0.15359999999999999</v>
      </c>
      <c r="AC557" s="61">
        <v>2.8199999999999999E-2</v>
      </c>
      <c r="AD557" s="61">
        <v>0.18179999999999999</v>
      </c>
      <c r="AE557" s="61">
        <v>153.9</v>
      </c>
      <c r="AF557" s="62">
        <v>5442.43</v>
      </c>
      <c r="AG557" s="61">
        <v>678.02</v>
      </c>
      <c r="AH557" s="62">
        <v>170332.59</v>
      </c>
      <c r="AI557" s="61" t="s">
        <v>14</v>
      </c>
      <c r="AJ557" s="62">
        <v>39476</v>
      </c>
      <c r="AK557" s="62">
        <v>60178.71</v>
      </c>
      <c r="AL557" s="61">
        <v>57.29</v>
      </c>
      <c r="AM557" s="61">
        <v>33.86</v>
      </c>
      <c r="AN557" s="61">
        <v>35.64</v>
      </c>
      <c r="AO557" s="61">
        <v>4.3600000000000003</v>
      </c>
      <c r="AP557" s="61">
        <v>907.3</v>
      </c>
      <c r="AQ557" s="61">
        <v>0.79910000000000003</v>
      </c>
      <c r="AR557" s="62">
        <v>1065.05</v>
      </c>
      <c r="AS557" s="62">
        <v>1769.54</v>
      </c>
      <c r="AT557" s="62">
        <v>5213.97</v>
      </c>
      <c r="AU557" s="61">
        <v>925.37</v>
      </c>
      <c r="AV557" s="61">
        <v>234.5</v>
      </c>
      <c r="AW557" s="62">
        <v>9208.43</v>
      </c>
      <c r="AX557" s="62">
        <v>3608.5</v>
      </c>
      <c r="AY557" s="61">
        <v>0.3967</v>
      </c>
      <c r="AZ557" s="62">
        <v>5045.6899999999996</v>
      </c>
      <c r="BA557" s="61">
        <v>0.55469999999999997</v>
      </c>
      <c r="BB557" s="61">
        <v>442.85</v>
      </c>
      <c r="BC557" s="61">
        <v>4.87E-2</v>
      </c>
      <c r="BD557" s="62">
        <v>9097.0400000000009</v>
      </c>
      <c r="BE557" s="62">
        <v>2289.71</v>
      </c>
      <c r="BF557" s="61">
        <v>0.40649999999999997</v>
      </c>
      <c r="BG557" s="61">
        <v>0.60629999999999995</v>
      </c>
      <c r="BH557" s="61">
        <v>0.2228</v>
      </c>
      <c r="BI557" s="61">
        <v>0.1198</v>
      </c>
      <c r="BJ557" s="61">
        <v>3.2399999999999998E-2</v>
      </c>
      <c r="BK557" s="61">
        <v>1.8700000000000001E-2</v>
      </c>
    </row>
    <row r="558" spans="1:63" x14ac:dyDescent="0.25">
      <c r="A558" s="61" t="s">
        <v>589</v>
      </c>
      <c r="B558" s="61">
        <v>46904</v>
      </c>
      <c r="C558" s="61">
        <v>74.14</v>
      </c>
      <c r="D558" s="61">
        <v>12.18</v>
      </c>
      <c r="E558" s="61">
        <v>903.24</v>
      </c>
      <c r="F558" s="61">
        <v>885.12</v>
      </c>
      <c r="G558" s="61">
        <v>2.0999999999999999E-3</v>
      </c>
      <c r="H558" s="61">
        <v>4.0000000000000002E-4</v>
      </c>
      <c r="I558" s="61">
        <v>5.4999999999999997E-3</v>
      </c>
      <c r="J558" s="61">
        <v>5.9999999999999995E-4</v>
      </c>
      <c r="K558" s="61">
        <v>7.7000000000000002E-3</v>
      </c>
      <c r="L558" s="61">
        <v>0.97109999999999996</v>
      </c>
      <c r="M558" s="61">
        <v>1.26E-2</v>
      </c>
      <c r="N558" s="61">
        <v>0.4708</v>
      </c>
      <c r="O558" s="61">
        <v>4.0000000000000002E-4</v>
      </c>
      <c r="P558" s="61">
        <v>0.13320000000000001</v>
      </c>
      <c r="Q558" s="61">
        <v>43.39</v>
      </c>
      <c r="R558" s="62">
        <v>49288.91</v>
      </c>
      <c r="S558" s="61">
        <v>0.2293</v>
      </c>
      <c r="T558" s="61">
        <v>0.1862</v>
      </c>
      <c r="U558" s="61">
        <v>0.58450000000000002</v>
      </c>
      <c r="V558" s="61">
        <v>17.12</v>
      </c>
      <c r="W558" s="61">
        <v>7.49</v>
      </c>
      <c r="X558" s="62">
        <v>64030.68</v>
      </c>
      <c r="Y558" s="61">
        <v>115.69</v>
      </c>
      <c r="Z558" s="62">
        <v>127505.96</v>
      </c>
      <c r="AA558" s="61">
        <v>0.77010000000000001</v>
      </c>
      <c r="AB558" s="61">
        <v>0.1229</v>
      </c>
      <c r="AC558" s="61">
        <v>0.107</v>
      </c>
      <c r="AD558" s="61">
        <v>0.22989999999999999</v>
      </c>
      <c r="AE558" s="61">
        <v>127.51</v>
      </c>
      <c r="AF558" s="62">
        <v>3776.19</v>
      </c>
      <c r="AG558" s="61">
        <v>444.41</v>
      </c>
      <c r="AH558" s="62">
        <v>126210.89</v>
      </c>
      <c r="AI558" s="61" t="s">
        <v>14</v>
      </c>
      <c r="AJ558" s="62">
        <v>30766</v>
      </c>
      <c r="AK558" s="62">
        <v>42803.41</v>
      </c>
      <c r="AL558" s="61">
        <v>40.39</v>
      </c>
      <c r="AM558" s="61">
        <v>27.67</v>
      </c>
      <c r="AN558" s="61">
        <v>29.32</v>
      </c>
      <c r="AO558" s="61">
        <v>3.92</v>
      </c>
      <c r="AP558" s="61">
        <v>958.3</v>
      </c>
      <c r="AQ558" s="61">
        <v>1.1103000000000001</v>
      </c>
      <c r="AR558" s="62">
        <v>1251.6600000000001</v>
      </c>
      <c r="AS558" s="62">
        <v>1958.5</v>
      </c>
      <c r="AT558" s="62">
        <v>5146.3500000000004</v>
      </c>
      <c r="AU558" s="61">
        <v>869.57</v>
      </c>
      <c r="AV558" s="61">
        <v>266.11</v>
      </c>
      <c r="AW558" s="62">
        <v>9492.2000000000007</v>
      </c>
      <c r="AX558" s="62">
        <v>4814.3</v>
      </c>
      <c r="AY558" s="61">
        <v>0.4929</v>
      </c>
      <c r="AZ558" s="62">
        <v>4131.8900000000003</v>
      </c>
      <c r="BA558" s="61">
        <v>0.42309999999999998</v>
      </c>
      <c r="BB558" s="61">
        <v>820.23</v>
      </c>
      <c r="BC558" s="61">
        <v>8.4000000000000005E-2</v>
      </c>
      <c r="BD558" s="62">
        <v>9766.42</v>
      </c>
      <c r="BE558" s="62">
        <v>3991.54</v>
      </c>
      <c r="BF558" s="61">
        <v>1.2537</v>
      </c>
      <c r="BG558" s="61">
        <v>0.5242</v>
      </c>
      <c r="BH558" s="61">
        <v>0.2172</v>
      </c>
      <c r="BI558" s="61">
        <v>0.2006</v>
      </c>
      <c r="BJ558" s="61">
        <v>3.6499999999999998E-2</v>
      </c>
      <c r="BK558" s="61">
        <v>2.1499999999999998E-2</v>
      </c>
    </row>
    <row r="559" spans="1:63" x14ac:dyDescent="0.25">
      <c r="A559" s="61" t="s">
        <v>590</v>
      </c>
      <c r="B559" s="61">
        <v>44982</v>
      </c>
      <c r="C559" s="61">
        <v>136.94999999999999</v>
      </c>
      <c r="D559" s="61">
        <v>16.649999999999999</v>
      </c>
      <c r="E559" s="62">
        <v>2279.73</v>
      </c>
      <c r="F559" s="62">
        <v>2226.85</v>
      </c>
      <c r="G559" s="61">
        <v>3.8999999999999998E-3</v>
      </c>
      <c r="H559" s="61">
        <v>4.0000000000000002E-4</v>
      </c>
      <c r="I559" s="61">
        <v>6.4000000000000003E-3</v>
      </c>
      <c r="J559" s="61">
        <v>1.2999999999999999E-3</v>
      </c>
      <c r="K559" s="61">
        <v>8.8999999999999999E-3</v>
      </c>
      <c r="L559" s="61">
        <v>0.96230000000000004</v>
      </c>
      <c r="M559" s="61">
        <v>1.6799999999999999E-2</v>
      </c>
      <c r="N559" s="61">
        <v>0.41270000000000001</v>
      </c>
      <c r="O559" s="61">
        <v>2.0999999999999999E-3</v>
      </c>
      <c r="P559" s="61">
        <v>0.13780000000000001</v>
      </c>
      <c r="Q559" s="61">
        <v>102.8</v>
      </c>
      <c r="R559" s="62">
        <v>52573.69</v>
      </c>
      <c r="S559" s="61">
        <v>0.20669999999999999</v>
      </c>
      <c r="T559" s="61">
        <v>0.17219999999999999</v>
      </c>
      <c r="U559" s="61">
        <v>0.62119999999999997</v>
      </c>
      <c r="V559" s="61">
        <v>18.649999999999999</v>
      </c>
      <c r="W559" s="61">
        <v>15.45</v>
      </c>
      <c r="X559" s="62">
        <v>67859.7</v>
      </c>
      <c r="Y559" s="61">
        <v>143.1</v>
      </c>
      <c r="Z559" s="62">
        <v>121108.21</v>
      </c>
      <c r="AA559" s="61">
        <v>0.81489999999999996</v>
      </c>
      <c r="AB559" s="61">
        <v>0.13039999999999999</v>
      </c>
      <c r="AC559" s="61">
        <v>5.4699999999999999E-2</v>
      </c>
      <c r="AD559" s="61">
        <v>0.18509999999999999</v>
      </c>
      <c r="AE559" s="61">
        <v>121.11</v>
      </c>
      <c r="AF559" s="62">
        <v>3208.43</v>
      </c>
      <c r="AG559" s="61">
        <v>413.27</v>
      </c>
      <c r="AH559" s="62">
        <v>118821.74</v>
      </c>
      <c r="AI559" s="61" t="s">
        <v>14</v>
      </c>
      <c r="AJ559" s="62">
        <v>31073</v>
      </c>
      <c r="AK559" s="62">
        <v>44730.82</v>
      </c>
      <c r="AL559" s="61">
        <v>39.549999999999997</v>
      </c>
      <c r="AM559" s="61">
        <v>25.35</v>
      </c>
      <c r="AN559" s="61">
        <v>27.68</v>
      </c>
      <c r="AO559" s="61">
        <v>4.37</v>
      </c>
      <c r="AP559" s="61">
        <v>877.87</v>
      </c>
      <c r="AQ559" s="61">
        <v>0.99590000000000001</v>
      </c>
      <c r="AR559" s="62">
        <v>1059.27</v>
      </c>
      <c r="AS559" s="62">
        <v>1913.79</v>
      </c>
      <c r="AT559" s="62">
        <v>5029.87</v>
      </c>
      <c r="AU559" s="61">
        <v>840.5</v>
      </c>
      <c r="AV559" s="61">
        <v>234.09</v>
      </c>
      <c r="AW559" s="62">
        <v>9077.52</v>
      </c>
      <c r="AX559" s="62">
        <v>4876.51</v>
      </c>
      <c r="AY559" s="61">
        <v>0.53369999999999995</v>
      </c>
      <c r="AZ559" s="62">
        <v>3565.93</v>
      </c>
      <c r="BA559" s="61">
        <v>0.39019999999999999</v>
      </c>
      <c r="BB559" s="61">
        <v>695.5</v>
      </c>
      <c r="BC559" s="61">
        <v>7.6100000000000001E-2</v>
      </c>
      <c r="BD559" s="62">
        <v>9137.93</v>
      </c>
      <c r="BE559" s="62">
        <v>4053.81</v>
      </c>
      <c r="BF559" s="61">
        <v>1.2211000000000001</v>
      </c>
      <c r="BG559" s="61">
        <v>0.55669999999999997</v>
      </c>
      <c r="BH559" s="61">
        <v>0.23069999999999999</v>
      </c>
      <c r="BI559" s="61">
        <v>0.15049999999999999</v>
      </c>
      <c r="BJ559" s="61">
        <v>3.7199999999999997E-2</v>
      </c>
      <c r="BK559" s="61">
        <v>2.4899999999999999E-2</v>
      </c>
    </row>
    <row r="560" spans="1:63" x14ac:dyDescent="0.25">
      <c r="A560" s="61" t="s">
        <v>591</v>
      </c>
      <c r="B560" s="61">
        <v>44990</v>
      </c>
      <c r="C560" s="61">
        <v>14.24</v>
      </c>
      <c r="D560" s="61">
        <v>425.17</v>
      </c>
      <c r="E560" s="62">
        <v>6053.67</v>
      </c>
      <c r="F560" s="62">
        <v>4936.33</v>
      </c>
      <c r="G560" s="61">
        <v>4.7000000000000002E-3</v>
      </c>
      <c r="H560" s="61">
        <v>5.9999999999999995E-4</v>
      </c>
      <c r="I560" s="61">
        <v>0.36620000000000003</v>
      </c>
      <c r="J560" s="61">
        <v>1.5E-3</v>
      </c>
      <c r="K560" s="61">
        <v>7.7799999999999994E-2</v>
      </c>
      <c r="L560" s="61">
        <v>0.4607</v>
      </c>
      <c r="M560" s="61">
        <v>8.8499999999999995E-2</v>
      </c>
      <c r="N560" s="61">
        <v>0.76800000000000002</v>
      </c>
      <c r="O560" s="61">
        <v>3.0499999999999999E-2</v>
      </c>
      <c r="P560" s="61">
        <v>0.158</v>
      </c>
      <c r="Q560" s="61">
        <v>229.3</v>
      </c>
      <c r="R560" s="62">
        <v>56012.7</v>
      </c>
      <c r="S560" s="61">
        <v>0.22570000000000001</v>
      </c>
      <c r="T560" s="61">
        <v>0.18809999999999999</v>
      </c>
      <c r="U560" s="61">
        <v>0.58620000000000005</v>
      </c>
      <c r="V560" s="61">
        <v>18.2</v>
      </c>
      <c r="W560" s="61">
        <v>36.22</v>
      </c>
      <c r="X560" s="62">
        <v>79910.149999999994</v>
      </c>
      <c r="Y560" s="61">
        <v>165.57</v>
      </c>
      <c r="Z560" s="62">
        <v>78447.09</v>
      </c>
      <c r="AA560" s="61">
        <v>0.69940000000000002</v>
      </c>
      <c r="AB560" s="61">
        <v>0.26200000000000001</v>
      </c>
      <c r="AC560" s="61">
        <v>3.8600000000000002E-2</v>
      </c>
      <c r="AD560" s="61">
        <v>0.30059999999999998</v>
      </c>
      <c r="AE560" s="61">
        <v>78.45</v>
      </c>
      <c r="AF560" s="62">
        <v>3087.78</v>
      </c>
      <c r="AG560" s="61">
        <v>415.37</v>
      </c>
      <c r="AH560" s="62">
        <v>84445.6</v>
      </c>
      <c r="AI560" s="61" t="s">
        <v>14</v>
      </c>
      <c r="AJ560" s="62">
        <v>23360</v>
      </c>
      <c r="AK560" s="62">
        <v>34502.14</v>
      </c>
      <c r="AL560" s="61">
        <v>60.72</v>
      </c>
      <c r="AM560" s="61">
        <v>36.229999999999997</v>
      </c>
      <c r="AN560" s="61">
        <v>44.28</v>
      </c>
      <c r="AO560" s="61">
        <v>4.37</v>
      </c>
      <c r="AP560" s="61">
        <v>0</v>
      </c>
      <c r="AQ560" s="61">
        <v>1.2228000000000001</v>
      </c>
      <c r="AR560" s="62">
        <v>1406.13</v>
      </c>
      <c r="AS560" s="62">
        <v>2136.41</v>
      </c>
      <c r="AT560" s="62">
        <v>6299.18</v>
      </c>
      <c r="AU560" s="62">
        <v>1133.3</v>
      </c>
      <c r="AV560" s="61">
        <v>653.07000000000005</v>
      </c>
      <c r="AW560" s="62">
        <v>11628.08</v>
      </c>
      <c r="AX560" s="62">
        <v>7063.96</v>
      </c>
      <c r="AY560" s="61">
        <v>0.57769999999999999</v>
      </c>
      <c r="AZ560" s="62">
        <v>3538.16</v>
      </c>
      <c r="BA560" s="61">
        <v>0.2893</v>
      </c>
      <c r="BB560" s="62">
        <v>1626.58</v>
      </c>
      <c r="BC560" s="61">
        <v>0.13300000000000001</v>
      </c>
      <c r="BD560" s="62">
        <v>12228.7</v>
      </c>
      <c r="BE560" s="62">
        <v>4554.1899999999996</v>
      </c>
      <c r="BF560" s="61">
        <v>2.3001</v>
      </c>
      <c r="BG560" s="61">
        <v>0.53449999999999998</v>
      </c>
      <c r="BH560" s="61">
        <v>0.1976</v>
      </c>
      <c r="BI560" s="61">
        <v>0.22900000000000001</v>
      </c>
      <c r="BJ560" s="61">
        <v>2.5399999999999999E-2</v>
      </c>
      <c r="BK560" s="61">
        <v>1.35E-2</v>
      </c>
    </row>
    <row r="561" spans="1:63" x14ac:dyDescent="0.25">
      <c r="A561" s="61" t="s">
        <v>592</v>
      </c>
      <c r="B561" s="61">
        <v>50500</v>
      </c>
      <c r="C561" s="61">
        <v>115.1</v>
      </c>
      <c r="D561" s="61">
        <v>18.37</v>
      </c>
      <c r="E561" s="62">
        <v>2114.58</v>
      </c>
      <c r="F561" s="62">
        <v>2105.8200000000002</v>
      </c>
      <c r="G561" s="61">
        <v>4.7999999999999996E-3</v>
      </c>
      <c r="H561" s="61">
        <v>4.0000000000000002E-4</v>
      </c>
      <c r="I561" s="61">
        <v>7.1000000000000004E-3</v>
      </c>
      <c r="J561" s="61">
        <v>1E-3</v>
      </c>
      <c r="K561" s="61">
        <v>9.1000000000000004E-3</v>
      </c>
      <c r="L561" s="61">
        <v>0.96099999999999997</v>
      </c>
      <c r="M561" s="61">
        <v>1.66E-2</v>
      </c>
      <c r="N561" s="61">
        <v>0.3972</v>
      </c>
      <c r="O561" s="61">
        <v>1.9E-3</v>
      </c>
      <c r="P561" s="61">
        <v>0.13789999999999999</v>
      </c>
      <c r="Q561" s="61">
        <v>95.15</v>
      </c>
      <c r="R561" s="62">
        <v>52982.85</v>
      </c>
      <c r="S561" s="61">
        <v>0.1948</v>
      </c>
      <c r="T561" s="61">
        <v>0.16980000000000001</v>
      </c>
      <c r="U561" s="61">
        <v>0.63529999999999998</v>
      </c>
      <c r="V561" s="61">
        <v>18.760000000000002</v>
      </c>
      <c r="W561" s="61">
        <v>14.69</v>
      </c>
      <c r="X561" s="62">
        <v>69326.649999999994</v>
      </c>
      <c r="Y561" s="61">
        <v>139.61000000000001</v>
      </c>
      <c r="Z561" s="62">
        <v>116153.57</v>
      </c>
      <c r="AA561" s="61">
        <v>0.8508</v>
      </c>
      <c r="AB561" s="61">
        <v>0.1032</v>
      </c>
      <c r="AC561" s="61">
        <v>4.5999999999999999E-2</v>
      </c>
      <c r="AD561" s="61">
        <v>0.1492</v>
      </c>
      <c r="AE561" s="61">
        <v>116.15</v>
      </c>
      <c r="AF561" s="62">
        <v>3063.85</v>
      </c>
      <c r="AG561" s="61">
        <v>411.32</v>
      </c>
      <c r="AH561" s="62">
        <v>115195.09</v>
      </c>
      <c r="AI561" s="61" t="s">
        <v>14</v>
      </c>
      <c r="AJ561" s="62">
        <v>32203</v>
      </c>
      <c r="AK561" s="62">
        <v>44814.77</v>
      </c>
      <c r="AL561" s="61">
        <v>40.4</v>
      </c>
      <c r="AM561" s="61">
        <v>25.12</v>
      </c>
      <c r="AN561" s="61">
        <v>28.13</v>
      </c>
      <c r="AO561" s="61">
        <v>4.37</v>
      </c>
      <c r="AP561" s="61">
        <v>809.16</v>
      </c>
      <c r="AQ561" s="61">
        <v>0.995</v>
      </c>
      <c r="AR561" s="62">
        <v>1062.8599999999999</v>
      </c>
      <c r="AS561" s="62">
        <v>1878.98</v>
      </c>
      <c r="AT561" s="62">
        <v>5034.55</v>
      </c>
      <c r="AU561" s="61">
        <v>734.88</v>
      </c>
      <c r="AV561" s="61">
        <v>260.22000000000003</v>
      </c>
      <c r="AW561" s="62">
        <v>8971.49</v>
      </c>
      <c r="AX561" s="62">
        <v>4871.55</v>
      </c>
      <c r="AY561" s="61">
        <v>0.53890000000000005</v>
      </c>
      <c r="AZ561" s="62">
        <v>3475.67</v>
      </c>
      <c r="BA561" s="61">
        <v>0.38450000000000001</v>
      </c>
      <c r="BB561" s="61">
        <v>691.99</v>
      </c>
      <c r="BC561" s="61">
        <v>7.6600000000000001E-2</v>
      </c>
      <c r="BD561" s="62">
        <v>9039.2099999999991</v>
      </c>
      <c r="BE561" s="62">
        <v>4218.83</v>
      </c>
      <c r="BF561" s="61">
        <v>1.2934000000000001</v>
      </c>
      <c r="BG561" s="61">
        <v>0.56210000000000004</v>
      </c>
      <c r="BH561" s="61">
        <v>0.2303</v>
      </c>
      <c r="BI561" s="61">
        <v>0.14899999999999999</v>
      </c>
      <c r="BJ561" s="61">
        <v>3.6299999999999999E-2</v>
      </c>
      <c r="BK561" s="61">
        <v>2.23E-2</v>
      </c>
    </row>
    <row r="562" spans="1:63" x14ac:dyDescent="0.25">
      <c r="A562" s="61" t="s">
        <v>593</v>
      </c>
      <c r="B562" s="61">
        <v>45005</v>
      </c>
      <c r="C562" s="61">
        <v>24.95</v>
      </c>
      <c r="D562" s="61">
        <v>111.32</v>
      </c>
      <c r="E562" s="62">
        <v>2777.7</v>
      </c>
      <c r="F562" s="62">
        <v>2481.4299999999998</v>
      </c>
      <c r="G562" s="61">
        <v>1.23E-2</v>
      </c>
      <c r="H562" s="61">
        <v>1.1000000000000001E-3</v>
      </c>
      <c r="I562" s="61">
        <v>0.33339999999999997</v>
      </c>
      <c r="J562" s="61">
        <v>1.6999999999999999E-3</v>
      </c>
      <c r="K562" s="61">
        <v>6.7699999999999996E-2</v>
      </c>
      <c r="L562" s="61">
        <v>0.51080000000000003</v>
      </c>
      <c r="M562" s="61">
        <v>7.2900000000000006E-2</v>
      </c>
      <c r="N562" s="61">
        <v>0.63859999999999995</v>
      </c>
      <c r="O562" s="61">
        <v>4.0500000000000001E-2</v>
      </c>
      <c r="P562" s="61">
        <v>0.14319999999999999</v>
      </c>
      <c r="Q562" s="61">
        <v>120.34</v>
      </c>
      <c r="R562" s="62">
        <v>58654.720000000001</v>
      </c>
      <c r="S562" s="61">
        <v>0.33850000000000002</v>
      </c>
      <c r="T562" s="61">
        <v>0.188</v>
      </c>
      <c r="U562" s="61">
        <v>0.47349999999999998</v>
      </c>
      <c r="V562" s="61">
        <v>17.68</v>
      </c>
      <c r="W562" s="61">
        <v>18.690000000000001</v>
      </c>
      <c r="X562" s="62">
        <v>81521.77</v>
      </c>
      <c r="Y562" s="61">
        <v>144.96</v>
      </c>
      <c r="Z562" s="62">
        <v>154716.01</v>
      </c>
      <c r="AA562" s="61">
        <v>0.58730000000000004</v>
      </c>
      <c r="AB562" s="61">
        <v>0.37490000000000001</v>
      </c>
      <c r="AC562" s="61">
        <v>3.78E-2</v>
      </c>
      <c r="AD562" s="61">
        <v>0.41270000000000001</v>
      </c>
      <c r="AE562" s="61">
        <v>154.72</v>
      </c>
      <c r="AF562" s="62">
        <v>5668.62</v>
      </c>
      <c r="AG562" s="61">
        <v>515.24</v>
      </c>
      <c r="AH562" s="62">
        <v>168475.95</v>
      </c>
      <c r="AI562" s="61" t="s">
        <v>14</v>
      </c>
      <c r="AJ562" s="62">
        <v>27920</v>
      </c>
      <c r="AK562" s="62">
        <v>42154.52</v>
      </c>
      <c r="AL562" s="61">
        <v>58.86</v>
      </c>
      <c r="AM562" s="61">
        <v>36.229999999999997</v>
      </c>
      <c r="AN562" s="61">
        <v>41</v>
      </c>
      <c r="AO562" s="61">
        <v>4.68</v>
      </c>
      <c r="AP562" s="62">
        <v>1491.43</v>
      </c>
      <c r="AQ562" s="61">
        <v>1.1607000000000001</v>
      </c>
      <c r="AR562" s="62">
        <v>1445.45</v>
      </c>
      <c r="AS562" s="62">
        <v>2263.9899999999998</v>
      </c>
      <c r="AT562" s="62">
        <v>6129.23</v>
      </c>
      <c r="AU562" s="62">
        <v>1122.72</v>
      </c>
      <c r="AV562" s="61">
        <v>496.43</v>
      </c>
      <c r="AW562" s="62">
        <v>11457.82</v>
      </c>
      <c r="AX562" s="62">
        <v>4860.8999999999996</v>
      </c>
      <c r="AY562" s="61">
        <v>0.40210000000000001</v>
      </c>
      <c r="AZ562" s="62">
        <v>6024.45</v>
      </c>
      <c r="BA562" s="61">
        <v>0.49830000000000002</v>
      </c>
      <c r="BB562" s="62">
        <v>1204.25</v>
      </c>
      <c r="BC562" s="61">
        <v>9.9599999999999994E-2</v>
      </c>
      <c r="BD562" s="62">
        <v>12089.61</v>
      </c>
      <c r="BE562" s="62">
        <v>2375.75</v>
      </c>
      <c r="BF562" s="61">
        <v>0.67169999999999996</v>
      </c>
      <c r="BG562" s="61">
        <v>0.55049999999999999</v>
      </c>
      <c r="BH562" s="61">
        <v>0.20469999999999999</v>
      </c>
      <c r="BI562" s="61">
        <v>0.19470000000000001</v>
      </c>
      <c r="BJ562" s="61">
        <v>2.6200000000000001E-2</v>
      </c>
      <c r="BK562" s="61">
        <v>2.3900000000000001E-2</v>
      </c>
    </row>
    <row r="563" spans="1:63" x14ac:dyDescent="0.25">
      <c r="A563" s="61" t="s">
        <v>594</v>
      </c>
      <c r="B563" s="61">
        <v>45013</v>
      </c>
      <c r="C563" s="61">
        <v>34.9</v>
      </c>
      <c r="D563" s="61">
        <v>75.16</v>
      </c>
      <c r="E563" s="62">
        <v>2623.28</v>
      </c>
      <c r="F563" s="62">
        <v>2454.15</v>
      </c>
      <c r="G563" s="61">
        <v>7.4000000000000003E-3</v>
      </c>
      <c r="H563" s="61">
        <v>5.9999999999999995E-4</v>
      </c>
      <c r="I563" s="61">
        <v>4.1099999999999998E-2</v>
      </c>
      <c r="J563" s="61">
        <v>1.5E-3</v>
      </c>
      <c r="K563" s="61">
        <v>2.3099999999999999E-2</v>
      </c>
      <c r="L563" s="61">
        <v>0.87260000000000004</v>
      </c>
      <c r="M563" s="61">
        <v>5.3699999999999998E-2</v>
      </c>
      <c r="N563" s="61">
        <v>0.58499999999999996</v>
      </c>
      <c r="O563" s="61">
        <v>6.4000000000000003E-3</v>
      </c>
      <c r="P563" s="61">
        <v>0.15659999999999999</v>
      </c>
      <c r="Q563" s="61">
        <v>110.42</v>
      </c>
      <c r="R563" s="62">
        <v>52270.86</v>
      </c>
      <c r="S563" s="61">
        <v>0.23080000000000001</v>
      </c>
      <c r="T563" s="61">
        <v>0.16800000000000001</v>
      </c>
      <c r="U563" s="61">
        <v>0.60109999999999997</v>
      </c>
      <c r="V563" s="61">
        <v>18.03</v>
      </c>
      <c r="W563" s="61">
        <v>16.75</v>
      </c>
      <c r="X563" s="62">
        <v>74681.13</v>
      </c>
      <c r="Y563" s="61">
        <v>152.69</v>
      </c>
      <c r="Z563" s="62">
        <v>99050.880000000005</v>
      </c>
      <c r="AA563" s="61">
        <v>0.73060000000000003</v>
      </c>
      <c r="AB563" s="61">
        <v>0.22969999999999999</v>
      </c>
      <c r="AC563" s="61">
        <v>3.9600000000000003E-2</v>
      </c>
      <c r="AD563" s="61">
        <v>0.26939999999999997</v>
      </c>
      <c r="AE563" s="61">
        <v>99.05</v>
      </c>
      <c r="AF563" s="62">
        <v>3119.12</v>
      </c>
      <c r="AG563" s="61">
        <v>414.4</v>
      </c>
      <c r="AH563" s="62">
        <v>100384.68</v>
      </c>
      <c r="AI563" s="61" t="s">
        <v>14</v>
      </c>
      <c r="AJ563" s="62">
        <v>26290</v>
      </c>
      <c r="AK563" s="62">
        <v>39273.71</v>
      </c>
      <c r="AL563" s="61">
        <v>47.27</v>
      </c>
      <c r="AM563" s="61">
        <v>29.52</v>
      </c>
      <c r="AN563" s="61">
        <v>33.9</v>
      </c>
      <c r="AO563" s="61">
        <v>4.3</v>
      </c>
      <c r="AP563" s="61">
        <v>910.85</v>
      </c>
      <c r="AQ563" s="61">
        <v>1.0251999999999999</v>
      </c>
      <c r="AR563" s="62">
        <v>1103.6500000000001</v>
      </c>
      <c r="AS563" s="62">
        <v>1722.31</v>
      </c>
      <c r="AT563" s="62">
        <v>5366.09</v>
      </c>
      <c r="AU563" s="61">
        <v>921.23</v>
      </c>
      <c r="AV563" s="61">
        <v>333.87</v>
      </c>
      <c r="AW563" s="62">
        <v>9447.15</v>
      </c>
      <c r="AX563" s="62">
        <v>5334.82</v>
      </c>
      <c r="AY563" s="61">
        <v>0.53959999999999997</v>
      </c>
      <c r="AZ563" s="62">
        <v>3469.97</v>
      </c>
      <c r="BA563" s="61">
        <v>0.35099999999999998</v>
      </c>
      <c r="BB563" s="62">
        <v>1080.96</v>
      </c>
      <c r="BC563" s="61">
        <v>0.10929999999999999</v>
      </c>
      <c r="BD563" s="62">
        <v>9885.75</v>
      </c>
      <c r="BE563" s="62">
        <v>4013.96</v>
      </c>
      <c r="BF563" s="61">
        <v>1.44</v>
      </c>
      <c r="BG563" s="61">
        <v>0.55810000000000004</v>
      </c>
      <c r="BH563" s="61">
        <v>0.2208</v>
      </c>
      <c r="BI563" s="61">
        <v>0.1676</v>
      </c>
      <c r="BJ563" s="61">
        <v>3.0499999999999999E-2</v>
      </c>
      <c r="BK563" s="61">
        <v>2.3E-2</v>
      </c>
    </row>
    <row r="564" spans="1:63" x14ac:dyDescent="0.25">
      <c r="A564" s="61" t="s">
        <v>595</v>
      </c>
      <c r="B564" s="61">
        <v>48231</v>
      </c>
      <c r="C564" s="61">
        <v>38.86</v>
      </c>
      <c r="D564" s="61">
        <v>164.44</v>
      </c>
      <c r="E564" s="62">
        <v>6389.68</v>
      </c>
      <c r="F564" s="62">
        <v>5789.33</v>
      </c>
      <c r="G564" s="61">
        <v>1.49E-2</v>
      </c>
      <c r="H564" s="61">
        <v>8.9999999999999998E-4</v>
      </c>
      <c r="I564" s="61">
        <v>0.1263</v>
      </c>
      <c r="J564" s="61">
        <v>1.6999999999999999E-3</v>
      </c>
      <c r="K564" s="61">
        <v>5.6300000000000003E-2</v>
      </c>
      <c r="L564" s="61">
        <v>0.72940000000000005</v>
      </c>
      <c r="M564" s="61">
        <v>7.0499999999999993E-2</v>
      </c>
      <c r="N564" s="61">
        <v>0.54249999999999998</v>
      </c>
      <c r="O564" s="61">
        <v>3.5499999999999997E-2</v>
      </c>
      <c r="P564" s="61">
        <v>0.14199999999999999</v>
      </c>
      <c r="Q564" s="61">
        <v>258.48</v>
      </c>
      <c r="R564" s="62">
        <v>56924.15</v>
      </c>
      <c r="S564" s="61">
        <v>0.22259999999999999</v>
      </c>
      <c r="T564" s="61">
        <v>0.18340000000000001</v>
      </c>
      <c r="U564" s="61">
        <v>0.59399999999999997</v>
      </c>
      <c r="V564" s="61">
        <v>18.62</v>
      </c>
      <c r="W564" s="61">
        <v>33.979999999999997</v>
      </c>
      <c r="X564" s="62">
        <v>82384.41</v>
      </c>
      <c r="Y564" s="61">
        <v>184.64</v>
      </c>
      <c r="Z564" s="62">
        <v>125586.72</v>
      </c>
      <c r="AA564" s="61">
        <v>0.69350000000000001</v>
      </c>
      <c r="AB564" s="61">
        <v>0.27429999999999999</v>
      </c>
      <c r="AC564" s="61">
        <v>3.2199999999999999E-2</v>
      </c>
      <c r="AD564" s="61">
        <v>0.30649999999999999</v>
      </c>
      <c r="AE564" s="61">
        <v>125.59</v>
      </c>
      <c r="AF564" s="62">
        <v>4703.5200000000004</v>
      </c>
      <c r="AG564" s="61">
        <v>550.78</v>
      </c>
      <c r="AH564" s="62">
        <v>138313.22</v>
      </c>
      <c r="AI564" s="61" t="s">
        <v>14</v>
      </c>
      <c r="AJ564" s="62">
        <v>28199</v>
      </c>
      <c r="AK564" s="62">
        <v>43456.85</v>
      </c>
      <c r="AL564" s="61">
        <v>58.26</v>
      </c>
      <c r="AM564" s="61">
        <v>34.75</v>
      </c>
      <c r="AN564" s="61">
        <v>39.590000000000003</v>
      </c>
      <c r="AO564" s="61">
        <v>4.59</v>
      </c>
      <c r="AP564" s="61">
        <v>865.29</v>
      </c>
      <c r="AQ564" s="61">
        <v>1.1011</v>
      </c>
      <c r="AR564" s="62">
        <v>1150.55</v>
      </c>
      <c r="AS564" s="62">
        <v>1890.35</v>
      </c>
      <c r="AT564" s="62">
        <v>5687.57</v>
      </c>
      <c r="AU564" s="62">
        <v>1000.36</v>
      </c>
      <c r="AV564" s="61">
        <v>447.06</v>
      </c>
      <c r="AW564" s="62">
        <v>10175.89</v>
      </c>
      <c r="AX564" s="62">
        <v>4563.8500000000004</v>
      </c>
      <c r="AY564" s="61">
        <v>0.43209999999999998</v>
      </c>
      <c r="AZ564" s="62">
        <v>5012.45</v>
      </c>
      <c r="BA564" s="61">
        <v>0.47460000000000002</v>
      </c>
      <c r="BB564" s="61">
        <v>984.74</v>
      </c>
      <c r="BC564" s="61">
        <v>9.3200000000000005E-2</v>
      </c>
      <c r="BD564" s="62">
        <v>10561.04</v>
      </c>
      <c r="BE564" s="62">
        <v>2726.65</v>
      </c>
      <c r="BF564" s="61">
        <v>0.76359999999999995</v>
      </c>
      <c r="BG564" s="61">
        <v>0.57130000000000003</v>
      </c>
      <c r="BH564" s="61">
        <v>0.216</v>
      </c>
      <c r="BI564" s="61">
        <v>0.16850000000000001</v>
      </c>
      <c r="BJ564" s="61">
        <v>2.63E-2</v>
      </c>
      <c r="BK564" s="61">
        <v>1.7899999999999999E-2</v>
      </c>
    </row>
    <row r="565" spans="1:63" x14ac:dyDescent="0.25">
      <c r="A565" s="61" t="s">
        <v>596</v>
      </c>
      <c r="B565" s="61">
        <v>49650</v>
      </c>
      <c r="C565" s="61">
        <v>80.430000000000007</v>
      </c>
      <c r="D565" s="61">
        <v>15.32</v>
      </c>
      <c r="E565" s="62">
        <v>1231.81</v>
      </c>
      <c r="F565" s="62">
        <v>1238.0899999999999</v>
      </c>
      <c r="G565" s="61">
        <v>2.2000000000000001E-3</v>
      </c>
      <c r="H565" s="61">
        <v>2.9999999999999997E-4</v>
      </c>
      <c r="I565" s="61">
        <v>3.8E-3</v>
      </c>
      <c r="J565" s="61">
        <v>1E-3</v>
      </c>
      <c r="K565" s="61">
        <v>7.3000000000000001E-3</v>
      </c>
      <c r="L565" s="61">
        <v>0.97150000000000003</v>
      </c>
      <c r="M565" s="61">
        <v>1.3899999999999999E-2</v>
      </c>
      <c r="N565" s="61">
        <v>0.40989999999999999</v>
      </c>
      <c r="O565" s="61">
        <v>1.4E-3</v>
      </c>
      <c r="P565" s="61">
        <v>0.12609999999999999</v>
      </c>
      <c r="Q565" s="61">
        <v>57.49</v>
      </c>
      <c r="R565" s="62">
        <v>49440.639999999999</v>
      </c>
      <c r="S565" s="61">
        <v>0.27989999999999998</v>
      </c>
      <c r="T565" s="61">
        <v>0.15840000000000001</v>
      </c>
      <c r="U565" s="61">
        <v>0.56169999999999998</v>
      </c>
      <c r="V565" s="61">
        <v>18.329999999999998</v>
      </c>
      <c r="W565" s="61">
        <v>9.51</v>
      </c>
      <c r="X565" s="62">
        <v>62094.94</v>
      </c>
      <c r="Y565" s="61">
        <v>125.52</v>
      </c>
      <c r="Z565" s="62">
        <v>95366.1</v>
      </c>
      <c r="AA565" s="61">
        <v>0.91830000000000001</v>
      </c>
      <c r="AB565" s="61">
        <v>4.5900000000000003E-2</v>
      </c>
      <c r="AC565" s="61">
        <v>3.5799999999999998E-2</v>
      </c>
      <c r="AD565" s="61">
        <v>8.1699999999999995E-2</v>
      </c>
      <c r="AE565" s="61">
        <v>95.37</v>
      </c>
      <c r="AF565" s="62">
        <v>2464.2800000000002</v>
      </c>
      <c r="AG565" s="61">
        <v>379.94</v>
      </c>
      <c r="AH565" s="62">
        <v>92257.25</v>
      </c>
      <c r="AI565" s="61" t="s">
        <v>14</v>
      </c>
      <c r="AJ565" s="62">
        <v>31695</v>
      </c>
      <c r="AK565" s="62">
        <v>43557</v>
      </c>
      <c r="AL565" s="61">
        <v>35.6</v>
      </c>
      <c r="AM565" s="61">
        <v>25.34</v>
      </c>
      <c r="AN565" s="61">
        <v>27.99</v>
      </c>
      <c r="AO565" s="61">
        <v>4.66</v>
      </c>
      <c r="AP565" s="62">
        <v>1056.3399999999999</v>
      </c>
      <c r="AQ565" s="61">
        <v>1.0128999999999999</v>
      </c>
      <c r="AR565" s="62">
        <v>1020.48</v>
      </c>
      <c r="AS565" s="62">
        <v>1975.65</v>
      </c>
      <c r="AT565" s="62">
        <v>4885.1099999999997</v>
      </c>
      <c r="AU565" s="61">
        <v>700.02</v>
      </c>
      <c r="AV565" s="61">
        <v>186.83</v>
      </c>
      <c r="AW565" s="62">
        <v>8768.08</v>
      </c>
      <c r="AX565" s="62">
        <v>5508.27</v>
      </c>
      <c r="AY565" s="61">
        <v>0.59889999999999999</v>
      </c>
      <c r="AZ565" s="62">
        <v>3014.53</v>
      </c>
      <c r="BA565" s="61">
        <v>0.32779999999999998</v>
      </c>
      <c r="BB565" s="61">
        <v>674.2</v>
      </c>
      <c r="BC565" s="61">
        <v>7.3300000000000004E-2</v>
      </c>
      <c r="BD565" s="62">
        <v>9197</v>
      </c>
      <c r="BE565" s="62">
        <v>5145.3999999999996</v>
      </c>
      <c r="BF565" s="61">
        <v>1.8759999999999999</v>
      </c>
      <c r="BG565" s="61">
        <v>0.54010000000000002</v>
      </c>
      <c r="BH565" s="61">
        <v>0.2135</v>
      </c>
      <c r="BI565" s="61">
        <v>0.18229999999999999</v>
      </c>
      <c r="BJ565" s="61">
        <v>3.9899999999999998E-2</v>
      </c>
      <c r="BK565" s="61">
        <v>2.4199999999999999E-2</v>
      </c>
    </row>
    <row r="566" spans="1:63" x14ac:dyDescent="0.25">
      <c r="A566" s="61" t="s">
        <v>597</v>
      </c>
      <c r="B566" s="61">
        <v>49247</v>
      </c>
      <c r="C566" s="61">
        <v>76.290000000000006</v>
      </c>
      <c r="D566" s="61">
        <v>17.53</v>
      </c>
      <c r="E566" s="62">
        <v>1337.22</v>
      </c>
      <c r="F566" s="62">
        <v>1343.45</v>
      </c>
      <c r="G566" s="61">
        <v>3.0000000000000001E-3</v>
      </c>
      <c r="H566" s="61">
        <v>2.9999999999999997E-4</v>
      </c>
      <c r="I566" s="61">
        <v>5.0000000000000001E-3</v>
      </c>
      <c r="J566" s="61">
        <v>6.9999999999999999E-4</v>
      </c>
      <c r="K566" s="61">
        <v>6.1999999999999998E-3</v>
      </c>
      <c r="L566" s="61">
        <v>0.97189999999999999</v>
      </c>
      <c r="M566" s="61">
        <v>1.2999999999999999E-2</v>
      </c>
      <c r="N566" s="61">
        <v>0.3952</v>
      </c>
      <c r="O566" s="61">
        <v>2.0000000000000001E-4</v>
      </c>
      <c r="P566" s="61">
        <v>0.1298</v>
      </c>
      <c r="Q566" s="61">
        <v>60.41</v>
      </c>
      <c r="R566" s="62">
        <v>51433.48</v>
      </c>
      <c r="S566" s="61">
        <v>0.24149999999999999</v>
      </c>
      <c r="T566" s="61">
        <v>0.1686</v>
      </c>
      <c r="U566" s="61">
        <v>0.59</v>
      </c>
      <c r="V566" s="61">
        <v>18.89</v>
      </c>
      <c r="W566" s="61">
        <v>9.91</v>
      </c>
      <c r="X566" s="62">
        <v>66814.81</v>
      </c>
      <c r="Y566" s="61">
        <v>130.37</v>
      </c>
      <c r="Z566" s="62">
        <v>112572.99</v>
      </c>
      <c r="AA566" s="61">
        <v>0.89490000000000003</v>
      </c>
      <c r="AB566" s="61">
        <v>6.4100000000000004E-2</v>
      </c>
      <c r="AC566" s="61">
        <v>4.1000000000000002E-2</v>
      </c>
      <c r="AD566" s="61">
        <v>0.1051</v>
      </c>
      <c r="AE566" s="61">
        <v>112.57</v>
      </c>
      <c r="AF566" s="62">
        <v>3010.5</v>
      </c>
      <c r="AG566" s="61">
        <v>433.29</v>
      </c>
      <c r="AH566" s="62">
        <v>109033.62</v>
      </c>
      <c r="AI566" s="61" t="s">
        <v>14</v>
      </c>
      <c r="AJ566" s="62">
        <v>32349</v>
      </c>
      <c r="AK566" s="62">
        <v>44942.61</v>
      </c>
      <c r="AL566" s="61">
        <v>39.840000000000003</v>
      </c>
      <c r="AM566" s="61">
        <v>25.52</v>
      </c>
      <c r="AN566" s="61">
        <v>27.72</v>
      </c>
      <c r="AO566" s="61">
        <v>4.3</v>
      </c>
      <c r="AP566" s="61">
        <v>816.94</v>
      </c>
      <c r="AQ566" s="61">
        <v>1.0308999999999999</v>
      </c>
      <c r="AR566" s="62">
        <v>1084.6400000000001</v>
      </c>
      <c r="AS566" s="62">
        <v>1914.59</v>
      </c>
      <c r="AT566" s="62">
        <v>4954.22</v>
      </c>
      <c r="AU566" s="61">
        <v>823</v>
      </c>
      <c r="AV566" s="61">
        <v>201.05</v>
      </c>
      <c r="AW566" s="62">
        <v>8977.5</v>
      </c>
      <c r="AX566" s="62">
        <v>4958.9399999999996</v>
      </c>
      <c r="AY566" s="61">
        <v>0.5474</v>
      </c>
      <c r="AZ566" s="62">
        <v>3412.9</v>
      </c>
      <c r="BA566" s="61">
        <v>0.37669999999999998</v>
      </c>
      <c r="BB566" s="61">
        <v>687.48</v>
      </c>
      <c r="BC566" s="61">
        <v>7.5899999999999995E-2</v>
      </c>
      <c r="BD566" s="62">
        <v>9059.31</v>
      </c>
      <c r="BE566" s="62">
        <v>4528.1499999999996</v>
      </c>
      <c r="BF566" s="61">
        <v>1.4180999999999999</v>
      </c>
      <c r="BG566" s="61">
        <v>0.55030000000000001</v>
      </c>
      <c r="BH566" s="61">
        <v>0.22209999999999999</v>
      </c>
      <c r="BI566" s="61">
        <v>0.17150000000000001</v>
      </c>
      <c r="BJ566" s="61">
        <v>3.4099999999999998E-2</v>
      </c>
      <c r="BK566" s="61">
        <v>2.1999999999999999E-2</v>
      </c>
    </row>
    <row r="567" spans="1:63" x14ac:dyDescent="0.25">
      <c r="A567" s="61" t="s">
        <v>598</v>
      </c>
      <c r="B567" s="61">
        <v>45641</v>
      </c>
      <c r="C567" s="61">
        <v>72.81</v>
      </c>
      <c r="D567" s="61">
        <v>28.58</v>
      </c>
      <c r="E567" s="62">
        <v>2080.84</v>
      </c>
      <c r="F567" s="62">
        <v>2019.96</v>
      </c>
      <c r="G567" s="61">
        <v>6.7000000000000002E-3</v>
      </c>
      <c r="H567" s="61">
        <v>4.0000000000000002E-4</v>
      </c>
      <c r="I567" s="61">
        <v>2.4899999999999999E-2</v>
      </c>
      <c r="J567" s="61">
        <v>1.2999999999999999E-3</v>
      </c>
      <c r="K567" s="61">
        <v>5.8299999999999998E-2</v>
      </c>
      <c r="L567" s="61">
        <v>0.86780000000000002</v>
      </c>
      <c r="M567" s="61">
        <v>4.07E-2</v>
      </c>
      <c r="N567" s="61">
        <v>0.45079999999999998</v>
      </c>
      <c r="O567" s="61">
        <v>1.0699999999999999E-2</v>
      </c>
      <c r="P567" s="61">
        <v>0.1421</v>
      </c>
      <c r="Q567" s="61">
        <v>90.83</v>
      </c>
      <c r="R567" s="62">
        <v>53208</v>
      </c>
      <c r="S567" s="61">
        <v>0.2853</v>
      </c>
      <c r="T567" s="61">
        <v>0.16089999999999999</v>
      </c>
      <c r="U567" s="61">
        <v>0.55389999999999995</v>
      </c>
      <c r="V567" s="61">
        <v>18.260000000000002</v>
      </c>
      <c r="W567" s="61">
        <v>14.3</v>
      </c>
      <c r="X567" s="62">
        <v>66585.440000000002</v>
      </c>
      <c r="Y567" s="61">
        <v>140.87</v>
      </c>
      <c r="Z567" s="62">
        <v>112823.77</v>
      </c>
      <c r="AA567" s="61">
        <v>0.76970000000000005</v>
      </c>
      <c r="AB567" s="61">
        <v>0.1956</v>
      </c>
      <c r="AC567" s="61">
        <v>3.4799999999999998E-2</v>
      </c>
      <c r="AD567" s="61">
        <v>0.2303</v>
      </c>
      <c r="AE567" s="61">
        <v>112.82</v>
      </c>
      <c r="AF567" s="62">
        <v>3311.7</v>
      </c>
      <c r="AG567" s="61">
        <v>431.17</v>
      </c>
      <c r="AH567" s="62">
        <v>119095.12</v>
      </c>
      <c r="AI567" s="61" t="s">
        <v>14</v>
      </c>
      <c r="AJ567" s="62">
        <v>30212</v>
      </c>
      <c r="AK567" s="62">
        <v>44221.09</v>
      </c>
      <c r="AL567" s="61">
        <v>46.92</v>
      </c>
      <c r="AM567" s="61">
        <v>27.85</v>
      </c>
      <c r="AN567" s="61">
        <v>34.03</v>
      </c>
      <c r="AO567" s="61">
        <v>4.08</v>
      </c>
      <c r="AP567" s="61">
        <v>854.07</v>
      </c>
      <c r="AQ567" s="61">
        <v>0.9909</v>
      </c>
      <c r="AR567" s="62">
        <v>1087.9000000000001</v>
      </c>
      <c r="AS567" s="62">
        <v>1659.14</v>
      </c>
      <c r="AT567" s="62">
        <v>5122.5600000000004</v>
      </c>
      <c r="AU567" s="61">
        <v>929.44</v>
      </c>
      <c r="AV567" s="61">
        <v>259.58</v>
      </c>
      <c r="AW567" s="62">
        <v>9058.6200000000008</v>
      </c>
      <c r="AX567" s="62">
        <v>4815.05</v>
      </c>
      <c r="AY567" s="61">
        <v>0.51439999999999997</v>
      </c>
      <c r="AZ567" s="62">
        <v>3755.79</v>
      </c>
      <c r="BA567" s="61">
        <v>0.4012</v>
      </c>
      <c r="BB567" s="61">
        <v>790.33</v>
      </c>
      <c r="BC567" s="61">
        <v>8.4400000000000003E-2</v>
      </c>
      <c r="BD567" s="62">
        <v>9361.17</v>
      </c>
      <c r="BE567" s="62">
        <v>3644.6</v>
      </c>
      <c r="BF567" s="61">
        <v>1.0626</v>
      </c>
      <c r="BG567" s="61">
        <v>0.56810000000000005</v>
      </c>
      <c r="BH567" s="61">
        <v>0.21249999999999999</v>
      </c>
      <c r="BI567" s="61">
        <v>0.16819999999999999</v>
      </c>
      <c r="BJ567" s="61">
        <v>3.2199999999999999E-2</v>
      </c>
      <c r="BK567" s="61">
        <v>1.9E-2</v>
      </c>
    </row>
    <row r="568" spans="1:63" x14ac:dyDescent="0.25">
      <c r="A568" s="61" t="s">
        <v>599</v>
      </c>
      <c r="B568" s="61">
        <v>49148</v>
      </c>
      <c r="C568" s="61">
        <v>94.1</v>
      </c>
      <c r="D568" s="61">
        <v>20.3</v>
      </c>
      <c r="E568" s="62">
        <v>1909.88</v>
      </c>
      <c r="F568" s="62">
        <v>1853.92</v>
      </c>
      <c r="G568" s="61">
        <v>3.0000000000000001E-3</v>
      </c>
      <c r="H568" s="61">
        <v>2.0000000000000001E-4</v>
      </c>
      <c r="I568" s="61">
        <v>7.7000000000000002E-3</v>
      </c>
      <c r="J568" s="61">
        <v>1.6000000000000001E-3</v>
      </c>
      <c r="K568" s="61">
        <v>1.4E-2</v>
      </c>
      <c r="L568" s="61">
        <v>0.95050000000000001</v>
      </c>
      <c r="M568" s="61">
        <v>2.3E-2</v>
      </c>
      <c r="N568" s="61">
        <v>0.47849999999999998</v>
      </c>
      <c r="O568" s="61">
        <v>1.1999999999999999E-3</v>
      </c>
      <c r="P568" s="61">
        <v>0.14960000000000001</v>
      </c>
      <c r="Q568" s="61">
        <v>86.72</v>
      </c>
      <c r="R568" s="62">
        <v>51697.66</v>
      </c>
      <c r="S568" s="61">
        <v>0.24160000000000001</v>
      </c>
      <c r="T568" s="61">
        <v>0.16739999999999999</v>
      </c>
      <c r="U568" s="61">
        <v>0.59109999999999996</v>
      </c>
      <c r="V568" s="61">
        <v>17.64</v>
      </c>
      <c r="W568" s="61">
        <v>13.94</v>
      </c>
      <c r="X568" s="62">
        <v>66548.95</v>
      </c>
      <c r="Y568" s="61">
        <v>132.28</v>
      </c>
      <c r="Z568" s="62">
        <v>115216.53</v>
      </c>
      <c r="AA568" s="61">
        <v>0.8024</v>
      </c>
      <c r="AB568" s="61">
        <v>0.15040000000000001</v>
      </c>
      <c r="AC568" s="61">
        <v>4.7100000000000003E-2</v>
      </c>
      <c r="AD568" s="61">
        <v>0.1976</v>
      </c>
      <c r="AE568" s="61">
        <v>115.22</v>
      </c>
      <c r="AF568" s="62">
        <v>3097.2</v>
      </c>
      <c r="AG568" s="61">
        <v>428.92</v>
      </c>
      <c r="AH568" s="62">
        <v>116073.15</v>
      </c>
      <c r="AI568" s="61" t="s">
        <v>14</v>
      </c>
      <c r="AJ568" s="62">
        <v>30116</v>
      </c>
      <c r="AK568" s="62">
        <v>42743.56</v>
      </c>
      <c r="AL568" s="61">
        <v>40.72</v>
      </c>
      <c r="AM568" s="61">
        <v>25.28</v>
      </c>
      <c r="AN568" s="61">
        <v>29.15</v>
      </c>
      <c r="AO568" s="61">
        <v>3.89</v>
      </c>
      <c r="AP568" s="61">
        <v>966.9</v>
      </c>
      <c r="AQ568" s="61">
        <v>1.0704</v>
      </c>
      <c r="AR568" s="62">
        <v>1105.01</v>
      </c>
      <c r="AS568" s="62">
        <v>1887.67</v>
      </c>
      <c r="AT568" s="62">
        <v>5085.16</v>
      </c>
      <c r="AU568" s="61">
        <v>913.27</v>
      </c>
      <c r="AV568" s="61">
        <v>270.81</v>
      </c>
      <c r="AW568" s="62">
        <v>9261.94</v>
      </c>
      <c r="AX568" s="62">
        <v>5002.01</v>
      </c>
      <c r="AY568" s="61">
        <v>0.52590000000000003</v>
      </c>
      <c r="AZ568" s="62">
        <v>3671.64</v>
      </c>
      <c r="BA568" s="61">
        <v>0.38600000000000001</v>
      </c>
      <c r="BB568" s="61">
        <v>837.57</v>
      </c>
      <c r="BC568" s="61">
        <v>8.8099999999999998E-2</v>
      </c>
      <c r="BD568" s="62">
        <v>9511.2099999999991</v>
      </c>
      <c r="BE568" s="62">
        <v>4102.34</v>
      </c>
      <c r="BF568" s="61">
        <v>1.3444</v>
      </c>
      <c r="BG568" s="61">
        <v>0.55349999999999999</v>
      </c>
      <c r="BH568" s="61">
        <v>0.2142</v>
      </c>
      <c r="BI568" s="61">
        <v>0.1757</v>
      </c>
      <c r="BJ568" s="61">
        <v>3.39E-2</v>
      </c>
      <c r="BK568" s="61">
        <v>2.2700000000000001E-2</v>
      </c>
    </row>
    <row r="569" spans="1:63" x14ac:dyDescent="0.25">
      <c r="A569" s="61" t="s">
        <v>600</v>
      </c>
      <c r="B569" s="61">
        <v>50468</v>
      </c>
      <c r="C569" s="61">
        <v>56.57</v>
      </c>
      <c r="D569" s="61">
        <v>26.65</v>
      </c>
      <c r="E569" s="62">
        <v>1507.73</v>
      </c>
      <c r="F569" s="62">
        <v>1511.88</v>
      </c>
      <c r="G569" s="61">
        <v>7.7999999999999996E-3</v>
      </c>
      <c r="H569" s="61">
        <v>2.9999999999999997E-4</v>
      </c>
      <c r="I569" s="61">
        <v>7.1999999999999998E-3</v>
      </c>
      <c r="J569" s="61">
        <v>1.1999999999999999E-3</v>
      </c>
      <c r="K569" s="61">
        <v>1.6500000000000001E-2</v>
      </c>
      <c r="L569" s="61">
        <v>0.94750000000000001</v>
      </c>
      <c r="M569" s="61">
        <v>1.9400000000000001E-2</v>
      </c>
      <c r="N569" s="61">
        <v>0.24179999999999999</v>
      </c>
      <c r="O569" s="61">
        <v>5.4999999999999997E-3</v>
      </c>
      <c r="P569" s="61">
        <v>0.10929999999999999</v>
      </c>
      <c r="Q569" s="61">
        <v>72.06</v>
      </c>
      <c r="R569" s="62">
        <v>53977.36</v>
      </c>
      <c r="S569" s="61">
        <v>0.24929999999999999</v>
      </c>
      <c r="T569" s="61">
        <v>0.17660000000000001</v>
      </c>
      <c r="U569" s="61">
        <v>0.57410000000000005</v>
      </c>
      <c r="V569" s="61">
        <v>19.260000000000002</v>
      </c>
      <c r="W569" s="61">
        <v>10.95</v>
      </c>
      <c r="X569" s="62">
        <v>68508.38</v>
      </c>
      <c r="Y569" s="61">
        <v>134.37</v>
      </c>
      <c r="Z569" s="62">
        <v>156903.07999999999</v>
      </c>
      <c r="AA569" s="61">
        <v>0.81489999999999996</v>
      </c>
      <c r="AB569" s="61">
        <v>0.13780000000000001</v>
      </c>
      <c r="AC569" s="61">
        <v>4.7300000000000002E-2</v>
      </c>
      <c r="AD569" s="61">
        <v>0.18509999999999999</v>
      </c>
      <c r="AE569" s="61">
        <v>156.9</v>
      </c>
      <c r="AF569" s="62">
        <v>4474.28</v>
      </c>
      <c r="AG569" s="61">
        <v>548.16</v>
      </c>
      <c r="AH569" s="62">
        <v>161359.24</v>
      </c>
      <c r="AI569" s="61" t="s">
        <v>14</v>
      </c>
      <c r="AJ569" s="62">
        <v>37426</v>
      </c>
      <c r="AK569" s="62">
        <v>55376.93</v>
      </c>
      <c r="AL569" s="61">
        <v>46.85</v>
      </c>
      <c r="AM569" s="61">
        <v>27.06</v>
      </c>
      <c r="AN569" s="61">
        <v>29.59</v>
      </c>
      <c r="AO569" s="61">
        <v>4.78</v>
      </c>
      <c r="AP569" s="62">
        <v>1209.3399999999999</v>
      </c>
      <c r="AQ569" s="61">
        <v>0.91359999999999997</v>
      </c>
      <c r="AR569" s="62">
        <v>1121.3</v>
      </c>
      <c r="AS569" s="62">
        <v>1715.28</v>
      </c>
      <c r="AT569" s="62">
        <v>4985.6400000000003</v>
      </c>
      <c r="AU569" s="61">
        <v>900.46</v>
      </c>
      <c r="AV569" s="61">
        <v>171.34</v>
      </c>
      <c r="AW569" s="62">
        <v>8894.01</v>
      </c>
      <c r="AX569" s="62">
        <v>3806.55</v>
      </c>
      <c r="AY569" s="61">
        <v>0.42670000000000002</v>
      </c>
      <c r="AZ569" s="62">
        <v>4664.2700000000004</v>
      </c>
      <c r="BA569" s="61">
        <v>0.52280000000000004</v>
      </c>
      <c r="BB569" s="61">
        <v>450.51</v>
      </c>
      <c r="BC569" s="61">
        <v>5.0500000000000003E-2</v>
      </c>
      <c r="BD569" s="62">
        <v>8921.34</v>
      </c>
      <c r="BE569" s="62">
        <v>2862.81</v>
      </c>
      <c r="BF569" s="61">
        <v>0.58309999999999995</v>
      </c>
      <c r="BG569" s="61">
        <v>0.57769999999999999</v>
      </c>
      <c r="BH569" s="61">
        <v>0.21249999999999999</v>
      </c>
      <c r="BI569" s="61">
        <v>0.1484</v>
      </c>
      <c r="BJ569" s="61">
        <v>3.4700000000000002E-2</v>
      </c>
      <c r="BK569" s="61">
        <v>2.6700000000000002E-2</v>
      </c>
    </row>
    <row r="570" spans="1:63" x14ac:dyDescent="0.25">
      <c r="A570" s="61" t="s">
        <v>601</v>
      </c>
      <c r="B570" s="61">
        <v>49031</v>
      </c>
      <c r="C570" s="61">
        <v>103.19</v>
      </c>
      <c r="D570" s="61">
        <v>9.77</v>
      </c>
      <c r="E570" s="62">
        <v>1008.64</v>
      </c>
      <c r="F570" s="61">
        <v>964.88</v>
      </c>
      <c r="G570" s="61">
        <v>4.1000000000000003E-3</v>
      </c>
      <c r="H570" s="61">
        <v>6.9999999999999999E-4</v>
      </c>
      <c r="I570" s="61">
        <v>6.1000000000000004E-3</v>
      </c>
      <c r="J570" s="61">
        <v>1.6999999999999999E-3</v>
      </c>
      <c r="K570" s="61">
        <v>2.7400000000000001E-2</v>
      </c>
      <c r="L570" s="61">
        <v>0.93959999999999999</v>
      </c>
      <c r="M570" s="61">
        <v>2.0400000000000001E-2</v>
      </c>
      <c r="N570" s="61">
        <v>0.42680000000000001</v>
      </c>
      <c r="O570" s="61">
        <v>3.5000000000000001E-3</v>
      </c>
      <c r="P570" s="61">
        <v>0.14230000000000001</v>
      </c>
      <c r="Q570" s="61">
        <v>50.18</v>
      </c>
      <c r="R570" s="62">
        <v>48771.57</v>
      </c>
      <c r="S570" s="61">
        <v>0.28179999999999999</v>
      </c>
      <c r="T570" s="61">
        <v>0.1489</v>
      </c>
      <c r="U570" s="61">
        <v>0.56920000000000004</v>
      </c>
      <c r="V570" s="61">
        <v>16.41</v>
      </c>
      <c r="W570" s="61">
        <v>8.61</v>
      </c>
      <c r="X570" s="62">
        <v>61465.15</v>
      </c>
      <c r="Y570" s="61">
        <v>112.43</v>
      </c>
      <c r="Z570" s="62">
        <v>120274.58</v>
      </c>
      <c r="AA570" s="61">
        <v>0.83989999999999998</v>
      </c>
      <c r="AB570" s="61">
        <v>0.104</v>
      </c>
      <c r="AC570" s="61">
        <v>5.6099999999999997E-2</v>
      </c>
      <c r="AD570" s="61">
        <v>0.16009999999999999</v>
      </c>
      <c r="AE570" s="61">
        <v>120.27</v>
      </c>
      <c r="AF570" s="62">
        <v>3207</v>
      </c>
      <c r="AG570" s="61">
        <v>440.17</v>
      </c>
      <c r="AH570" s="62">
        <v>114359.62</v>
      </c>
      <c r="AI570" s="61" t="s">
        <v>14</v>
      </c>
      <c r="AJ570" s="62">
        <v>31377</v>
      </c>
      <c r="AK570" s="62">
        <v>42558.84</v>
      </c>
      <c r="AL570" s="61">
        <v>43.24</v>
      </c>
      <c r="AM570" s="61">
        <v>24.98</v>
      </c>
      <c r="AN570" s="61">
        <v>29.24</v>
      </c>
      <c r="AO570" s="61">
        <v>4.3</v>
      </c>
      <c r="AP570" s="62">
        <v>1083.77</v>
      </c>
      <c r="AQ570" s="61">
        <v>1.1573</v>
      </c>
      <c r="AR570" s="62">
        <v>1232.3900000000001</v>
      </c>
      <c r="AS570" s="62">
        <v>1905.33</v>
      </c>
      <c r="AT570" s="62">
        <v>5197.92</v>
      </c>
      <c r="AU570" s="62">
        <v>1011.42</v>
      </c>
      <c r="AV570" s="61">
        <v>280.45999999999998</v>
      </c>
      <c r="AW570" s="62">
        <v>9627.5300000000007</v>
      </c>
      <c r="AX570" s="62">
        <v>5188.59</v>
      </c>
      <c r="AY570" s="61">
        <v>0.51780000000000004</v>
      </c>
      <c r="AZ570" s="62">
        <v>4105.32</v>
      </c>
      <c r="BA570" s="61">
        <v>0.40970000000000001</v>
      </c>
      <c r="BB570" s="61">
        <v>725.76</v>
      </c>
      <c r="BC570" s="61">
        <v>7.2400000000000006E-2</v>
      </c>
      <c r="BD570" s="62">
        <v>10019.68</v>
      </c>
      <c r="BE570" s="62">
        <v>3921.01</v>
      </c>
      <c r="BF570" s="61">
        <v>1.2722</v>
      </c>
      <c r="BG570" s="61">
        <v>0.53249999999999997</v>
      </c>
      <c r="BH570" s="61">
        <v>0.2104</v>
      </c>
      <c r="BI570" s="61">
        <v>0.1991</v>
      </c>
      <c r="BJ570" s="61">
        <v>3.5799999999999998E-2</v>
      </c>
      <c r="BK570" s="61">
        <v>2.2200000000000001E-2</v>
      </c>
    </row>
    <row r="571" spans="1:63" x14ac:dyDescent="0.25">
      <c r="A571" s="61" t="s">
        <v>602</v>
      </c>
      <c r="B571" s="61">
        <v>45971</v>
      </c>
      <c r="C571" s="61">
        <v>78.86</v>
      </c>
      <c r="D571" s="61">
        <v>9.07</v>
      </c>
      <c r="E571" s="61">
        <v>715.05</v>
      </c>
      <c r="F571" s="61">
        <v>737.16</v>
      </c>
      <c r="G571" s="61">
        <v>2.8E-3</v>
      </c>
      <c r="H571" s="61">
        <v>0</v>
      </c>
      <c r="I571" s="61">
        <v>3.5999999999999999E-3</v>
      </c>
      <c r="J571" s="61">
        <v>1.1000000000000001E-3</v>
      </c>
      <c r="K571" s="61">
        <v>0.01</v>
      </c>
      <c r="L571" s="61">
        <v>0.96740000000000004</v>
      </c>
      <c r="M571" s="61">
        <v>1.5100000000000001E-2</v>
      </c>
      <c r="N571" s="61">
        <v>0.3468</v>
      </c>
      <c r="O571" s="61">
        <v>8.0000000000000004E-4</v>
      </c>
      <c r="P571" s="61">
        <v>0.12790000000000001</v>
      </c>
      <c r="Q571" s="61">
        <v>36.96</v>
      </c>
      <c r="R571" s="62">
        <v>48212.51</v>
      </c>
      <c r="S571" s="61">
        <v>0.30249999999999999</v>
      </c>
      <c r="T571" s="61">
        <v>0.16839999999999999</v>
      </c>
      <c r="U571" s="61">
        <v>0.52910000000000001</v>
      </c>
      <c r="V571" s="61">
        <v>16.88</v>
      </c>
      <c r="W571" s="61">
        <v>6.48</v>
      </c>
      <c r="X571" s="62">
        <v>62998.91</v>
      </c>
      <c r="Y571" s="61">
        <v>107.35</v>
      </c>
      <c r="Z571" s="62">
        <v>110602.57</v>
      </c>
      <c r="AA571" s="61">
        <v>0.92430000000000001</v>
      </c>
      <c r="AB571" s="61">
        <v>4.0800000000000003E-2</v>
      </c>
      <c r="AC571" s="61">
        <v>3.49E-2</v>
      </c>
      <c r="AD571" s="61">
        <v>7.5700000000000003E-2</v>
      </c>
      <c r="AE571" s="61">
        <v>110.6</v>
      </c>
      <c r="AF571" s="62">
        <v>2599.4299999999998</v>
      </c>
      <c r="AG571" s="61">
        <v>411.12</v>
      </c>
      <c r="AH571" s="62">
        <v>94156.96</v>
      </c>
      <c r="AI571" s="61" t="s">
        <v>14</v>
      </c>
      <c r="AJ571" s="62">
        <v>32415</v>
      </c>
      <c r="AK571" s="62">
        <v>44056.47</v>
      </c>
      <c r="AL571" s="61">
        <v>35.74</v>
      </c>
      <c r="AM571" s="61">
        <v>22.95</v>
      </c>
      <c r="AN571" s="61">
        <v>25.64</v>
      </c>
      <c r="AO571" s="61">
        <v>4.87</v>
      </c>
      <c r="AP571" s="62">
        <v>1378.73</v>
      </c>
      <c r="AQ571" s="61">
        <v>1.2161999999999999</v>
      </c>
      <c r="AR571" s="62">
        <v>1259.6099999999999</v>
      </c>
      <c r="AS571" s="62">
        <v>2008.28</v>
      </c>
      <c r="AT571" s="62">
        <v>5113.3599999999997</v>
      </c>
      <c r="AU571" s="61">
        <v>835.69</v>
      </c>
      <c r="AV571" s="61">
        <v>167.23</v>
      </c>
      <c r="AW571" s="62">
        <v>9384.15</v>
      </c>
      <c r="AX571" s="62">
        <v>5213.83</v>
      </c>
      <c r="AY571" s="61">
        <v>0.53559999999999997</v>
      </c>
      <c r="AZ571" s="62">
        <v>3943.6</v>
      </c>
      <c r="BA571" s="61">
        <v>0.40510000000000002</v>
      </c>
      <c r="BB571" s="61">
        <v>577.27</v>
      </c>
      <c r="BC571" s="61">
        <v>5.9299999999999999E-2</v>
      </c>
      <c r="BD571" s="62">
        <v>9734.7000000000007</v>
      </c>
      <c r="BE571" s="62">
        <v>4998.8599999999997</v>
      </c>
      <c r="BF571" s="61">
        <v>1.6731</v>
      </c>
      <c r="BG571" s="61">
        <v>0.53700000000000003</v>
      </c>
      <c r="BH571" s="61">
        <v>0.2041</v>
      </c>
      <c r="BI571" s="61">
        <v>0.1867</v>
      </c>
      <c r="BJ571" s="61">
        <v>3.7999999999999999E-2</v>
      </c>
      <c r="BK571" s="61">
        <v>3.4200000000000001E-2</v>
      </c>
    </row>
    <row r="572" spans="1:63" x14ac:dyDescent="0.25">
      <c r="A572" s="61" t="s">
        <v>603</v>
      </c>
      <c r="B572" s="61">
        <v>50252</v>
      </c>
      <c r="C572" s="61">
        <v>64.33</v>
      </c>
      <c r="D572" s="61">
        <v>17.36</v>
      </c>
      <c r="E572" s="62">
        <v>1116.8399999999999</v>
      </c>
      <c r="F572" s="62">
        <v>1078.5899999999999</v>
      </c>
      <c r="G572" s="61">
        <v>3.8E-3</v>
      </c>
      <c r="H572" s="61">
        <v>4.0000000000000002E-4</v>
      </c>
      <c r="I572" s="61">
        <v>8.3999999999999995E-3</v>
      </c>
      <c r="J572" s="61">
        <v>2.8E-3</v>
      </c>
      <c r="K572" s="61">
        <v>2.63E-2</v>
      </c>
      <c r="L572" s="61">
        <v>0.9375</v>
      </c>
      <c r="M572" s="61">
        <v>2.07E-2</v>
      </c>
      <c r="N572" s="61">
        <v>0.40589999999999998</v>
      </c>
      <c r="O572" s="61">
        <v>2.7000000000000001E-3</v>
      </c>
      <c r="P572" s="61">
        <v>0.13420000000000001</v>
      </c>
      <c r="Q572" s="61">
        <v>50.98</v>
      </c>
      <c r="R572" s="62">
        <v>50937.35</v>
      </c>
      <c r="S572" s="61">
        <v>0.28170000000000001</v>
      </c>
      <c r="T572" s="61">
        <v>0.1739</v>
      </c>
      <c r="U572" s="61">
        <v>0.5444</v>
      </c>
      <c r="V572" s="61">
        <v>18.2</v>
      </c>
      <c r="W572" s="61">
        <v>9.17</v>
      </c>
      <c r="X572" s="62">
        <v>64400</v>
      </c>
      <c r="Y572" s="61">
        <v>117.74</v>
      </c>
      <c r="Z572" s="62">
        <v>123070.59</v>
      </c>
      <c r="AA572" s="61">
        <v>0.83409999999999995</v>
      </c>
      <c r="AB572" s="61">
        <v>0.1235</v>
      </c>
      <c r="AC572" s="61">
        <v>4.24E-2</v>
      </c>
      <c r="AD572" s="61">
        <v>0.16589999999999999</v>
      </c>
      <c r="AE572" s="61">
        <v>123.07</v>
      </c>
      <c r="AF572" s="62">
        <v>3402.62</v>
      </c>
      <c r="AG572" s="61">
        <v>450.57</v>
      </c>
      <c r="AH572" s="62">
        <v>122545.7</v>
      </c>
      <c r="AI572" s="61" t="s">
        <v>14</v>
      </c>
      <c r="AJ572" s="62">
        <v>31392</v>
      </c>
      <c r="AK572" s="62">
        <v>43810.34</v>
      </c>
      <c r="AL572" s="61">
        <v>45.79</v>
      </c>
      <c r="AM572" s="61">
        <v>26.25</v>
      </c>
      <c r="AN572" s="61">
        <v>30.92</v>
      </c>
      <c r="AO572" s="61">
        <v>4.46</v>
      </c>
      <c r="AP572" s="62">
        <v>1132.06</v>
      </c>
      <c r="AQ572" s="61">
        <v>1.0748</v>
      </c>
      <c r="AR572" s="62">
        <v>1224.8800000000001</v>
      </c>
      <c r="AS572" s="62">
        <v>1760.16</v>
      </c>
      <c r="AT572" s="62">
        <v>5096.13</v>
      </c>
      <c r="AU572" s="61">
        <v>919.36</v>
      </c>
      <c r="AV572" s="61">
        <v>247.13</v>
      </c>
      <c r="AW572" s="62">
        <v>9247.67</v>
      </c>
      <c r="AX572" s="62">
        <v>4751.1099999999997</v>
      </c>
      <c r="AY572" s="61">
        <v>0.4955</v>
      </c>
      <c r="AZ572" s="62">
        <v>4127.83</v>
      </c>
      <c r="BA572" s="61">
        <v>0.43049999999999999</v>
      </c>
      <c r="BB572" s="61">
        <v>709.33</v>
      </c>
      <c r="BC572" s="61">
        <v>7.3999999999999996E-2</v>
      </c>
      <c r="BD572" s="62">
        <v>9588.27</v>
      </c>
      <c r="BE572" s="62">
        <v>3641.65</v>
      </c>
      <c r="BF572" s="61">
        <v>1.0728</v>
      </c>
      <c r="BG572" s="61">
        <v>0.54149999999999998</v>
      </c>
      <c r="BH572" s="61">
        <v>0.21179999999999999</v>
      </c>
      <c r="BI572" s="61">
        <v>0.19070000000000001</v>
      </c>
      <c r="BJ572" s="61">
        <v>3.27E-2</v>
      </c>
      <c r="BK572" s="61">
        <v>2.3199999999999998E-2</v>
      </c>
    </row>
    <row r="573" spans="1:63" x14ac:dyDescent="0.25">
      <c r="A573" s="61" t="s">
        <v>604</v>
      </c>
      <c r="B573" s="61">
        <v>45658</v>
      </c>
      <c r="C573" s="61">
        <v>87.14</v>
      </c>
      <c r="D573" s="61">
        <v>20.28</v>
      </c>
      <c r="E573" s="62">
        <v>1767.18</v>
      </c>
      <c r="F573" s="62">
        <v>1726.52</v>
      </c>
      <c r="G573" s="61">
        <v>5.7999999999999996E-3</v>
      </c>
      <c r="H573" s="61">
        <v>4.0000000000000002E-4</v>
      </c>
      <c r="I573" s="61">
        <v>1.41E-2</v>
      </c>
      <c r="J573" s="61">
        <v>1.6999999999999999E-3</v>
      </c>
      <c r="K573" s="61">
        <v>3.73E-2</v>
      </c>
      <c r="L573" s="61">
        <v>0.9123</v>
      </c>
      <c r="M573" s="61">
        <v>2.8299999999999999E-2</v>
      </c>
      <c r="N573" s="61">
        <v>0.40589999999999998</v>
      </c>
      <c r="O573" s="61">
        <v>4.7000000000000002E-3</v>
      </c>
      <c r="P573" s="61">
        <v>0.1424</v>
      </c>
      <c r="Q573" s="61">
        <v>78.180000000000007</v>
      </c>
      <c r="R573" s="62">
        <v>52626.400000000001</v>
      </c>
      <c r="S573" s="61">
        <v>0.28539999999999999</v>
      </c>
      <c r="T573" s="61">
        <v>0.16289999999999999</v>
      </c>
      <c r="U573" s="61">
        <v>0.55169999999999997</v>
      </c>
      <c r="V573" s="61">
        <v>18.440000000000001</v>
      </c>
      <c r="W573" s="61">
        <v>13.13</v>
      </c>
      <c r="X573" s="62">
        <v>68569.11</v>
      </c>
      <c r="Y573" s="61">
        <v>130.30000000000001</v>
      </c>
      <c r="Z573" s="62">
        <v>129089.75</v>
      </c>
      <c r="AA573" s="61">
        <v>0.79039999999999999</v>
      </c>
      <c r="AB573" s="61">
        <v>0.17510000000000001</v>
      </c>
      <c r="AC573" s="61">
        <v>3.4500000000000003E-2</v>
      </c>
      <c r="AD573" s="61">
        <v>0.20960000000000001</v>
      </c>
      <c r="AE573" s="61">
        <v>129.09</v>
      </c>
      <c r="AF573" s="62">
        <v>3680.96</v>
      </c>
      <c r="AG573" s="61">
        <v>476.34</v>
      </c>
      <c r="AH573" s="62">
        <v>131525.62</v>
      </c>
      <c r="AI573" s="61" t="s">
        <v>14</v>
      </c>
      <c r="AJ573" s="62">
        <v>30799</v>
      </c>
      <c r="AK573" s="62">
        <v>44928.08</v>
      </c>
      <c r="AL573" s="61">
        <v>46.64</v>
      </c>
      <c r="AM573" s="61">
        <v>27.23</v>
      </c>
      <c r="AN573" s="61">
        <v>33.33</v>
      </c>
      <c r="AO573" s="61">
        <v>4.1500000000000004</v>
      </c>
      <c r="AP573" s="62">
        <v>1007.11</v>
      </c>
      <c r="AQ573" s="61">
        <v>1.0637000000000001</v>
      </c>
      <c r="AR573" s="62">
        <v>1148.79</v>
      </c>
      <c r="AS573" s="62">
        <v>1764.59</v>
      </c>
      <c r="AT573" s="62">
        <v>5084.4799999999996</v>
      </c>
      <c r="AU573" s="61">
        <v>932.31</v>
      </c>
      <c r="AV573" s="61">
        <v>273</v>
      </c>
      <c r="AW573" s="62">
        <v>9203.16</v>
      </c>
      <c r="AX573" s="62">
        <v>4550.53</v>
      </c>
      <c r="AY573" s="61">
        <v>0.47460000000000002</v>
      </c>
      <c r="AZ573" s="62">
        <v>4319.3100000000004</v>
      </c>
      <c r="BA573" s="61">
        <v>0.45050000000000001</v>
      </c>
      <c r="BB573" s="61">
        <v>717.97</v>
      </c>
      <c r="BC573" s="61">
        <v>7.4899999999999994E-2</v>
      </c>
      <c r="BD573" s="62">
        <v>9587.81</v>
      </c>
      <c r="BE573" s="62">
        <v>3314.76</v>
      </c>
      <c r="BF573" s="61">
        <v>0.91890000000000005</v>
      </c>
      <c r="BG573" s="61">
        <v>0.56020000000000003</v>
      </c>
      <c r="BH573" s="61">
        <v>0.21290000000000001</v>
      </c>
      <c r="BI573" s="61">
        <v>0.1731</v>
      </c>
      <c r="BJ573" s="61">
        <v>3.5099999999999999E-2</v>
      </c>
      <c r="BK573" s="61">
        <v>1.8599999999999998E-2</v>
      </c>
    </row>
    <row r="574" spans="1:63" x14ac:dyDescent="0.25">
      <c r="A574" s="61" t="s">
        <v>605</v>
      </c>
      <c r="B574" s="61">
        <v>45021</v>
      </c>
      <c r="C574" s="61">
        <v>98.48</v>
      </c>
      <c r="D574" s="61">
        <v>15.54</v>
      </c>
      <c r="E574" s="62">
        <v>1529.89</v>
      </c>
      <c r="F574" s="62">
        <v>1504</v>
      </c>
      <c r="G574" s="61">
        <v>2.0999999999999999E-3</v>
      </c>
      <c r="H574" s="61">
        <v>2.9999999999999997E-4</v>
      </c>
      <c r="I574" s="61">
        <v>5.8999999999999999E-3</v>
      </c>
      <c r="J574" s="61">
        <v>1.1000000000000001E-3</v>
      </c>
      <c r="K574" s="61">
        <v>6.7999999999999996E-3</v>
      </c>
      <c r="L574" s="61">
        <v>0.96740000000000004</v>
      </c>
      <c r="M574" s="61">
        <v>1.6400000000000001E-2</v>
      </c>
      <c r="N574" s="61">
        <v>0.54959999999999998</v>
      </c>
      <c r="O574" s="61">
        <v>4.0000000000000002E-4</v>
      </c>
      <c r="P574" s="61">
        <v>0.14810000000000001</v>
      </c>
      <c r="Q574" s="61">
        <v>68.73</v>
      </c>
      <c r="R574" s="62">
        <v>48542.92</v>
      </c>
      <c r="S574" s="61">
        <v>0.25259999999999999</v>
      </c>
      <c r="T574" s="61">
        <v>0.15329999999999999</v>
      </c>
      <c r="U574" s="61">
        <v>0.59409999999999996</v>
      </c>
      <c r="V574" s="61">
        <v>18.25</v>
      </c>
      <c r="W574" s="61">
        <v>11.05</v>
      </c>
      <c r="X574" s="62">
        <v>64266.78</v>
      </c>
      <c r="Y574" s="61">
        <v>133.82</v>
      </c>
      <c r="Z574" s="62">
        <v>89053.440000000002</v>
      </c>
      <c r="AA574" s="61">
        <v>0.79649999999999999</v>
      </c>
      <c r="AB574" s="61">
        <v>0.13339999999999999</v>
      </c>
      <c r="AC574" s="61">
        <v>7.0099999999999996E-2</v>
      </c>
      <c r="AD574" s="61">
        <v>0.20349999999999999</v>
      </c>
      <c r="AE574" s="61">
        <v>89.05</v>
      </c>
      <c r="AF574" s="62">
        <v>2276.9</v>
      </c>
      <c r="AG574" s="61">
        <v>326</v>
      </c>
      <c r="AH574" s="62">
        <v>84366.71</v>
      </c>
      <c r="AI574" s="61" t="s">
        <v>14</v>
      </c>
      <c r="AJ574" s="62">
        <v>27255</v>
      </c>
      <c r="AK574" s="62">
        <v>37878.61</v>
      </c>
      <c r="AL574" s="61">
        <v>34.909999999999997</v>
      </c>
      <c r="AM574" s="61">
        <v>24.4</v>
      </c>
      <c r="AN574" s="61">
        <v>26.69</v>
      </c>
      <c r="AO574" s="61">
        <v>3.74</v>
      </c>
      <c r="AP574" s="61">
        <v>725.71</v>
      </c>
      <c r="AQ574" s="61">
        <v>0.9153</v>
      </c>
      <c r="AR574" s="62">
        <v>1126.33</v>
      </c>
      <c r="AS574" s="62">
        <v>2052.75</v>
      </c>
      <c r="AT574" s="62">
        <v>5040.1099999999997</v>
      </c>
      <c r="AU574" s="61">
        <v>884.71</v>
      </c>
      <c r="AV574" s="61">
        <v>245.06</v>
      </c>
      <c r="AW574" s="62">
        <v>9348.9500000000007</v>
      </c>
      <c r="AX574" s="62">
        <v>5995.22</v>
      </c>
      <c r="AY574" s="61">
        <v>0.62590000000000001</v>
      </c>
      <c r="AZ574" s="62">
        <v>2579.14</v>
      </c>
      <c r="BA574" s="61">
        <v>0.26929999999999998</v>
      </c>
      <c r="BB574" s="62">
        <v>1004.33</v>
      </c>
      <c r="BC574" s="61">
        <v>0.10489999999999999</v>
      </c>
      <c r="BD574" s="62">
        <v>9578.69</v>
      </c>
      <c r="BE574" s="62">
        <v>5406.68</v>
      </c>
      <c r="BF574" s="61">
        <v>2.3896000000000002</v>
      </c>
      <c r="BG574" s="61">
        <v>0.52710000000000001</v>
      </c>
      <c r="BH574" s="61">
        <v>0.24349999999999999</v>
      </c>
      <c r="BI574" s="61">
        <v>0.16900000000000001</v>
      </c>
      <c r="BJ574" s="61">
        <v>3.8600000000000002E-2</v>
      </c>
      <c r="BK574" s="61">
        <v>2.18E-2</v>
      </c>
    </row>
    <row r="575" spans="1:63" x14ac:dyDescent="0.25">
      <c r="A575" s="61" t="s">
        <v>606</v>
      </c>
      <c r="B575" s="61">
        <v>45039</v>
      </c>
      <c r="C575" s="61">
        <v>68.19</v>
      </c>
      <c r="D575" s="61">
        <v>17.059999999999999</v>
      </c>
      <c r="E575" s="62">
        <v>1163.07</v>
      </c>
      <c r="F575" s="62">
        <v>1130.04</v>
      </c>
      <c r="G575" s="61">
        <v>2.0999999999999999E-3</v>
      </c>
      <c r="H575" s="61">
        <v>4.0000000000000002E-4</v>
      </c>
      <c r="I575" s="61">
        <v>2.6200000000000001E-2</v>
      </c>
      <c r="J575" s="61">
        <v>1.2999999999999999E-3</v>
      </c>
      <c r="K575" s="61">
        <v>2.01E-2</v>
      </c>
      <c r="L575" s="61">
        <v>0.90739999999999998</v>
      </c>
      <c r="M575" s="61">
        <v>4.2599999999999999E-2</v>
      </c>
      <c r="N575" s="61">
        <v>0.5716</v>
      </c>
      <c r="O575" s="61">
        <v>1.6999999999999999E-3</v>
      </c>
      <c r="P575" s="61">
        <v>0.15740000000000001</v>
      </c>
      <c r="Q575" s="61">
        <v>56.9</v>
      </c>
      <c r="R575" s="62">
        <v>48887.55</v>
      </c>
      <c r="S575" s="61">
        <v>0.28989999999999999</v>
      </c>
      <c r="T575" s="61">
        <v>0.13730000000000001</v>
      </c>
      <c r="U575" s="61">
        <v>0.57279999999999998</v>
      </c>
      <c r="V575" s="61">
        <v>17.11</v>
      </c>
      <c r="W575" s="61">
        <v>9.68</v>
      </c>
      <c r="X575" s="62">
        <v>59998.78</v>
      </c>
      <c r="Y575" s="61">
        <v>116.08</v>
      </c>
      <c r="Z575" s="62">
        <v>84391.53</v>
      </c>
      <c r="AA575" s="61">
        <v>0.82240000000000002</v>
      </c>
      <c r="AB575" s="61">
        <v>0.1145</v>
      </c>
      <c r="AC575" s="61">
        <v>6.3100000000000003E-2</v>
      </c>
      <c r="AD575" s="61">
        <v>0.17760000000000001</v>
      </c>
      <c r="AE575" s="61">
        <v>84.39</v>
      </c>
      <c r="AF575" s="62">
        <v>2201.19</v>
      </c>
      <c r="AG575" s="61">
        <v>348.06</v>
      </c>
      <c r="AH575" s="62">
        <v>79537.119999999995</v>
      </c>
      <c r="AI575" s="61" t="s">
        <v>14</v>
      </c>
      <c r="AJ575" s="62">
        <v>25858</v>
      </c>
      <c r="AK575" s="62">
        <v>37337.160000000003</v>
      </c>
      <c r="AL575" s="61">
        <v>39.909999999999997</v>
      </c>
      <c r="AM575" s="61">
        <v>24.83</v>
      </c>
      <c r="AN575" s="61">
        <v>28.7</v>
      </c>
      <c r="AO575" s="61">
        <v>4.41</v>
      </c>
      <c r="AP575" s="61">
        <v>880.45</v>
      </c>
      <c r="AQ575" s="61">
        <v>1.0938000000000001</v>
      </c>
      <c r="AR575" s="62">
        <v>1187.6300000000001</v>
      </c>
      <c r="AS575" s="62">
        <v>1976.83</v>
      </c>
      <c r="AT575" s="62">
        <v>5272.08</v>
      </c>
      <c r="AU575" s="61">
        <v>849.72</v>
      </c>
      <c r="AV575" s="61">
        <v>223.38</v>
      </c>
      <c r="AW575" s="62">
        <v>9509.64</v>
      </c>
      <c r="AX575" s="62">
        <v>6301.33</v>
      </c>
      <c r="AY575" s="61">
        <v>0.62580000000000002</v>
      </c>
      <c r="AZ575" s="62">
        <v>2706.58</v>
      </c>
      <c r="BA575" s="61">
        <v>0.26879999999999998</v>
      </c>
      <c r="BB575" s="62">
        <v>1061.57</v>
      </c>
      <c r="BC575" s="61">
        <v>0.10539999999999999</v>
      </c>
      <c r="BD575" s="62">
        <v>10069.48</v>
      </c>
      <c r="BE575" s="62">
        <v>5544.52</v>
      </c>
      <c r="BF575" s="61">
        <v>2.4176000000000002</v>
      </c>
      <c r="BG575" s="61">
        <v>0.53029999999999999</v>
      </c>
      <c r="BH575" s="61">
        <v>0.2238</v>
      </c>
      <c r="BI575" s="61">
        <v>0.18920000000000001</v>
      </c>
      <c r="BJ575" s="61">
        <v>3.49E-2</v>
      </c>
      <c r="BK575" s="61">
        <v>2.18E-2</v>
      </c>
    </row>
    <row r="576" spans="1:63" x14ac:dyDescent="0.25">
      <c r="A576" s="61" t="s">
        <v>607</v>
      </c>
      <c r="B576" s="61">
        <v>48389</v>
      </c>
      <c r="C576" s="61">
        <v>105.33</v>
      </c>
      <c r="D576" s="61">
        <v>18.37</v>
      </c>
      <c r="E576" s="62">
        <v>1935.18</v>
      </c>
      <c r="F576" s="62">
        <v>1933.06</v>
      </c>
      <c r="G576" s="61">
        <v>3.3999999999999998E-3</v>
      </c>
      <c r="H576" s="61">
        <v>2.0000000000000001E-4</v>
      </c>
      <c r="I576" s="61">
        <v>5.4000000000000003E-3</v>
      </c>
      <c r="J576" s="61">
        <v>1E-3</v>
      </c>
      <c r="K576" s="61">
        <v>8.0999999999999996E-3</v>
      </c>
      <c r="L576" s="61">
        <v>0.96650000000000003</v>
      </c>
      <c r="M576" s="61">
        <v>1.54E-2</v>
      </c>
      <c r="N576" s="61">
        <v>0.39960000000000001</v>
      </c>
      <c r="O576" s="61">
        <v>1.2999999999999999E-3</v>
      </c>
      <c r="P576" s="61">
        <v>0.1358</v>
      </c>
      <c r="Q576" s="61">
        <v>86.89</v>
      </c>
      <c r="R576" s="62">
        <v>52385.01</v>
      </c>
      <c r="S576" s="61">
        <v>0.2034</v>
      </c>
      <c r="T576" s="61">
        <v>0.17019999999999999</v>
      </c>
      <c r="U576" s="61">
        <v>0.62639999999999996</v>
      </c>
      <c r="V576" s="61">
        <v>18.760000000000002</v>
      </c>
      <c r="W576" s="61">
        <v>13.52</v>
      </c>
      <c r="X576" s="62">
        <v>68754.34</v>
      </c>
      <c r="Y576" s="61">
        <v>138.22</v>
      </c>
      <c r="Z576" s="62">
        <v>113424.91</v>
      </c>
      <c r="AA576" s="61">
        <v>0.85709999999999997</v>
      </c>
      <c r="AB576" s="61">
        <v>9.4600000000000004E-2</v>
      </c>
      <c r="AC576" s="61">
        <v>4.8300000000000003E-2</v>
      </c>
      <c r="AD576" s="61">
        <v>0.1429</v>
      </c>
      <c r="AE576" s="61">
        <v>113.42</v>
      </c>
      <c r="AF576" s="62">
        <v>2917.71</v>
      </c>
      <c r="AG576" s="61">
        <v>393.76</v>
      </c>
      <c r="AH576" s="62">
        <v>113088.78</v>
      </c>
      <c r="AI576" s="61" t="s">
        <v>14</v>
      </c>
      <c r="AJ576" s="62">
        <v>32203</v>
      </c>
      <c r="AK576" s="62">
        <v>45043.519999999997</v>
      </c>
      <c r="AL576" s="61">
        <v>40.04</v>
      </c>
      <c r="AM576" s="61">
        <v>24.64</v>
      </c>
      <c r="AN576" s="61">
        <v>27.54</v>
      </c>
      <c r="AO576" s="61">
        <v>4.2699999999999996</v>
      </c>
      <c r="AP576" s="61">
        <v>797.14</v>
      </c>
      <c r="AQ576" s="61">
        <v>0.96689999999999998</v>
      </c>
      <c r="AR576" s="62">
        <v>1045.8900000000001</v>
      </c>
      <c r="AS576" s="62">
        <v>1874.17</v>
      </c>
      <c r="AT576" s="62">
        <v>4867.08</v>
      </c>
      <c r="AU576" s="61">
        <v>765.96</v>
      </c>
      <c r="AV576" s="61">
        <v>224.22</v>
      </c>
      <c r="AW576" s="62">
        <v>8777.32</v>
      </c>
      <c r="AX576" s="62">
        <v>4951.46</v>
      </c>
      <c r="AY576" s="61">
        <v>0.55379999999999996</v>
      </c>
      <c r="AZ576" s="62">
        <v>3326.45</v>
      </c>
      <c r="BA576" s="61">
        <v>0.372</v>
      </c>
      <c r="BB576" s="61">
        <v>663.45</v>
      </c>
      <c r="BC576" s="61">
        <v>7.4200000000000002E-2</v>
      </c>
      <c r="BD576" s="62">
        <v>8941.36</v>
      </c>
      <c r="BE576" s="62">
        <v>4396.59</v>
      </c>
      <c r="BF576" s="61">
        <v>1.3473999999999999</v>
      </c>
      <c r="BG576" s="61">
        <v>0.55800000000000005</v>
      </c>
      <c r="BH576" s="61">
        <v>0.22950000000000001</v>
      </c>
      <c r="BI576" s="61">
        <v>0.155</v>
      </c>
      <c r="BJ576" s="61">
        <v>3.5799999999999998E-2</v>
      </c>
      <c r="BK576" s="61">
        <v>2.1700000000000001E-2</v>
      </c>
    </row>
    <row r="577" spans="1:63" x14ac:dyDescent="0.25">
      <c r="A577" s="61" t="s">
        <v>608</v>
      </c>
      <c r="B577" s="61">
        <v>45054</v>
      </c>
      <c r="C577" s="61">
        <v>35.479999999999997</v>
      </c>
      <c r="D577" s="61">
        <v>119.61</v>
      </c>
      <c r="E577" s="62">
        <v>4243.13</v>
      </c>
      <c r="F577" s="62">
        <v>3936.77</v>
      </c>
      <c r="G577" s="61">
        <v>1.04E-2</v>
      </c>
      <c r="H577" s="61">
        <v>5.0000000000000001E-4</v>
      </c>
      <c r="I577" s="61">
        <v>0.1079</v>
      </c>
      <c r="J577" s="61">
        <v>1.9E-3</v>
      </c>
      <c r="K577" s="61">
        <v>4.2500000000000003E-2</v>
      </c>
      <c r="L577" s="61">
        <v>0.76349999999999996</v>
      </c>
      <c r="M577" s="61">
        <v>7.3200000000000001E-2</v>
      </c>
      <c r="N577" s="61">
        <v>0.56130000000000002</v>
      </c>
      <c r="O577" s="61">
        <v>1.2500000000000001E-2</v>
      </c>
      <c r="P577" s="61">
        <v>0.14349999999999999</v>
      </c>
      <c r="Q577" s="61">
        <v>175.85</v>
      </c>
      <c r="R577" s="62">
        <v>55691.94</v>
      </c>
      <c r="S577" s="61">
        <v>0.24279999999999999</v>
      </c>
      <c r="T577" s="61">
        <v>0.18529999999999999</v>
      </c>
      <c r="U577" s="61">
        <v>0.57189999999999996</v>
      </c>
      <c r="V577" s="61">
        <v>18.46</v>
      </c>
      <c r="W577" s="61">
        <v>26.05</v>
      </c>
      <c r="X577" s="62">
        <v>78917.19</v>
      </c>
      <c r="Y577" s="61">
        <v>160.04</v>
      </c>
      <c r="Z577" s="62">
        <v>114815.15</v>
      </c>
      <c r="AA577" s="61">
        <v>0.72809999999999997</v>
      </c>
      <c r="AB577" s="61">
        <v>0.24310000000000001</v>
      </c>
      <c r="AC577" s="61">
        <v>2.8799999999999999E-2</v>
      </c>
      <c r="AD577" s="61">
        <v>0.27189999999999998</v>
      </c>
      <c r="AE577" s="61">
        <v>114.82</v>
      </c>
      <c r="AF577" s="62">
        <v>3942.03</v>
      </c>
      <c r="AG577" s="61">
        <v>508</v>
      </c>
      <c r="AH577" s="62">
        <v>117867.84</v>
      </c>
      <c r="AI577" s="61" t="s">
        <v>14</v>
      </c>
      <c r="AJ577" s="62">
        <v>27243</v>
      </c>
      <c r="AK577" s="62">
        <v>41616.050000000003</v>
      </c>
      <c r="AL577" s="61">
        <v>54.61</v>
      </c>
      <c r="AM577" s="61">
        <v>32.26</v>
      </c>
      <c r="AN577" s="61">
        <v>36.68</v>
      </c>
      <c r="AO577" s="61">
        <v>4.75</v>
      </c>
      <c r="AP577" s="61">
        <v>795.37</v>
      </c>
      <c r="AQ577" s="61">
        <v>1.0869</v>
      </c>
      <c r="AR577" s="62">
        <v>1118.3</v>
      </c>
      <c r="AS577" s="62">
        <v>1811.57</v>
      </c>
      <c r="AT577" s="62">
        <v>5613.55</v>
      </c>
      <c r="AU577" s="61">
        <v>997.11</v>
      </c>
      <c r="AV577" s="61">
        <v>373.78</v>
      </c>
      <c r="AW577" s="62">
        <v>9914.32</v>
      </c>
      <c r="AX577" s="62">
        <v>4809.49</v>
      </c>
      <c r="AY577" s="61">
        <v>0.4763</v>
      </c>
      <c r="AZ577" s="62">
        <v>4270.25</v>
      </c>
      <c r="BA577" s="61">
        <v>0.4229</v>
      </c>
      <c r="BB577" s="62">
        <v>1018.14</v>
      </c>
      <c r="BC577" s="61">
        <v>0.1008</v>
      </c>
      <c r="BD577" s="62">
        <v>10097.89</v>
      </c>
      <c r="BE577" s="62">
        <v>3218.1</v>
      </c>
      <c r="BF577" s="61">
        <v>0.98680000000000001</v>
      </c>
      <c r="BG577" s="61">
        <v>0.5756</v>
      </c>
      <c r="BH577" s="61">
        <v>0.2167</v>
      </c>
      <c r="BI577" s="61">
        <v>0.159</v>
      </c>
      <c r="BJ577" s="61">
        <v>2.69E-2</v>
      </c>
      <c r="BK577" s="61">
        <v>2.18E-2</v>
      </c>
    </row>
    <row r="578" spans="1:63" x14ac:dyDescent="0.25">
      <c r="A578" s="61" t="s">
        <v>609</v>
      </c>
      <c r="B578" s="61">
        <v>46359</v>
      </c>
      <c r="C578" s="61">
        <v>41.9</v>
      </c>
      <c r="D578" s="61">
        <v>143.91</v>
      </c>
      <c r="E578" s="62">
        <v>6030.4</v>
      </c>
      <c r="F578" s="62">
        <v>5744.46</v>
      </c>
      <c r="G578" s="61">
        <v>1.6E-2</v>
      </c>
      <c r="H578" s="61">
        <v>4.0000000000000002E-4</v>
      </c>
      <c r="I578" s="61">
        <v>3.1099999999999999E-2</v>
      </c>
      <c r="J578" s="61">
        <v>1.1000000000000001E-3</v>
      </c>
      <c r="K578" s="61">
        <v>2.1299999999999999E-2</v>
      </c>
      <c r="L578" s="61">
        <v>0.89700000000000002</v>
      </c>
      <c r="M578" s="61">
        <v>3.3099999999999997E-2</v>
      </c>
      <c r="N578" s="61">
        <v>0.31230000000000002</v>
      </c>
      <c r="O578" s="61">
        <v>1.23E-2</v>
      </c>
      <c r="P578" s="61">
        <v>0.1203</v>
      </c>
      <c r="Q578" s="61">
        <v>267.76</v>
      </c>
      <c r="R578" s="62">
        <v>60210.61</v>
      </c>
      <c r="S578" s="61">
        <v>0.24379999999999999</v>
      </c>
      <c r="T578" s="61">
        <v>0.20380000000000001</v>
      </c>
      <c r="U578" s="61">
        <v>0.5524</v>
      </c>
      <c r="V578" s="61">
        <v>19.510000000000002</v>
      </c>
      <c r="W578" s="61">
        <v>29.5</v>
      </c>
      <c r="X578" s="62">
        <v>83339.399999999994</v>
      </c>
      <c r="Y578" s="61">
        <v>201.4</v>
      </c>
      <c r="Z578" s="62">
        <v>155976.54</v>
      </c>
      <c r="AA578" s="61">
        <v>0.73839999999999995</v>
      </c>
      <c r="AB578" s="61">
        <v>0.23180000000000001</v>
      </c>
      <c r="AC578" s="61">
        <v>2.98E-2</v>
      </c>
      <c r="AD578" s="61">
        <v>0.2616</v>
      </c>
      <c r="AE578" s="61">
        <v>155.97999999999999</v>
      </c>
      <c r="AF578" s="62">
        <v>5728.58</v>
      </c>
      <c r="AG578" s="61">
        <v>664.27</v>
      </c>
      <c r="AH578" s="62">
        <v>170969.73</v>
      </c>
      <c r="AI578" s="61" t="s">
        <v>14</v>
      </c>
      <c r="AJ578" s="62">
        <v>37033</v>
      </c>
      <c r="AK578" s="62">
        <v>54106.43</v>
      </c>
      <c r="AL578" s="61">
        <v>60.91</v>
      </c>
      <c r="AM578" s="61">
        <v>35.17</v>
      </c>
      <c r="AN578" s="61">
        <v>38.58</v>
      </c>
      <c r="AO578" s="61">
        <v>4.3099999999999996</v>
      </c>
      <c r="AP578" s="62">
        <v>1728.76</v>
      </c>
      <c r="AQ578" s="61">
        <v>0.87719999999999998</v>
      </c>
      <c r="AR578" s="62">
        <v>1025.03</v>
      </c>
      <c r="AS578" s="62">
        <v>1855.93</v>
      </c>
      <c r="AT578" s="62">
        <v>5500.5</v>
      </c>
      <c r="AU578" s="61">
        <v>985.85</v>
      </c>
      <c r="AV578" s="61">
        <v>288.83999999999997</v>
      </c>
      <c r="AW578" s="62">
        <v>9656.15</v>
      </c>
      <c r="AX578" s="62">
        <v>3635.83</v>
      </c>
      <c r="AY578" s="61">
        <v>0.37419999999999998</v>
      </c>
      <c r="AZ578" s="62">
        <v>5548.95</v>
      </c>
      <c r="BA578" s="61">
        <v>0.57110000000000005</v>
      </c>
      <c r="BB578" s="61">
        <v>531.47</v>
      </c>
      <c r="BC578" s="61">
        <v>5.4699999999999999E-2</v>
      </c>
      <c r="BD578" s="62">
        <v>9716.24</v>
      </c>
      <c r="BE578" s="62">
        <v>2073.9699999999998</v>
      </c>
      <c r="BF578" s="61">
        <v>0.4022</v>
      </c>
      <c r="BG578" s="61">
        <v>0.59499999999999997</v>
      </c>
      <c r="BH578" s="61">
        <v>0.2233</v>
      </c>
      <c r="BI578" s="61">
        <v>0.13420000000000001</v>
      </c>
      <c r="BJ578" s="61">
        <v>3.1399999999999997E-2</v>
      </c>
      <c r="BK578" s="61">
        <v>1.61E-2</v>
      </c>
    </row>
    <row r="579" spans="1:63" x14ac:dyDescent="0.25">
      <c r="A579" s="61" t="s">
        <v>610</v>
      </c>
      <c r="B579" s="61">
        <v>47225</v>
      </c>
      <c r="C579" s="61">
        <v>57.14</v>
      </c>
      <c r="D579" s="61">
        <v>47.97</v>
      </c>
      <c r="E579" s="62">
        <v>2740.98</v>
      </c>
      <c r="F579" s="62">
        <v>2644.27</v>
      </c>
      <c r="G579" s="61">
        <v>1.11E-2</v>
      </c>
      <c r="H579" s="61">
        <v>5.0000000000000001E-4</v>
      </c>
      <c r="I579" s="61">
        <v>1.03E-2</v>
      </c>
      <c r="J579" s="61">
        <v>1.6999999999999999E-3</v>
      </c>
      <c r="K579" s="61">
        <v>1.6199999999999999E-2</v>
      </c>
      <c r="L579" s="61">
        <v>0.9425</v>
      </c>
      <c r="M579" s="61">
        <v>1.78E-2</v>
      </c>
      <c r="N579" s="61">
        <v>0.17910000000000001</v>
      </c>
      <c r="O579" s="61">
        <v>5.4000000000000003E-3</v>
      </c>
      <c r="P579" s="61">
        <v>0.10580000000000001</v>
      </c>
      <c r="Q579" s="61">
        <v>120.03</v>
      </c>
      <c r="R579" s="62">
        <v>58384.98</v>
      </c>
      <c r="S579" s="61">
        <v>0.2291</v>
      </c>
      <c r="T579" s="61">
        <v>0.20780000000000001</v>
      </c>
      <c r="U579" s="61">
        <v>0.56310000000000004</v>
      </c>
      <c r="V579" s="61">
        <v>19.71</v>
      </c>
      <c r="W579" s="61">
        <v>14.18</v>
      </c>
      <c r="X579" s="62">
        <v>78770.490000000005</v>
      </c>
      <c r="Y579" s="61">
        <v>189.88</v>
      </c>
      <c r="Z579" s="62">
        <v>172562.29</v>
      </c>
      <c r="AA579" s="61">
        <v>0.85399999999999998</v>
      </c>
      <c r="AB579" s="61">
        <v>0.11360000000000001</v>
      </c>
      <c r="AC579" s="61">
        <v>3.2399999999999998E-2</v>
      </c>
      <c r="AD579" s="61">
        <v>0.14599999999999999</v>
      </c>
      <c r="AE579" s="61">
        <v>172.56</v>
      </c>
      <c r="AF579" s="62">
        <v>5635.21</v>
      </c>
      <c r="AG579" s="61">
        <v>726.63</v>
      </c>
      <c r="AH579" s="62">
        <v>190713.72</v>
      </c>
      <c r="AI579" s="61" t="s">
        <v>14</v>
      </c>
      <c r="AJ579" s="62">
        <v>40340</v>
      </c>
      <c r="AK579" s="62">
        <v>69005.759999999995</v>
      </c>
      <c r="AL579" s="61">
        <v>55.86</v>
      </c>
      <c r="AM579" s="61">
        <v>31.49</v>
      </c>
      <c r="AN579" s="61">
        <v>32.43</v>
      </c>
      <c r="AO579" s="61">
        <v>4.3899999999999997</v>
      </c>
      <c r="AP579" s="62">
        <v>1508.24</v>
      </c>
      <c r="AQ579" s="61">
        <v>0.84299999999999997</v>
      </c>
      <c r="AR579" s="62">
        <v>1078.01</v>
      </c>
      <c r="AS579" s="62">
        <v>1742.95</v>
      </c>
      <c r="AT579" s="62">
        <v>5239.63</v>
      </c>
      <c r="AU579" s="61">
        <v>972.99</v>
      </c>
      <c r="AV579" s="61">
        <v>199.68</v>
      </c>
      <c r="AW579" s="62">
        <v>9233.25</v>
      </c>
      <c r="AX579" s="62">
        <v>3388.73</v>
      </c>
      <c r="AY579" s="61">
        <v>0.3679</v>
      </c>
      <c r="AZ579" s="62">
        <v>5430.32</v>
      </c>
      <c r="BA579" s="61">
        <v>0.58950000000000002</v>
      </c>
      <c r="BB579" s="61">
        <v>392.25</v>
      </c>
      <c r="BC579" s="61">
        <v>4.2599999999999999E-2</v>
      </c>
      <c r="BD579" s="62">
        <v>9211.2999999999993</v>
      </c>
      <c r="BE579" s="62">
        <v>2045.17</v>
      </c>
      <c r="BF579" s="61">
        <v>0.29949999999999999</v>
      </c>
      <c r="BG579" s="61">
        <v>0.59560000000000002</v>
      </c>
      <c r="BH579" s="61">
        <v>0.22339999999999999</v>
      </c>
      <c r="BI579" s="61">
        <v>0.12559999999999999</v>
      </c>
      <c r="BJ579" s="61">
        <v>3.1899999999999998E-2</v>
      </c>
      <c r="BK579" s="61">
        <v>2.35E-2</v>
      </c>
    </row>
    <row r="580" spans="1:63" x14ac:dyDescent="0.25">
      <c r="A580" s="61" t="s">
        <v>611</v>
      </c>
      <c r="B580" s="61">
        <v>47696</v>
      </c>
      <c r="C580" s="61">
        <v>155.19</v>
      </c>
      <c r="D580" s="61">
        <v>12.62</v>
      </c>
      <c r="E580" s="62">
        <v>1959</v>
      </c>
      <c r="F580" s="62">
        <v>2082</v>
      </c>
      <c r="G580" s="61">
        <v>2.3E-3</v>
      </c>
      <c r="H580" s="61">
        <v>2.0000000000000001E-4</v>
      </c>
      <c r="I580" s="61">
        <v>4.1000000000000003E-3</v>
      </c>
      <c r="J580" s="61">
        <v>8.9999999999999998E-4</v>
      </c>
      <c r="K580" s="61">
        <v>5.7999999999999996E-3</v>
      </c>
      <c r="L580" s="61">
        <v>0.97570000000000001</v>
      </c>
      <c r="M580" s="61">
        <v>1.0999999999999999E-2</v>
      </c>
      <c r="N580" s="61">
        <v>0.47849999999999998</v>
      </c>
      <c r="O580" s="61">
        <v>5.4999999999999997E-3</v>
      </c>
      <c r="P580" s="61">
        <v>0.14249999999999999</v>
      </c>
      <c r="Q580" s="61">
        <v>89.77</v>
      </c>
      <c r="R580" s="62">
        <v>51133.18</v>
      </c>
      <c r="S580" s="61">
        <v>0.2046</v>
      </c>
      <c r="T580" s="61">
        <v>0.17799999999999999</v>
      </c>
      <c r="U580" s="61">
        <v>0.61739999999999995</v>
      </c>
      <c r="V580" s="61">
        <v>17.96</v>
      </c>
      <c r="W580" s="61">
        <v>13.5</v>
      </c>
      <c r="X580" s="62">
        <v>66902.92</v>
      </c>
      <c r="Y580" s="61">
        <v>140.35</v>
      </c>
      <c r="Z580" s="62">
        <v>110288.01</v>
      </c>
      <c r="AA580" s="61">
        <v>0.7903</v>
      </c>
      <c r="AB580" s="61">
        <v>0.1235</v>
      </c>
      <c r="AC580" s="61">
        <v>8.6300000000000002E-2</v>
      </c>
      <c r="AD580" s="61">
        <v>0.2097</v>
      </c>
      <c r="AE580" s="61">
        <v>110.29</v>
      </c>
      <c r="AF580" s="62">
        <v>2853.39</v>
      </c>
      <c r="AG580" s="61">
        <v>357.65</v>
      </c>
      <c r="AH580" s="62">
        <v>102349.2</v>
      </c>
      <c r="AI580" s="61" t="s">
        <v>14</v>
      </c>
      <c r="AJ580" s="62">
        <v>29072</v>
      </c>
      <c r="AK580" s="62">
        <v>41795.760000000002</v>
      </c>
      <c r="AL580" s="61">
        <v>34.880000000000003</v>
      </c>
      <c r="AM580" s="61">
        <v>24.62</v>
      </c>
      <c r="AN580" s="61">
        <v>26.31</v>
      </c>
      <c r="AO580" s="61">
        <v>4.26</v>
      </c>
      <c r="AP580" s="61">
        <v>934.41</v>
      </c>
      <c r="AQ580" s="61">
        <v>0.91259999999999997</v>
      </c>
      <c r="AR580" s="61">
        <v>998.8</v>
      </c>
      <c r="AS580" s="62">
        <v>1906.38</v>
      </c>
      <c r="AT580" s="62">
        <v>4730.6899999999996</v>
      </c>
      <c r="AU580" s="61">
        <v>750.8</v>
      </c>
      <c r="AV580" s="61">
        <v>208.17</v>
      </c>
      <c r="AW580" s="62">
        <v>8594.84</v>
      </c>
      <c r="AX580" s="62">
        <v>5054.95</v>
      </c>
      <c r="AY580" s="61">
        <v>0.57179999999999997</v>
      </c>
      <c r="AZ580" s="62">
        <v>2932.55</v>
      </c>
      <c r="BA580" s="61">
        <v>0.33169999999999999</v>
      </c>
      <c r="BB580" s="61">
        <v>853.3</v>
      </c>
      <c r="BC580" s="61">
        <v>9.6500000000000002E-2</v>
      </c>
      <c r="BD580" s="62">
        <v>8840.7900000000009</v>
      </c>
      <c r="BE580" s="62">
        <v>4812.01</v>
      </c>
      <c r="BF580" s="61">
        <v>1.6821999999999999</v>
      </c>
      <c r="BG580" s="61">
        <v>0.54479999999999995</v>
      </c>
      <c r="BH580" s="61">
        <v>0.23760000000000001</v>
      </c>
      <c r="BI580" s="61">
        <v>0.154</v>
      </c>
      <c r="BJ580" s="61">
        <v>3.7400000000000003E-2</v>
      </c>
      <c r="BK580" s="61">
        <v>2.63E-2</v>
      </c>
    </row>
    <row r="581" spans="1:63" x14ac:dyDescent="0.25">
      <c r="A581" s="61" t="s">
        <v>612</v>
      </c>
      <c r="B581" s="61">
        <v>46219</v>
      </c>
      <c r="C581" s="61">
        <v>82.71</v>
      </c>
      <c r="D581" s="61">
        <v>13.98</v>
      </c>
      <c r="E581" s="62">
        <v>1156.1400000000001</v>
      </c>
      <c r="F581" s="62">
        <v>1140.55</v>
      </c>
      <c r="G581" s="61">
        <v>3.8999999999999998E-3</v>
      </c>
      <c r="H581" s="61">
        <v>4.0000000000000002E-4</v>
      </c>
      <c r="I581" s="61">
        <v>7.0000000000000001E-3</v>
      </c>
      <c r="J581" s="61">
        <v>1.1999999999999999E-3</v>
      </c>
      <c r="K581" s="61">
        <v>2.4400000000000002E-2</v>
      </c>
      <c r="L581" s="61">
        <v>0.94179999999999997</v>
      </c>
      <c r="M581" s="61">
        <v>2.1399999999999999E-2</v>
      </c>
      <c r="N581" s="61">
        <v>0.30830000000000002</v>
      </c>
      <c r="O581" s="61">
        <v>1.1000000000000001E-3</v>
      </c>
      <c r="P581" s="61">
        <v>0.1173</v>
      </c>
      <c r="Q581" s="61">
        <v>54.85</v>
      </c>
      <c r="R581" s="62">
        <v>51796.04</v>
      </c>
      <c r="S581" s="61">
        <v>0.30299999999999999</v>
      </c>
      <c r="T581" s="61">
        <v>0.16220000000000001</v>
      </c>
      <c r="U581" s="61">
        <v>0.53480000000000005</v>
      </c>
      <c r="V581" s="61">
        <v>17.87</v>
      </c>
      <c r="W581" s="61">
        <v>7.87</v>
      </c>
      <c r="X581" s="62">
        <v>64255.63</v>
      </c>
      <c r="Y581" s="61">
        <v>141.6</v>
      </c>
      <c r="Z581" s="62">
        <v>124608.91</v>
      </c>
      <c r="AA581" s="61">
        <v>0.89149999999999996</v>
      </c>
      <c r="AB581" s="61">
        <v>6.2199999999999998E-2</v>
      </c>
      <c r="AC581" s="61">
        <v>4.6300000000000001E-2</v>
      </c>
      <c r="AD581" s="61">
        <v>0.1085</v>
      </c>
      <c r="AE581" s="61">
        <v>124.61</v>
      </c>
      <c r="AF581" s="62">
        <v>3152.28</v>
      </c>
      <c r="AG581" s="61">
        <v>438.51</v>
      </c>
      <c r="AH581" s="62">
        <v>118390.81</v>
      </c>
      <c r="AI581" s="61" t="s">
        <v>14</v>
      </c>
      <c r="AJ581" s="62">
        <v>34165</v>
      </c>
      <c r="AK581" s="62">
        <v>46994.15</v>
      </c>
      <c r="AL581" s="61">
        <v>38.56</v>
      </c>
      <c r="AM581" s="61">
        <v>23.97</v>
      </c>
      <c r="AN581" s="61">
        <v>26.75</v>
      </c>
      <c r="AO581" s="61">
        <v>4.5</v>
      </c>
      <c r="AP581" s="62">
        <v>1357.38</v>
      </c>
      <c r="AQ581" s="61">
        <v>1.1648000000000001</v>
      </c>
      <c r="AR581" s="62">
        <v>1056.8699999999999</v>
      </c>
      <c r="AS581" s="62">
        <v>1762.08</v>
      </c>
      <c r="AT581" s="62">
        <v>5119.7</v>
      </c>
      <c r="AU581" s="61">
        <v>847.7</v>
      </c>
      <c r="AV581" s="61">
        <v>196.4</v>
      </c>
      <c r="AW581" s="62">
        <v>8982.75</v>
      </c>
      <c r="AX581" s="62">
        <v>4701.8500000000004</v>
      </c>
      <c r="AY581" s="61">
        <v>0.49509999999999998</v>
      </c>
      <c r="AZ581" s="62">
        <v>4216.2299999999996</v>
      </c>
      <c r="BA581" s="61">
        <v>0.44390000000000002</v>
      </c>
      <c r="BB581" s="61">
        <v>579.37</v>
      </c>
      <c r="BC581" s="61">
        <v>6.0999999999999999E-2</v>
      </c>
      <c r="BD581" s="62">
        <v>9497.4599999999991</v>
      </c>
      <c r="BE581" s="62">
        <v>3942.75</v>
      </c>
      <c r="BF581" s="61">
        <v>1.1533</v>
      </c>
      <c r="BG581" s="61">
        <v>0.55349999999999999</v>
      </c>
      <c r="BH581" s="61">
        <v>0.20930000000000001</v>
      </c>
      <c r="BI581" s="61">
        <v>0.1762</v>
      </c>
      <c r="BJ581" s="61">
        <v>3.4799999999999998E-2</v>
      </c>
      <c r="BK581" s="61">
        <v>2.6100000000000002E-2</v>
      </c>
    </row>
    <row r="582" spans="1:63" x14ac:dyDescent="0.25">
      <c r="A582" s="61" t="s">
        <v>613</v>
      </c>
      <c r="B582" s="61">
        <v>48884</v>
      </c>
      <c r="C582" s="61">
        <v>68.900000000000006</v>
      </c>
      <c r="D582" s="61">
        <v>25.35</v>
      </c>
      <c r="E582" s="62">
        <v>1746.45</v>
      </c>
      <c r="F582" s="62">
        <v>1729.1</v>
      </c>
      <c r="G582" s="61">
        <v>5.8999999999999999E-3</v>
      </c>
      <c r="H582" s="61">
        <v>4.0000000000000002E-4</v>
      </c>
      <c r="I582" s="61">
        <v>1.04E-2</v>
      </c>
      <c r="J582" s="61">
        <v>1.5E-3</v>
      </c>
      <c r="K582" s="61">
        <v>1.7299999999999999E-2</v>
      </c>
      <c r="L582" s="61">
        <v>0.94030000000000002</v>
      </c>
      <c r="M582" s="61">
        <v>2.4199999999999999E-2</v>
      </c>
      <c r="N582" s="61">
        <v>0.40229999999999999</v>
      </c>
      <c r="O582" s="61">
        <v>3.5999999999999999E-3</v>
      </c>
      <c r="P582" s="61">
        <v>0.13639999999999999</v>
      </c>
      <c r="Q582" s="61">
        <v>79.260000000000005</v>
      </c>
      <c r="R582" s="62">
        <v>52885.120000000003</v>
      </c>
      <c r="S582" s="61">
        <v>0.2384</v>
      </c>
      <c r="T582" s="61">
        <v>0.16200000000000001</v>
      </c>
      <c r="U582" s="61">
        <v>0.59960000000000002</v>
      </c>
      <c r="V582" s="61">
        <v>18.53</v>
      </c>
      <c r="W582" s="61">
        <v>12.22</v>
      </c>
      <c r="X582" s="62">
        <v>68793.86</v>
      </c>
      <c r="Y582" s="61">
        <v>138.78</v>
      </c>
      <c r="Z582" s="62">
        <v>162440.25</v>
      </c>
      <c r="AA582" s="61">
        <v>0.70699999999999996</v>
      </c>
      <c r="AB582" s="61">
        <v>0.2177</v>
      </c>
      <c r="AC582" s="61">
        <v>7.5300000000000006E-2</v>
      </c>
      <c r="AD582" s="61">
        <v>0.29299999999999998</v>
      </c>
      <c r="AE582" s="61">
        <v>162.44</v>
      </c>
      <c r="AF582" s="62">
        <v>4776.04</v>
      </c>
      <c r="AG582" s="61">
        <v>510.89</v>
      </c>
      <c r="AH582" s="62">
        <v>165456.54999999999</v>
      </c>
      <c r="AI582" s="61" t="s">
        <v>14</v>
      </c>
      <c r="AJ582" s="62">
        <v>31618</v>
      </c>
      <c r="AK582" s="62">
        <v>49051.56</v>
      </c>
      <c r="AL582" s="61">
        <v>43.89</v>
      </c>
      <c r="AM582" s="61">
        <v>26.76</v>
      </c>
      <c r="AN582" s="61">
        <v>30.54</v>
      </c>
      <c r="AO582" s="61">
        <v>3.85</v>
      </c>
      <c r="AP582" s="61">
        <v>845.29</v>
      </c>
      <c r="AQ582" s="61">
        <v>0.89770000000000005</v>
      </c>
      <c r="AR582" s="62">
        <v>1106.78</v>
      </c>
      <c r="AS582" s="62">
        <v>1823.54</v>
      </c>
      <c r="AT582" s="62">
        <v>5130.4399999999996</v>
      </c>
      <c r="AU582" s="61">
        <v>886.16</v>
      </c>
      <c r="AV582" s="61">
        <v>206.3</v>
      </c>
      <c r="AW582" s="62">
        <v>9153.2199999999993</v>
      </c>
      <c r="AX582" s="62">
        <v>3899.07</v>
      </c>
      <c r="AY582" s="61">
        <v>0.40739999999999998</v>
      </c>
      <c r="AZ582" s="62">
        <v>4925.6099999999997</v>
      </c>
      <c r="BA582" s="61">
        <v>0.51459999999999995</v>
      </c>
      <c r="BB582" s="61">
        <v>746.58</v>
      </c>
      <c r="BC582" s="61">
        <v>7.8E-2</v>
      </c>
      <c r="BD582" s="62">
        <v>9571.26</v>
      </c>
      <c r="BE582" s="62">
        <v>2501.5</v>
      </c>
      <c r="BF582" s="61">
        <v>0.54849999999999999</v>
      </c>
      <c r="BG582" s="61">
        <v>0.55549999999999999</v>
      </c>
      <c r="BH582" s="61">
        <v>0.21260000000000001</v>
      </c>
      <c r="BI582" s="61">
        <v>0.17419999999999999</v>
      </c>
      <c r="BJ582" s="61">
        <v>3.32E-2</v>
      </c>
      <c r="BK582" s="61">
        <v>2.4500000000000001E-2</v>
      </c>
    </row>
    <row r="583" spans="1:63" x14ac:dyDescent="0.25">
      <c r="A583" s="61" t="s">
        <v>614</v>
      </c>
      <c r="B583" s="61">
        <v>46060</v>
      </c>
      <c r="C583" s="61">
        <v>121.48</v>
      </c>
      <c r="D583" s="61">
        <v>17.170000000000002</v>
      </c>
      <c r="E583" s="62">
        <v>2085.71</v>
      </c>
      <c r="F583" s="62">
        <v>2089.6999999999998</v>
      </c>
      <c r="G583" s="61">
        <v>2.3E-3</v>
      </c>
      <c r="H583" s="61">
        <v>1E-4</v>
      </c>
      <c r="I583" s="61">
        <v>5.0000000000000001E-3</v>
      </c>
      <c r="J583" s="61">
        <v>6.9999999999999999E-4</v>
      </c>
      <c r="K583" s="61">
        <v>6.1000000000000004E-3</v>
      </c>
      <c r="L583" s="61">
        <v>0.97260000000000002</v>
      </c>
      <c r="M583" s="61">
        <v>1.32E-2</v>
      </c>
      <c r="N583" s="61">
        <v>0.49759999999999999</v>
      </c>
      <c r="O583" s="61">
        <v>5.0000000000000001E-4</v>
      </c>
      <c r="P583" s="61">
        <v>0.14050000000000001</v>
      </c>
      <c r="Q583" s="61">
        <v>93.81</v>
      </c>
      <c r="R583" s="62">
        <v>51237.77</v>
      </c>
      <c r="S583" s="61">
        <v>0.20100000000000001</v>
      </c>
      <c r="T583" s="61">
        <v>0.1817</v>
      </c>
      <c r="U583" s="61">
        <v>0.61729999999999996</v>
      </c>
      <c r="V583" s="61">
        <v>18.37</v>
      </c>
      <c r="W583" s="61">
        <v>13.89</v>
      </c>
      <c r="X583" s="62">
        <v>68346.17</v>
      </c>
      <c r="Y583" s="61">
        <v>145.69</v>
      </c>
      <c r="Z583" s="62">
        <v>96076.11</v>
      </c>
      <c r="AA583" s="61">
        <v>0.85370000000000001</v>
      </c>
      <c r="AB583" s="61">
        <v>9.3700000000000006E-2</v>
      </c>
      <c r="AC583" s="61">
        <v>5.2600000000000001E-2</v>
      </c>
      <c r="AD583" s="61">
        <v>0.14630000000000001</v>
      </c>
      <c r="AE583" s="61">
        <v>96.08</v>
      </c>
      <c r="AF583" s="62">
        <v>2349.85</v>
      </c>
      <c r="AG583" s="61">
        <v>336.16</v>
      </c>
      <c r="AH583" s="62">
        <v>94495.35</v>
      </c>
      <c r="AI583" s="61" t="s">
        <v>14</v>
      </c>
      <c r="AJ583" s="62">
        <v>30251</v>
      </c>
      <c r="AK583" s="62">
        <v>41648.47</v>
      </c>
      <c r="AL583" s="61">
        <v>35.15</v>
      </c>
      <c r="AM583" s="61">
        <v>23.88</v>
      </c>
      <c r="AN583" s="61">
        <v>25.59</v>
      </c>
      <c r="AO583" s="61">
        <v>4.17</v>
      </c>
      <c r="AP583" s="61">
        <v>920.54</v>
      </c>
      <c r="AQ583" s="61">
        <v>0.97860000000000003</v>
      </c>
      <c r="AR583" s="61">
        <v>990.72</v>
      </c>
      <c r="AS583" s="62">
        <v>1952.07</v>
      </c>
      <c r="AT583" s="62">
        <v>4961.3599999999997</v>
      </c>
      <c r="AU583" s="61">
        <v>780.17</v>
      </c>
      <c r="AV583" s="61">
        <v>237.28</v>
      </c>
      <c r="AW583" s="62">
        <v>8921.59</v>
      </c>
      <c r="AX583" s="62">
        <v>5581.5</v>
      </c>
      <c r="AY583" s="61">
        <v>0.61599999999999999</v>
      </c>
      <c r="AZ583" s="62">
        <v>2620.64</v>
      </c>
      <c r="BA583" s="61">
        <v>0.28920000000000001</v>
      </c>
      <c r="BB583" s="61">
        <v>858.38</v>
      </c>
      <c r="BC583" s="61">
        <v>9.4700000000000006E-2</v>
      </c>
      <c r="BD583" s="62">
        <v>9060.52</v>
      </c>
      <c r="BE583" s="62">
        <v>5215.05</v>
      </c>
      <c r="BF583" s="61">
        <v>1.9907999999999999</v>
      </c>
      <c r="BG583" s="61">
        <v>0.55549999999999999</v>
      </c>
      <c r="BH583" s="61">
        <v>0.2432</v>
      </c>
      <c r="BI583" s="61">
        <v>0.1462</v>
      </c>
      <c r="BJ583" s="61">
        <v>3.73E-2</v>
      </c>
      <c r="BK583" s="61">
        <v>1.78E-2</v>
      </c>
    </row>
    <row r="584" spans="1:63" x14ac:dyDescent="0.25">
      <c r="A584" s="61" t="s">
        <v>615</v>
      </c>
      <c r="B584" s="61">
        <v>49155</v>
      </c>
      <c r="C584" s="61">
        <v>82.29</v>
      </c>
      <c r="D584" s="61">
        <v>11.49</v>
      </c>
      <c r="E584" s="61">
        <v>945.19</v>
      </c>
      <c r="F584" s="61">
        <v>906.5</v>
      </c>
      <c r="G584" s="61">
        <v>1.1999999999999999E-3</v>
      </c>
      <c r="H584" s="61">
        <v>0</v>
      </c>
      <c r="I584" s="61">
        <v>7.1000000000000004E-3</v>
      </c>
      <c r="J584" s="61">
        <v>8.9999999999999998E-4</v>
      </c>
      <c r="K584" s="61">
        <v>7.7999999999999996E-3</v>
      </c>
      <c r="L584" s="61">
        <v>0.96930000000000005</v>
      </c>
      <c r="M584" s="61">
        <v>1.37E-2</v>
      </c>
      <c r="N584" s="61">
        <v>0.61770000000000003</v>
      </c>
      <c r="O584" s="61">
        <v>2.0999999999999999E-3</v>
      </c>
      <c r="P584" s="61">
        <v>0.16750000000000001</v>
      </c>
      <c r="Q584" s="61">
        <v>46.58</v>
      </c>
      <c r="R584" s="62">
        <v>48036.73</v>
      </c>
      <c r="S584" s="61">
        <v>0.26840000000000003</v>
      </c>
      <c r="T584" s="61">
        <v>0.15160000000000001</v>
      </c>
      <c r="U584" s="61">
        <v>0.57999999999999996</v>
      </c>
      <c r="V584" s="61">
        <v>16.23</v>
      </c>
      <c r="W584" s="61">
        <v>8.35</v>
      </c>
      <c r="X584" s="62">
        <v>59618.11</v>
      </c>
      <c r="Y584" s="61">
        <v>108.51</v>
      </c>
      <c r="Z584" s="62">
        <v>71035.67</v>
      </c>
      <c r="AA584" s="61">
        <v>0.877</v>
      </c>
      <c r="AB584" s="61">
        <v>6.1899999999999997E-2</v>
      </c>
      <c r="AC584" s="61">
        <v>6.1199999999999997E-2</v>
      </c>
      <c r="AD584" s="61">
        <v>0.123</v>
      </c>
      <c r="AE584" s="61">
        <v>71.040000000000006</v>
      </c>
      <c r="AF584" s="62">
        <v>1714.97</v>
      </c>
      <c r="AG584" s="61">
        <v>251.22</v>
      </c>
      <c r="AH584" s="62">
        <v>66200.75</v>
      </c>
      <c r="AI584" s="61" t="s">
        <v>14</v>
      </c>
      <c r="AJ584" s="62">
        <v>27239</v>
      </c>
      <c r="AK584" s="62">
        <v>38020.06</v>
      </c>
      <c r="AL584" s="61">
        <v>33.33</v>
      </c>
      <c r="AM584" s="61">
        <v>23.6</v>
      </c>
      <c r="AN584" s="61">
        <v>25.11</v>
      </c>
      <c r="AO584" s="61">
        <v>4.29</v>
      </c>
      <c r="AP584" s="62">
        <v>1086.75</v>
      </c>
      <c r="AQ584" s="61">
        <v>1.0204</v>
      </c>
      <c r="AR584" s="62">
        <v>1268.55</v>
      </c>
      <c r="AS584" s="62">
        <v>2370.4699999999998</v>
      </c>
      <c r="AT584" s="62">
        <v>5672.88</v>
      </c>
      <c r="AU584" s="61">
        <v>782.57</v>
      </c>
      <c r="AV584" s="61">
        <v>357.87</v>
      </c>
      <c r="AW584" s="62">
        <v>10452.35</v>
      </c>
      <c r="AX584" s="62">
        <v>7129.91</v>
      </c>
      <c r="AY584" s="61">
        <v>0.67390000000000005</v>
      </c>
      <c r="AZ584" s="62">
        <v>2266.42</v>
      </c>
      <c r="BA584" s="61">
        <v>0.2142</v>
      </c>
      <c r="BB584" s="62">
        <v>1183.81</v>
      </c>
      <c r="BC584" s="61">
        <v>0.1119</v>
      </c>
      <c r="BD584" s="62">
        <v>10580.14</v>
      </c>
      <c r="BE584" s="62">
        <v>6385.83</v>
      </c>
      <c r="BF584" s="61">
        <v>3.1454</v>
      </c>
      <c r="BG584" s="61">
        <v>0.5232</v>
      </c>
      <c r="BH584" s="61">
        <v>0.23319999999999999</v>
      </c>
      <c r="BI584" s="61">
        <v>0.1847</v>
      </c>
      <c r="BJ584" s="61">
        <v>3.6499999999999998E-2</v>
      </c>
      <c r="BK584" s="61">
        <v>2.23E-2</v>
      </c>
    </row>
    <row r="585" spans="1:63" x14ac:dyDescent="0.25">
      <c r="A585" s="61" t="s">
        <v>616</v>
      </c>
      <c r="B585" s="61">
        <v>47746</v>
      </c>
      <c r="C585" s="61">
        <v>92.9</v>
      </c>
      <c r="D585" s="61">
        <v>12.83</v>
      </c>
      <c r="E585" s="62">
        <v>1191.6600000000001</v>
      </c>
      <c r="F585" s="62">
        <v>1219.96</v>
      </c>
      <c r="G585" s="61">
        <v>2.7000000000000001E-3</v>
      </c>
      <c r="H585" s="61">
        <v>1E-4</v>
      </c>
      <c r="I585" s="61">
        <v>4.1000000000000003E-3</v>
      </c>
      <c r="J585" s="61">
        <v>6.9999999999999999E-4</v>
      </c>
      <c r="K585" s="61">
        <v>5.1000000000000004E-3</v>
      </c>
      <c r="L585" s="61">
        <v>0.97629999999999995</v>
      </c>
      <c r="M585" s="61">
        <v>1.11E-2</v>
      </c>
      <c r="N585" s="61">
        <v>0.41820000000000002</v>
      </c>
      <c r="O585" s="61">
        <v>2.9999999999999997E-4</v>
      </c>
      <c r="P585" s="61">
        <v>0.1278</v>
      </c>
      <c r="Q585" s="61">
        <v>55.87</v>
      </c>
      <c r="R585" s="62">
        <v>50507.34</v>
      </c>
      <c r="S585" s="61">
        <v>0.23050000000000001</v>
      </c>
      <c r="T585" s="61">
        <v>0.1525</v>
      </c>
      <c r="U585" s="61">
        <v>0.61699999999999999</v>
      </c>
      <c r="V585" s="61">
        <v>18.260000000000002</v>
      </c>
      <c r="W585" s="61">
        <v>9.11</v>
      </c>
      <c r="X585" s="62">
        <v>64406.75</v>
      </c>
      <c r="Y585" s="61">
        <v>126.42</v>
      </c>
      <c r="Z585" s="62">
        <v>110690.1</v>
      </c>
      <c r="AA585" s="61">
        <v>0.89170000000000005</v>
      </c>
      <c r="AB585" s="61">
        <v>6.3200000000000006E-2</v>
      </c>
      <c r="AC585" s="61">
        <v>4.5100000000000001E-2</v>
      </c>
      <c r="AD585" s="61">
        <v>0.10829999999999999</v>
      </c>
      <c r="AE585" s="61">
        <v>110.69</v>
      </c>
      <c r="AF585" s="62">
        <v>2793.16</v>
      </c>
      <c r="AG585" s="61">
        <v>398.03</v>
      </c>
      <c r="AH585" s="62">
        <v>104968.83</v>
      </c>
      <c r="AI585" s="61" t="s">
        <v>14</v>
      </c>
      <c r="AJ585" s="62">
        <v>31537</v>
      </c>
      <c r="AK585" s="62">
        <v>42992.58</v>
      </c>
      <c r="AL585" s="61">
        <v>37.380000000000003</v>
      </c>
      <c r="AM585" s="61">
        <v>23.99</v>
      </c>
      <c r="AN585" s="61">
        <v>26.32</v>
      </c>
      <c r="AO585" s="61">
        <v>4.55</v>
      </c>
      <c r="AP585" s="62">
        <v>1257.6400000000001</v>
      </c>
      <c r="AQ585" s="61">
        <v>1.1343000000000001</v>
      </c>
      <c r="AR585" s="62">
        <v>1064.32</v>
      </c>
      <c r="AS585" s="62">
        <v>1929.01</v>
      </c>
      <c r="AT585" s="62">
        <v>4979.18</v>
      </c>
      <c r="AU585" s="61">
        <v>850.9</v>
      </c>
      <c r="AV585" s="61">
        <v>181.91</v>
      </c>
      <c r="AW585" s="62">
        <v>9005.33</v>
      </c>
      <c r="AX585" s="62">
        <v>5034.74</v>
      </c>
      <c r="AY585" s="61">
        <v>0.5504</v>
      </c>
      <c r="AZ585" s="62">
        <v>3445.8</v>
      </c>
      <c r="BA585" s="61">
        <v>0.37669999999999998</v>
      </c>
      <c r="BB585" s="61">
        <v>666.42</v>
      </c>
      <c r="BC585" s="61">
        <v>7.2900000000000006E-2</v>
      </c>
      <c r="BD585" s="62">
        <v>9146.9599999999991</v>
      </c>
      <c r="BE585" s="62">
        <v>4704.95</v>
      </c>
      <c r="BF585" s="61">
        <v>1.5806</v>
      </c>
      <c r="BG585" s="61">
        <v>0.54830000000000001</v>
      </c>
      <c r="BH585" s="61">
        <v>0.22750000000000001</v>
      </c>
      <c r="BI585" s="61">
        <v>0.16569999999999999</v>
      </c>
      <c r="BJ585" s="61">
        <v>3.7900000000000003E-2</v>
      </c>
      <c r="BK585" s="61">
        <v>2.07E-2</v>
      </c>
    </row>
    <row r="586" spans="1:63" x14ac:dyDescent="0.25">
      <c r="A586" s="61" t="s">
        <v>617</v>
      </c>
      <c r="B586" s="61">
        <v>48397</v>
      </c>
      <c r="C586" s="61">
        <v>58.52</v>
      </c>
      <c r="D586" s="61">
        <v>14.1</v>
      </c>
      <c r="E586" s="61">
        <v>825.28</v>
      </c>
      <c r="F586" s="61">
        <v>827.33</v>
      </c>
      <c r="G586" s="61">
        <v>2.8E-3</v>
      </c>
      <c r="H586" s="61">
        <v>2.9999999999999997E-4</v>
      </c>
      <c r="I586" s="61">
        <v>3.2000000000000002E-3</v>
      </c>
      <c r="J586" s="61">
        <v>8.0000000000000004E-4</v>
      </c>
      <c r="K586" s="61">
        <v>5.8999999999999999E-3</v>
      </c>
      <c r="L586" s="61">
        <v>0.98019999999999996</v>
      </c>
      <c r="M586" s="61">
        <v>6.7999999999999996E-3</v>
      </c>
      <c r="N586" s="61">
        <v>0.251</v>
      </c>
      <c r="O586" s="61">
        <v>5.0000000000000001E-4</v>
      </c>
      <c r="P586" s="61">
        <v>0.1172</v>
      </c>
      <c r="Q586" s="61">
        <v>41.76</v>
      </c>
      <c r="R586" s="62">
        <v>50895.18</v>
      </c>
      <c r="S586" s="61">
        <v>0.2412</v>
      </c>
      <c r="T586" s="61">
        <v>0.1704</v>
      </c>
      <c r="U586" s="61">
        <v>0.58850000000000002</v>
      </c>
      <c r="V586" s="61">
        <v>17.39</v>
      </c>
      <c r="W586" s="61">
        <v>6.78</v>
      </c>
      <c r="X586" s="62">
        <v>62161.17</v>
      </c>
      <c r="Y586" s="61">
        <v>118.07</v>
      </c>
      <c r="Z586" s="62">
        <v>131224.38</v>
      </c>
      <c r="AA586" s="61">
        <v>0.8488</v>
      </c>
      <c r="AB586" s="61">
        <v>0.10050000000000001</v>
      </c>
      <c r="AC586" s="61">
        <v>5.0700000000000002E-2</v>
      </c>
      <c r="AD586" s="61">
        <v>0.1512</v>
      </c>
      <c r="AE586" s="61">
        <v>131.22</v>
      </c>
      <c r="AF586" s="62">
        <v>3561.66</v>
      </c>
      <c r="AG586" s="61">
        <v>480.71</v>
      </c>
      <c r="AH586" s="62">
        <v>127302.55</v>
      </c>
      <c r="AI586" s="61" t="s">
        <v>14</v>
      </c>
      <c r="AJ586" s="62">
        <v>34042</v>
      </c>
      <c r="AK586" s="62">
        <v>51933.98</v>
      </c>
      <c r="AL586" s="61">
        <v>41.87</v>
      </c>
      <c r="AM586" s="61">
        <v>25.71</v>
      </c>
      <c r="AN586" s="61">
        <v>29.41</v>
      </c>
      <c r="AO586" s="61">
        <v>4.8600000000000003</v>
      </c>
      <c r="AP586" s="62">
        <v>1409.41</v>
      </c>
      <c r="AQ586" s="61">
        <v>0.97699999999999998</v>
      </c>
      <c r="AR586" s="62">
        <v>1253.1199999999999</v>
      </c>
      <c r="AS586" s="62">
        <v>1787.54</v>
      </c>
      <c r="AT586" s="62">
        <v>5272.95</v>
      </c>
      <c r="AU586" s="61">
        <v>906.13</v>
      </c>
      <c r="AV586" s="61">
        <v>148.12</v>
      </c>
      <c r="AW586" s="62">
        <v>9367.86</v>
      </c>
      <c r="AX586" s="62">
        <v>4525.87</v>
      </c>
      <c r="AY586" s="61">
        <v>0.47689999999999999</v>
      </c>
      <c r="AZ586" s="62">
        <v>4453.16</v>
      </c>
      <c r="BA586" s="61">
        <v>0.46929999999999999</v>
      </c>
      <c r="BB586" s="61">
        <v>510.66</v>
      </c>
      <c r="BC586" s="61">
        <v>5.3800000000000001E-2</v>
      </c>
      <c r="BD586" s="62">
        <v>9489.69</v>
      </c>
      <c r="BE586" s="62">
        <v>3761.43</v>
      </c>
      <c r="BF586" s="61">
        <v>0.83730000000000004</v>
      </c>
      <c r="BG586" s="61">
        <v>0.5615</v>
      </c>
      <c r="BH586" s="61">
        <v>0.21879999999999999</v>
      </c>
      <c r="BI586" s="61">
        <v>0.15570000000000001</v>
      </c>
      <c r="BJ586" s="61">
        <v>3.5000000000000003E-2</v>
      </c>
      <c r="BK586" s="61">
        <v>2.9000000000000001E-2</v>
      </c>
    </row>
    <row r="587" spans="1:63" x14ac:dyDescent="0.25">
      <c r="A587" s="61" t="s">
        <v>618</v>
      </c>
      <c r="B587" s="61">
        <v>45047</v>
      </c>
      <c r="C587" s="61">
        <v>34.76</v>
      </c>
      <c r="D587" s="61">
        <v>259.55</v>
      </c>
      <c r="E587" s="62">
        <v>9022.2999999999993</v>
      </c>
      <c r="F587" s="62">
        <v>8481.2999999999993</v>
      </c>
      <c r="G587" s="61">
        <v>4.7300000000000002E-2</v>
      </c>
      <c r="H587" s="61">
        <v>5.0000000000000001E-4</v>
      </c>
      <c r="I587" s="61">
        <v>0.1318</v>
      </c>
      <c r="J587" s="61">
        <v>1.6000000000000001E-3</v>
      </c>
      <c r="K587" s="61">
        <v>3.6700000000000003E-2</v>
      </c>
      <c r="L587" s="61">
        <v>0.72589999999999999</v>
      </c>
      <c r="M587" s="61">
        <v>5.62E-2</v>
      </c>
      <c r="N587" s="61">
        <v>0.26979999999999998</v>
      </c>
      <c r="O587" s="61">
        <v>4.3900000000000002E-2</v>
      </c>
      <c r="P587" s="61">
        <v>0.11749999999999999</v>
      </c>
      <c r="Q587" s="61">
        <v>388.58</v>
      </c>
      <c r="R587" s="62">
        <v>64003.27</v>
      </c>
      <c r="S587" s="61">
        <v>0.21179999999999999</v>
      </c>
      <c r="T587" s="61">
        <v>0.20119999999999999</v>
      </c>
      <c r="U587" s="61">
        <v>0.58689999999999998</v>
      </c>
      <c r="V587" s="61">
        <v>18.86</v>
      </c>
      <c r="W587" s="61">
        <v>43.62</v>
      </c>
      <c r="X587" s="62">
        <v>88201.19</v>
      </c>
      <c r="Y587" s="61">
        <v>203.71</v>
      </c>
      <c r="Z587" s="62">
        <v>157736.57999999999</v>
      </c>
      <c r="AA587" s="61">
        <v>0.76739999999999997</v>
      </c>
      <c r="AB587" s="61">
        <v>0.21049999999999999</v>
      </c>
      <c r="AC587" s="61">
        <v>2.2200000000000001E-2</v>
      </c>
      <c r="AD587" s="61">
        <v>0.2326</v>
      </c>
      <c r="AE587" s="61">
        <v>157.74</v>
      </c>
      <c r="AF587" s="62">
        <v>6841.04</v>
      </c>
      <c r="AG587" s="61">
        <v>808.04</v>
      </c>
      <c r="AH587" s="62">
        <v>180939.87</v>
      </c>
      <c r="AI587" s="61" t="s">
        <v>14</v>
      </c>
      <c r="AJ587" s="62">
        <v>42752</v>
      </c>
      <c r="AK587" s="62">
        <v>67153.94</v>
      </c>
      <c r="AL587" s="61">
        <v>73.680000000000007</v>
      </c>
      <c r="AM587" s="61">
        <v>42</v>
      </c>
      <c r="AN587" s="61">
        <v>47.24</v>
      </c>
      <c r="AO587" s="61">
        <v>5.1100000000000003</v>
      </c>
      <c r="AP587" s="62">
        <v>1079.24</v>
      </c>
      <c r="AQ587" s="61">
        <v>0.83919999999999995</v>
      </c>
      <c r="AR587" s="62">
        <v>1094.1600000000001</v>
      </c>
      <c r="AS587" s="62">
        <v>1860.66</v>
      </c>
      <c r="AT587" s="62">
        <v>6144.51</v>
      </c>
      <c r="AU587" s="62">
        <v>1166.4000000000001</v>
      </c>
      <c r="AV587" s="61">
        <v>414.33</v>
      </c>
      <c r="AW587" s="62">
        <v>10680.06</v>
      </c>
      <c r="AX587" s="62">
        <v>3549.56</v>
      </c>
      <c r="AY587" s="61">
        <v>0.33090000000000003</v>
      </c>
      <c r="AZ587" s="62">
        <v>6640.81</v>
      </c>
      <c r="BA587" s="61">
        <v>0.61899999999999999</v>
      </c>
      <c r="BB587" s="61">
        <v>537.16</v>
      </c>
      <c r="BC587" s="61">
        <v>5.0099999999999999E-2</v>
      </c>
      <c r="BD587" s="62">
        <v>10727.54</v>
      </c>
      <c r="BE587" s="62">
        <v>1853.6</v>
      </c>
      <c r="BF587" s="61">
        <v>0.2828</v>
      </c>
      <c r="BG587" s="61">
        <v>0.6129</v>
      </c>
      <c r="BH587" s="61">
        <v>0.22620000000000001</v>
      </c>
      <c r="BI587" s="61">
        <v>0.1124</v>
      </c>
      <c r="BJ587" s="61">
        <v>2.6499999999999999E-2</v>
      </c>
      <c r="BK587" s="61">
        <v>2.1899999999999999E-2</v>
      </c>
    </row>
    <row r="588" spans="1:63" x14ac:dyDescent="0.25">
      <c r="A588" s="61" t="s">
        <v>619</v>
      </c>
      <c r="B588" s="61">
        <v>49106</v>
      </c>
      <c r="C588" s="61">
        <v>150.9</v>
      </c>
      <c r="D588" s="61">
        <v>10.98</v>
      </c>
      <c r="E588" s="62">
        <v>1657.2</v>
      </c>
      <c r="F588" s="62">
        <v>1615.43</v>
      </c>
      <c r="G588" s="61">
        <v>2.3E-3</v>
      </c>
      <c r="H588" s="61">
        <v>4.0000000000000002E-4</v>
      </c>
      <c r="I588" s="61">
        <v>6.3E-3</v>
      </c>
      <c r="J588" s="61">
        <v>1.1999999999999999E-3</v>
      </c>
      <c r="K588" s="61">
        <v>7.7000000000000002E-3</v>
      </c>
      <c r="L588" s="61">
        <v>0.96560000000000001</v>
      </c>
      <c r="M588" s="61">
        <v>1.66E-2</v>
      </c>
      <c r="N588" s="61">
        <v>0.47410000000000002</v>
      </c>
      <c r="O588" s="61">
        <v>7.7000000000000002E-3</v>
      </c>
      <c r="P588" s="61">
        <v>0.1419</v>
      </c>
      <c r="Q588" s="61">
        <v>76.010000000000005</v>
      </c>
      <c r="R588" s="62">
        <v>51104.09</v>
      </c>
      <c r="S588" s="61">
        <v>0.2225</v>
      </c>
      <c r="T588" s="61">
        <v>0.18190000000000001</v>
      </c>
      <c r="U588" s="61">
        <v>0.59560000000000002</v>
      </c>
      <c r="V588" s="61">
        <v>17.96</v>
      </c>
      <c r="W588" s="61">
        <v>11.77</v>
      </c>
      <c r="X588" s="62">
        <v>65084.11</v>
      </c>
      <c r="Y588" s="61">
        <v>135.82</v>
      </c>
      <c r="Z588" s="62">
        <v>140804.78</v>
      </c>
      <c r="AA588" s="61">
        <v>0.71989999999999998</v>
      </c>
      <c r="AB588" s="61">
        <v>0.12989999999999999</v>
      </c>
      <c r="AC588" s="61">
        <v>0.1502</v>
      </c>
      <c r="AD588" s="61">
        <v>0.28010000000000002</v>
      </c>
      <c r="AE588" s="61">
        <v>140.80000000000001</v>
      </c>
      <c r="AF588" s="62">
        <v>3846.21</v>
      </c>
      <c r="AG588" s="61">
        <v>406.81</v>
      </c>
      <c r="AH588" s="62">
        <v>128981.9</v>
      </c>
      <c r="AI588" s="61" t="s">
        <v>14</v>
      </c>
      <c r="AJ588" s="62">
        <v>29935</v>
      </c>
      <c r="AK588" s="62">
        <v>43079.5</v>
      </c>
      <c r="AL588" s="61">
        <v>38.08</v>
      </c>
      <c r="AM588" s="61">
        <v>24.84</v>
      </c>
      <c r="AN588" s="61">
        <v>26.8</v>
      </c>
      <c r="AO588" s="61">
        <v>3.92</v>
      </c>
      <c r="AP588" s="61">
        <v>510.65</v>
      </c>
      <c r="AQ588" s="61">
        <v>0.95840000000000003</v>
      </c>
      <c r="AR588" s="62">
        <v>1217.5999999999999</v>
      </c>
      <c r="AS588" s="62">
        <v>2044.89</v>
      </c>
      <c r="AT588" s="62">
        <v>5208.21</v>
      </c>
      <c r="AU588" s="61">
        <v>833.29</v>
      </c>
      <c r="AV588" s="61">
        <v>227.98</v>
      </c>
      <c r="AW588" s="62">
        <v>9531.98</v>
      </c>
      <c r="AX588" s="62">
        <v>5079.1000000000004</v>
      </c>
      <c r="AY588" s="61">
        <v>0.50839999999999996</v>
      </c>
      <c r="AZ588" s="62">
        <v>3995.74</v>
      </c>
      <c r="BA588" s="61">
        <v>0.39989999999999998</v>
      </c>
      <c r="BB588" s="61">
        <v>915.79</v>
      </c>
      <c r="BC588" s="61">
        <v>9.1700000000000004E-2</v>
      </c>
      <c r="BD588" s="62">
        <v>9990.6299999999992</v>
      </c>
      <c r="BE588" s="62">
        <v>4135.3900000000003</v>
      </c>
      <c r="BF588" s="61">
        <v>1.2806999999999999</v>
      </c>
      <c r="BG588" s="61">
        <v>0.54859999999999998</v>
      </c>
      <c r="BH588" s="61">
        <v>0.22789999999999999</v>
      </c>
      <c r="BI588" s="61">
        <v>0.16089999999999999</v>
      </c>
      <c r="BJ588" s="61">
        <v>3.7199999999999997E-2</v>
      </c>
      <c r="BK588" s="61">
        <v>2.5399999999999999E-2</v>
      </c>
    </row>
    <row r="589" spans="1:63" x14ac:dyDescent="0.25">
      <c r="A589" s="61" t="s">
        <v>620</v>
      </c>
      <c r="B589" s="61">
        <v>45062</v>
      </c>
      <c r="C589" s="61">
        <v>25.33</v>
      </c>
      <c r="D589" s="61">
        <v>190.87</v>
      </c>
      <c r="E589" s="62">
        <v>4835.2700000000004</v>
      </c>
      <c r="F589" s="62">
        <v>4686.59</v>
      </c>
      <c r="G589" s="61">
        <v>5.28E-2</v>
      </c>
      <c r="H589" s="61">
        <v>4.0000000000000002E-4</v>
      </c>
      <c r="I589" s="61">
        <v>4.9399999999999999E-2</v>
      </c>
      <c r="J589" s="61">
        <v>1E-3</v>
      </c>
      <c r="K589" s="61">
        <v>2.3300000000000001E-2</v>
      </c>
      <c r="L589" s="61">
        <v>0.84109999999999996</v>
      </c>
      <c r="M589" s="61">
        <v>3.2000000000000001E-2</v>
      </c>
      <c r="N589" s="61">
        <v>0.1512</v>
      </c>
      <c r="O589" s="61">
        <v>2.23E-2</v>
      </c>
      <c r="P589" s="61">
        <v>0.1055</v>
      </c>
      <c r="Q589" s="61">
        <v>212.34</v>
      </c>
      <c r="R589" s="62">
        <v>66117.490000000005</v>
      </c>
      <c r="S589" s="61">
        <v>0.25340000000000001</v>
      </c>
      <c r="T589" s="61">
        <v>0.18840000000000001</v>
      </c>
      <c r="U589" s="61">
        <v>0.55820000000000003</v>
      </c>
      <c r="V589" s="61">
        <v>19.25</v>
      </c>
      <c r="W589" s="61">
        <v>24.4</v>
      </c>
      <c r="X589" s="62">
        <v>89241.73</v>
      </c>
      <c r="Y589" s="61">
        <v>196.62</v>
      </c>
      <c r="Z589" s="62">
        <v>225958.47</v>
      </c>
      <c r="AA589" s="61">
        <v>0.74590000000000001</v>
      </c>
      <c r="AB589" s="61">
        <v>0.23499999999999999</v>
      </c>
      <c r="AC589" s="61">
        <v>1.9099999999999999E-2</v>
      </c>
      <c r="AD589" s="61">
        <v>0.25409999999999999</v>
      </c>
      <c r="AE589" s="61">
        <v>225.96</v>
      </c>
      <c r="AF589" s="62">
        <v>8614.7999999999993</v>
      </c>
      <c r="AG589" s="61">
        <v>970.83</v>
      </c>
      <c r="AH589" s="62">
        <v>257662.04</v>
      </c>
      <c r="AI589" s="61" t="s">
        <v>14</v>
      </c>
      <c r="AJ589" s="62">
        <v>44553</v>
      </c>
      <c r="AK589" s="62">
        <v>80482.09</v>
      </c>
      <c r="AL589" s="61">
        <v>65.400000000000006</v>
      </c>
      <c r="AM589" s="61">
        <v>36.869999999999997</v>
      </c>
      <c r="AN589" s="61">
        <v>39.979999999999997</v>
      </c>
      <c r="AO589" s="61">
        <v>5.03</v>
      </c>
      <c r="AP589" s="62">
        <v>1096.5</v>
      </c>
      <c r="AQ589" s="61">
        <v>0.6845</v>
      </c>
      <c r="AR589" s="62">
        <v>1179.9100000000001</v>
      </c>
      <c r="AS589" s="62">
        <v>2085.2199999999998</v>
      </c>
      <c r="AT589" s="62">
        <v>6299.36</v>
      </c>
      <c r="AU589" s="62">
        <v>1193.1300000000001</v>
      </c>
      <c r="AV589" s="61">
        <v>311.89</v>
      </c>
      <c r="AW589" s="62">
        <v>11069.51</v>
      </c>
      <c r="AX589" s="62">
        <v>2943.73</v>
      </c>
      <c r="AY589" s="61">
        <v>0.26119999999999999</v>
      </c>
      <c r="AZ589" s="62">
        <v>7926.33</v>
      </c>
      <c r="BA589" s="61">
        <v>0.70320000000000005</v>
      </c>
      <c r="BB589" s="61">
        <v>401.44</v>
      </c>
      <c r="BC589" s="61">
        <v>3.56E-2</v>
      </c>
      <c r="BD589" s="62">
        <v>11271.49</v>
      </c>
      <c r="BE589" s="61">
        <v>961.7</v>
      </c>
      <c r="BF589" s="61">
        <v>9.9400000000000002E-2</v>
      </c>
      <c r="BG589" s="61">
        <v>0.61539999999999995</v>
      </c>
      <c r="BH589" s="61">
        <v>0.23250000000000001</v>
      </c>
      <c r="BI589" s="61">
        <v>0.1007</v>
      </c>
      <c r="BJ589" s="61">
        <v>2.9000000000000001E-2</v>
      </c>
      <c r="BK589" s="61">
        <v>2.24E-2</v>
      </c>
    </row>
    <row r="590" spans="1:63" x14ac:dyDescent="0.25">
      <c r="A590" s="61" t="s">
        <v>621</v>
      </c>
      <c r="B590" s="61">
        <v>49668</v>
      </c>
      <c r="C590" s="61">
        <v>80.52</v>
      </c>
      <c r="D590" s="61">
        <v>21.82</v>
      </c>
      <c r="E590" s="62">
        <v>1757.26</v>
      </c>
      <c r="F590" s="62">
        <v>1739.93</v>
      </c>
      <c r="G590" s="61">
        <v>4.8999999999999998E-3</v>
      </c>
      <c r="H590" s="61">
        <v>2.0000000000000001E-4</v>
      </c>
      <c r="I590" s="61">
        <v>6.4000000000000003E-3</v>
      </c>
      <c r="J590" s="61">
        <v>1.4E-3</v>
      </c>
      <c r="K590" s="61">
        <v>1.5800000000000002E-2</v>
      </c>
      <c r="L590" s="61">
        <v>0.95040000000000002</v>
      </c>
      <c r="M590" s="61">
        <v>2.0899999999999998E-2</v>
      </c>
      <c r="N590" s="61">
        <v>0.39960000000000001</v>
      </c>
      <c r="O590" s="61">
        <v>8.3000000000000001E-3</v>
      </c>
      <c r="P590" s="61">
        <v>0.1389</v>
      </c>
      <c r="Q590" s="61">
        <v>81.5</v>
      </c>
      <c r="R590" s="62">
        <v>52740.68</v>
      </c>
      <c r="S590" s="61">
        <v>0.22559999999999999</v>
      </c>
      <c r="T590" s="61">
        <v>0.1842</v>
      </c>
      <c r="U590" s="61">
        <v>0.59019999999999995</v>
      </c>
      <c r="V590" s="61">
        <v>18.2</v>
      </c>
      <c r="W590" s="61">
        <v>12.96</v>
      </c>
      <c r="X590" s="62">
        <v>66829.56</v>
      </c>
      <c r="Y590" s="61">
        <v>132.09</v>
      </c>
      <c r="Z590" s="62">
        <v>143943.56</v>
      </c>
      <c r="AA590" s="61">
        <v>0.78420000000000001</v>
      </c>
      <c r="AB590" s="61">
        <v>0.1673</v>
      </c>
      <c r="AC590" s="61">
        <v>4.8500000000000001E-2</v>
      </c>
      <c r="AD590" s="61">
        <v>0.21579999999999999</v>
      </c>
      <c r="AE590" s="61">
        <v>143.94</v>
      </c>
      <c r="AF590" s="62">
        <v>4228.93</v>
      </c>
      <c r="AG590" s="61">
        <v>502.95</v>
      </c>
      <c r="AH590" s="62">
        <v>142969.20000000001</v>
      </c>
      <c r="AI590" s="61" t="s">
        <v>14</v>
      </c>
      <c r="AJ590" s="62">
        <v>31618</v>
      </c>
      <c r="AK590" s="62">
        <v>46358.1</v>
      </c>
      <c r="AL590" s="61">
        <v>44.8</v>
      </c>
      <c r="AM590" s="61">
        <v>26.96</v>
      </c>
      <c r="AN590" s="61">
        <v>31.53</v>
      </c>
      <c r="AO590" s="61">
        <v>4.13</v>
      </c>
      <c r="AP590" s="62">
        <v>1228.78</v>
      </c>
      <c r="AQ590" s="61">
        <v>1.0306999999999999</v>
      </c>
      <c r="AR590" s="62">
        <v>1108.1500000000001</v>
      </c>
      <c r="AS590" s="62">
        <v>1808.15</v>
      </c>
      <c r="AT590" s="62">
        <v>5140.01</v>
      </c>
      <c r="AU590" s="61">
        <v>858.48</v>
      </c>
      <c r="AV590" s="61">
        <v>250.86</v>
      </c>
      <c r="AW590" s="62">
        <v>9165.65</v>
      </c>
      <c r="AX590" s="62">
        <v>4172.6899999999996</v>
      </c>
      <c r="AY590" s="61">
        <v>0.44440000000000002</v>
      </c>
      <c r="AZ590" s="62">
        <v>4521.22</v>
      </c>
      <c r="BA590" s="61">
        <v>0.48159999999999997</v>
      </c>
      <c r="BB590" s="61">
        <v>694.88</v>
      </c>
      <c r="BC590" s="61">
        <v>7.3999999999999996E-2</v>
      </c>
      <c r="BD590" s="62">
        <v>9388.7999999999993</v>
      </c>
      <c r="BE590" s="62">
        <v>3177.66</v>
      </c>
      <c r="BF590" s="61">
        <v>0.83160000000000001</v>
      </c>
      <c r="BG590" s="61">
        <v>0.56200000000000006</v>
      </c>
      <c r="BH590" s="61">
        <v>0.21709999999999999</v>
      </c>
      <c r="BI590" s="61">
        <v>0.16189999999999999</v>
      </c>
      <c r="BJ590" s="61">
        <v>3.2899999999999999E-2</v>
      </c>
      <c r="BK590" s="61">
        <v>2.6200000000000001E-2</v>
      </c>
    </row>
    <row r="591" spans="1:63" x14ac:dyDescent="0.25">
      <c r="A591" s="61" t="s">
        <v>622</v>
      </c>
      <c r="B591" s="61">
        <v>45070</v>
      </c>
      <c r="C591" s="61">
        <v>13.95</v>
      </c>
      <c r="D591" s="61">
        <v>243.81</v>
      </c>
      <c r="E591" s="62">
        <v>3401.7</v>
      </c>
      <c r="F591" s="62">
        <v>2883.94</v>
      </c>
      <c r="G591" s="61">
        <v>5.7000000000000002E-3</v>
      </c>
      <c r="H591" s="61">
        <v>2.0000000000000001E-4</v>
      </c>
      <c r="I591" s="61">
        <v>0.33289999999999997</v>
      </c>
      <c r="J591" s="61">
        <v>1.2999999999999999E-3</v>
      </c>
      <c r="K591" s="61">
        <v>5.8400000000000001E-2</v>
      </c>
      <c r="L591" s="61">
        <v>0.50619999999999998</v>
      </c>
      <c r="M591" s="61">
        <v>9.5200000000000007E-2</v>
      </c>
      <c r="N591" s="61">
        <v>0.75009999999999999</v>
      </c>
      <c r="O591" s="61">
        <v>2.9600000000000001E-2</v>
      </c>
      <c r="P591" s="61">
        <v>0.15690000000000001</v>
      </c>
      <c r="Q591" s="61">
        <v>133.74</v>
      </c>
      <c r="R591" s="62">
        <v>54734.42</v>
      </c>
      <c r="S591" s="61">
        <v>0.2228</v>
      </c>
      <c r="T591" s="61">
        <v>0.1825</v>
      </c>
      <c r="U591" s="61">
        <v>0.59470000000000001</v>
      </c>
      <c r="V591" s="61">
        <v>17.77</v>
      </c>
      <c r="W591" s="61">
        <v>21.65</v>
      </c>
      <c r="X591" s="62">
        <v>75558</v>
      </c>
      <c r="Y591" s="61">
        <v>154.71</v>
      </c>
      <c r="Z591" s="62">
        <v>87333.25</v>
      </c>
      <c r="AA591" s="61">
        <v>0.68899999999999995</v>
      </c>
      <c r="AB591" s="61">
        <v>0.2702</v>
      </c>
      <c r="AC591" s="61">
        <v>4.0800000000000003E-2</v>
      </c>
      <c r="AD591" s="61">
        <v>0.311</v>
      </c>
      <c r="AE591" s="61">
        <v>87.33</v>
      </c>
      <c r="AF591" s="62">
        <v>3115.52</v>
      </c>
      <c r="AG591" s="61">
        <v>421.82</v>
      </c>
      <c r="AH591" s="62">
        <v>92620.88</v>
      </c>
      <c r="AI591" s="61" t="s">
        <v>14</v>
      </c>
      <c r="AJ591" s="62">
        <v>24290</v>
      </c>
      <c r="AK591" s="62">
        <v>35772.17</v>
      </c>
      <c r="AL591" s="61">
        <v>55.03</v>
      </c>
      <c r="AM591" s="61">
        <v>34.35</v>
      </c>
      <c r="AN591" s="61">
        <v>39.729999999999997</v>
      </c>
      <c r="AO591" s="61">
        <v>4.51</v>
      </c>
      <c r="AP591" s="61">
        <v>5.13</v>
      </c>
      <c r="AQ591" s="61">
        <v>1.0978000000000001</v>
      </c>
      <c r="AR591" s="62">
        <v>1315.03</v>
      </c>
      <c r="AS591" s="62">
        <v>2093.34</v>
      </c>
      <c r="AT591" s="62">
        <v>6004.88</v>
      </c>
      <c r="AU591" s="62">
        <v>1087.7</v>
      </c>
      <c r="AV591" s="61">
        <v>492.5</v>
      </c>
      <c r="AW591" s="62">
        <v>10993.45</v>
      </c>
      <c r="AX591" s="62">
        <v>6386.26</v>
      </c>
      <c r="AY591" s="61">
        <v>0.55410000000000004</v>
      </c>
      <c r="AZ591" s="62">
        <v>3644.91</v>
      </c>
      <c r="BA591" s="61">
        <v>0.31630000000000003</v>
      </c>
      <c r="BB591" s="62">
        <v>1493.57</v>
      </c>
      <c r="BC591" s="61">
        <v>0.12959999999999999</v>
      </c>
      <c r="BD591" s="62">
        <v>11524.73</v>
      </c>
      <c r="BE591" s="62">
        <v>4216.5600000000004</v>
      </c>
      <c r="BF591" s="61">
        <v>1.8839999999999999</v>
      </c>
      <c r="BG591" s="61">
        <v>0.5242</v>
      </c>
      <c r="BH591" s="61">
        <v>0.2107</v>
      </c>
      <c r="BI591" s="61">
        <v>0.22689999999999999</v>
      </c>
      <c r="BJ591" s="61">
        <v>2.2700000000000001E-2</v>
      </c>
      <c r="BK591" s="61">
        <v>1.5599999999999999E-2</v>
      </c>
    </row>
    <row r="592" spans="1:63" x14ac:dyDescent="0.25">
      <c r="A592" s="61" t="s">
        <v>623</v>
      </c>
      <c r="B592" s="61">
        <v>45088</v>
      </c>
      <c r="C592" s="61">
        <v>34.950000000000003</v>
      </c>
      <c r="D592" s="61">
        <v>59.99</v>
      </c>
      <c r="E592" s="62">
        <v>2096.89</v>
      </c>
      <c r="F592" s="62">
        <v>2063.19</v>
      </c>
      <c r="G592" s="61">
        <v>1.5699999999999999E-2</v>
      </c>
      <c r="H592" s="61">
        <v>5.9999999999999995E-4</v>
      </c>
      <c r="I592" s="61">
        <v>4.4699999999999997E-2</v>
      </c>
      <c r="J592" s="61">
        <v>1.6000000000000001E-3</v>
      </c>
      <c r="K592" s="61">
        <v>3.4799999999999998E-2</v>
      </c>
      <c r="L592" s="61">
        <v>0.85629999999999995</v>
      </c>
      <c r="M592" s="61">
        <v>4.6300000000000001E-2</v>
      </c>
      <c r="N592" s="61">
        <v>0.36349999999999999</v>
      </c>
      <c r="O592" s="61">
        <v>9.9000000000000008E-3</v>
      </c>
      <c r="P592" s="61">
        <v>0.12570000000000001</v>
      </c>
      <c r="Q592" s="61">
        <v>101.72</v>
      </c>
      <c r="R592" s="62">
        <v>58457.11</v>
      </c>
      <c r="S592" s="61">
        <v>0.2883</v>
      </c>
      <c r="T592" s="61">
        <v>0.1736</v>
      </c>
      <c r="U592" s="61">
        <v>0.53810000000000002</v>
      </c>
      <c r="V592" s="61">
        <v>17.489999999999998</v>
      </c>
      <c r="W592" s="61">
        <v>14.13</v>
      </c>
      <c r="X592" s="62">
        <v>77926.05</v>
      </c>
      <c r="Y592" s="61">
        <v>143.75</v>
      </c>
      <c r="Z592" s="62">
        <v>176957.39</v>
      </c>
      <c r="AA592" s="61">
        <v>0.6583</v>
      </c>
      <c r="AB592" s="61">
        <v>0.30830000000000002</v>
      </c>
      <c r="AC592" s="61">
        <v>3.3399999999999999E-2</v>
      </c>
      <c r="AD592" s="61">
        <v>0.3417</v>
      </c>
      <c r="AE592" s="61">
        <v>176.96</v>
      </c>
      <c r="AF592" s="62">
        <v>6102.22</v>
      </c>
      <c r="AG592" s="61">
        <v>632.86</v>
      </c>
      <c r="AH592" s="62">
        <v>190510.15</v>
      </c>
      <c r="AI592" s="61" t="s">
        <v>14</v>
      </c>
      <c r="AJ592" s="62">
        <v>33031</v>
      </c>
      <c r="AK592" s="62">
        <v>49645.73</v>
      </c>
      <c r="AL592" s="61">
        <v>55.48</v>
      </c>
      <c r="AM592" s="61">
        <v>33.380000000000003</v>
      </c>
      <c r="AN592" s="61">
        <v>37.31</v>
      </c>
      <c r="AO592" s="61">
        <v>4.91</v>
      </c>
      <c r="AP592" s="62">
        <v>1104</v>
      </c>
      <c r="AQ592" s="61">
        <v>0.97889999999999999</v>
      </c>
      <c r="AR592" s="62">
        <v>1212.07</v>
      </c>
      <c r="AS592" s="62">
        <v>1804.1</v>
      </c>
      <c r="AT592" s="62">
        <v>5897.85</v>
      </c>
      <c r="AU592" s="62">
        <v>1083</v>
      </c>
      <c r="AV592" s="61">
        <v>281.41000000000003</v>
      </c>
      <c r="AW592" s="62">
        <v>10278.43</v>
      </c>
      <c r="AX592" s="62">
        <v>3422.96</v>
      </c>
      <c r="AY592" s="61">
        <v>0.34079999999999999</v>
      </c>
      <c r="AZ592" s="62">
        <v>5986.28</v>
      </c>
      <c r="BA592" s="61">
        <v>0.59599999999999997</v>
      </c>
      <c r="BB592" s="61">
        <v>634.94000000000005</v>
      </c>
      <c r="BC592" s="61">
        <v>6.3200000000000006E-2</v>
      </c>
      <c r="BD592" s="62">
        <v>10044.18</v>
      </c>
      <c r="BE592" s="62">
        <v>1773.94</v>
      </c>
      <c r="BF592" s="61">
        <v>0.35780000000000001</v>
      </c>
      <c r="BG592" s="61">
        <v>0.58499999999999996</v>
      </c>
      <c r="BH592" s="61">
        <v>0.21809999999999999</v>
      </c>
      <c r="BI592" s="61">
        <v>0.14410000000000001</v>
      </c>
      <c r="BJ592" s="61">
        <v>3.2099999999999997E-2</v>
      </c>
      <c r="BK592" s="61">
        <v>2.07E-2</v>
      </c>
    </row>
    <row r="593" spans="1:63" x14ac:dyDescent="0.25">
      <c r="A593" s="61" t="s">
        <v>624</v>
      </c>
      <c r="B593" s="61">
        <v>45096</v>
      </c>
      <c r="C593" s="61">
        <v>63.81</v>
      </c>
      <c r="D593" s="61">
        <v>35.49</v>
      </c>
      <c r="E593" s="62">
        <v>2264.37</v>
      </c>
      <c r="F593" s="62">
        <v>2129.4</v>
      </c>
      <c r="G593" s="61">
        <v>5.4000000000000003E-3</v>
      </c>
      <c r="H593" s="61">
        <v>5.0000000000000001E-4</v>
      </c>
      <c r="I593" s="61">
        <v>4.2900000000000001E-2</v>
      </c>
      <c r="J593" s="61">
        <v>1.2999999999999999E-3</v>
      </c>
      <c r="K593" s="61">
        <v>5.3699999999999998E-2</v>
      </c>
      <c r="L593" s="61">
        <v>0.83889999999999998</v>
      </c>
      <c r="M593" s="61">
        <v>5.7299999999999997E-2</v>
      </c>
      <c r="N593" s="61">
        <v>0.57110000000000005</v>
      </c>
      <c r="O593" s="61">
        <v>1.0699999999999999E-2</v>
      </c>
      <c r="P593" s="61">
        <v>0.14349999999999999</v>
      </c>
      <c r="Q593" s="61">
        <v>96.8</v>
      </c>
      <c r="R593" s="62">
        <v>51736.63</v>
      </c>
      <c r="S593" s="61">
        <v>0.2621</v>
      </c>
      <c r="T593" s="61">
        <v>0.151</v>
      </c>
      <c r="U593" s="61">
        <v>0.58699999999999997</v>
      </c>
      <c r="V593" s="61">
        <v>18.14</v>
      </c>
      <c r="W593" s="61">
        <v>14.88</v>
      </c>
      <c r="X593" s="62">
        <v>66725.14</v>
      </c>
      <c r="Y593" s="61">
        <v>148.46</v>
      </c>
      <c r="Z593" s="62">
        <v>94691.44</v>
      </c>
      <c r="AA593" s="61">
        <v>0.74880000000000002</v>
      </c>
      <c r="AB593" s="61">
        <v>0.20380000000000001</v>
      </c>
      <c r="AC593" s="61">
        <v>4.7399999999999998E-2</v>
      </c>
      <c r="AD593" s="61">
        <v>0.25119999999999998</v>
      </c>
      <c r="AE593" s="61">
        <v>94.69</v>
      </c>
      <c r="AF593" s="62">
        <v>2689.9</v>
      </c>
      <c r="AG593" s="61">
        <v>364.97</v>
      </c>
      <c r="AH593" s="62">
        <v>94053.79</v>
      </c>
      <c r="AI593" s="61" t="s">
        <v>14</v>
      </c>
      <c r="AJ593" s="62">
        <v>26588</v>
      </c>
      <c r="AK593" s="62">
        <v>39412.04</v>
      </c>
      <c r="AL593" s="61">
        <v>43.7</v>
      </c>
      <c r="AM593" s="61">
        <v>26.72</v>
      </c>
      <c r="AN593" s="61">
        <v>30.93</v>
      </c>
      <c r="AO593" s="61">
        <v>4.33</v>
      </c>
      <c r="AP593" s="61">
        <v>641.46</v>
      </c>
      <c r="AQ593" s="61">
        <v>0.92449999999999999</v>
      </c>
      <c r="AR593" s="62">
        <v>1128.9000000000001</v>
      </c>
      <c r="AS593" s="62">
        <v>1831.49</v>
      </c>
      <c r="AT593" s="62">
        <v>5307.65</v>
      </c>
      <c r="AU593" s="61">
        <v>914.27</v>
      </c>
      <c r="AV593" s="61">
        <v>310.75</v>
      </c>
      <c r="AW593" s="62">
        <v>9493.07</v>
      </c>
      <c r="AX593" s="62">
        <v>5687.29</v>
      </c>
      <c r="AY593" s="61">
        <v>0.58420000000000005</v>
      </c>
      <c r="AZ593" s="62">
        <v>2990.28</v>
      </c>
      <c r="BA593" s="61">
        <v>0.30719999999999997</v>
      </c>
      <c r="BB593" s="62">
        <v>1057.02</v>
      </c>
      <c r="BC593" s="61">
        <v>0.1086</v>
      </c>
      <c r="BD593" s="62">
        <v>9734.59</v>
      </c>
      <c r="BE593" s="62">
        <v>4444.9399999999996</v>
      </c>
      <c r="BF593" s="61">
        <v>1.6553</v>
      </c>
      <c r="BG593" s="61">
        <v>0.55400000000000005</v>
      </c>
      <c r="BH593" s="61">
        <v>0.22189999999999999</v>
      </c>
      <c r="BI593" s="61">
        <v>0.16839999999999999</v>
      </c>
      <c r="BJ593" s="61">
        <v>3.4299999999999997E-2</v>
      </c>
      <c r="BK593" s="61">
        <v>2.1299999999999999E-2</v>
      </c>
    </row>
    <row r="594" spans="1:63" x14ac:dyDescent="0.25">
      <c r="A594" s="61" t="s">
        <v>625</v>
      </c>
      <c r="B594" s="61">
        <v>46367</v>
      </c>
      <c r="C594" s="61">
        <v>72.709999999999994</v>
      </c>
      <c r="D594" s="61">
        <v>16.11</v>
      </c>
      <c r="E594" s="62">
        <v>1171.3399999999999</v>
      </c>
      <c r="F594" s="62">
        <v>1126.67</v>
      </c>
      <c r="G594" s="61">
        <v>2.8999999999999998E-3</v>
      </c>
      <c r="H594" s="61">
        <v>2.0000000000000001E-4</v>
      </c>
      <c r="I594" s="61">
        <v>7.4000000000000003E-3</v>
      </c>
      <c r="J594" s="61">
        <v>1.6999999999999999E-3</v>
      </c>
      <c r="K594" s="61">
        <v>1.12E-2</v>
      </c>
      <c r="L594" s="61">
        <v>0.95979999999999999</v>
      </c>
      <c r="M594" s="61">
        <v>1.67E-2</v>
      </c>
      <c r="N594" s="61">
        <v>0.45</v>
      </c>
      <c r="O594" s="61">
        <v>8.6E-3</v>
      </c>
      <c r="P594" s="61">
        <v>0.1308</v>
      </c>
      <c r="Q594" s="61">
        <v>53.6</v>
      </c>
      <c r="R594" s="62">
        <v>50837.99</v>
      </c>
      <c r="S594" s="61">
        <v>0.2429</v>
      </c>
      <c r="T594" s="61">
        <v>0.17130000000000001</v>
      </c>
      <c r="U594" s="61">
        <v>0.58579999999999999</v>
      </c>
      <c r="V594" s="61">
        <v>18.22</v>
      </c>
      <c r="W594" s="61">
        <v>8.74</v>
      </c>
      <c r="X594" s="62">
        <v>65350.39</v>
      </c>
      <c r="Y594" s="61">
        <v>129.88999999999999</v>
      </c>
      <c r="Z594" s="62">
        <v>120049.22</v>
      </c>
      <c r="AA594" s="61">
        <v>0.83879999999999999</v>
      </c>
      <c r="AB594" s="61">
        <v>0.1138</v>
      </c>
      <c r="AC594" s="61">
        <v>4.7399999999999998E-2</v>
      </c>
      <c r="AD594" s="61">
        <v>0.16120000000000001</v>
      </c>
      <c r="AE594" s="61">
        <v>120.05</v>
      </c>
      <c r="AF594" s="62">
        <v>3538.72</v>
      </c>
      <c r="AG594" s="61">
        <v>461.33</v>
      </c>
      <c r="AH594" s="62">
        <v>116164.97</v>
      </c>
      <c r="AI594" s="61" t="s">
        <v>14</v>
      </c>
      <c r="AJ594" s="62">
        <v>29919</v>
      </c>
      <c r="AK594" s="62">
        <v>42184.800000000003</v>
      </c>
      <c r="AL594" s="61">
        <v>44.26</v>
      </c>
      <c r="AM594" s="61">
        <v>27.88</v>
      </c>
      <c r="AN594" s="61">
        <v>32.909999999999997</v>
      </c>
      <c r="AO594" s="61">
        <v>4.25</v>
      </c>
      <c r="AP594" s="62">
        <v>1182.47</v>
      </c>
      <c r="AQ594" s="61">
        <v>1.0004</v>
      </c>
      <c r="AR594" s="62">
        <v>1217.5</v>
      </c>
      <c r="AS594" s="62">
        <v>1900.99</v>
      </c>
      <c r="AT594" s="62">
        <v>5051.6000000000004</v>
      </c>
      <c r="AU594" s="61">
        <v>921.04</v>
      </c>
      <c r="AV594" s="61">
        <v>215.49</v>
      </c>
      <c r="AW594" s="62">
        <v>9306.6200000000008</v>
      </c>
      <c r="AX594" s="62">
        <v>4962.13</v>
      </c>
      <c r="AY594" s="61">
        <v>0.52470000000000006</v>
      </c>
      <c r="AZ594" s="62">
        <v>3715.2</v>
      </c>
      <c r="BA594" s="61">
        <v>0.39290000000000003</v>
      </c>
      <c r="BB594" s="61">
        <v>779.37</v>
      </c>
      <c r="BC594" s="61">
        <v>8.2400000000000001E-2</v>
      </c>
      <c r="BD594" s="62">
        <v>9456.7000000000007</v>
      </c>
      <c r="BE594" s="62">
        <v>3880.45</v>
      </c>
      <c r="BF594" s="61">
        <v>1.2296</v>
      </c>
      <c r="BG594" s="61">
        <v>0.53790000000000004</v>
      </c>
      <c r="BH594" s="61">
        <v>0.217</v>
      </c>
      <c r="BI594" s="61">
        <v>0.18609999999999999</v>
      </c>
      <c r="BJ594" s="61">
        <v>3.5499999999999997E-2</v>
      </c>
      <c r="BK594" s="61">
        <v>2.3599999999999999E-2</v>
      </c>
    </row>
    <row r="595" spans="1:63" x14ac:dyDescent="0.25">
      <c r="A595" s="61" t="s">
        <v>626</v>
      </c>
      <c r="B595" s="61">
        <v>45104</v>
      </c>
      <c r="C595" s="61">
        <v>32.14</v>
      </c>
      <c r="D595" s="61">
        <v>181.31</v>
      </c>
      <c r="E595" s="62">
        <v>5827.72</v>
      </c>
      <c r="F595" s="62">
        <v>5582.67</v>
      </c>
      <c r="G595" s="61">
        <v>1.78E-2</v>
      </c>
      <c r="H595" s="61">
        <v>5.9999999999999995E-4</v>
      </c>
      <c r="I595" s="61">
        <v>0.06</v>
      </c>
      <c r="J595" s="61">
        <v>1.6000000000000001E-3</v>
      </c>
      <c r="K595" s="61">
        <v>3.2000000000000001E-2</v>
      </c>
      <c r="L595" s="61">
        <v>0.84319999999999995</v>
      </c>
      <c r="M595" s="61">
        <v>4.4900000000000002E-2</v>
      </c>
      <c r="N595" s="61">
        <v>0.38990000000000002</v>
      </c>
      <c r="O595" s="61">
        <v>1.7299999999999999E-2</v>
      </c>
      <c r="P595" s="61">
        <v>0.1298</v>
      </c>
      <c r="Q595" s="61">
        <v>269.04000000000002</v>
      </c>
      <c r="R595" s="62">
        <v>60012.480000000003</v>
      </c>
      <c r="S595" s="61">
        <v>0.249</v>
      </c>
      <c r="T595" s="61">
        <v>0.1822</v>
      </c>
      <c r="U595" s="61">
        <v>0.56879999999999997</v>
      </c>
      <c r="V595" s="61">
        <v>18.579999999999998</v>
      </c>
      <c r="W595" s="61">
        <v>30.6</v>
      </c>
      <c r="X595" s="62">
        <v>84547.78</v>
      </c>
      <c r="Y595" s="61">
        <v>187.49</v>
      </c>
      <c r="Z595" s="62">
        <v>159486.62</v>
      </c>
      <c r="AA595" s="61">
        <v>0.69110000000000005</v>
      </c>
      <c r="AB595" s="61">
        <v>0.27789999999999998</v>
      </c>
      <c r="AC595" s="61">
        <v>3.1E-2</v>
      </c>
      <c r="AD595" s="61">
        <v>0.30890000000000001</v>
      </c>
      <c r="AE595" s="61">
        <v>159.49</v>
      </c>
      <c r="AF595" s="62">
        <v>6073.06</v>
      </c>
      <c r="AG595" s="61">
        <v>678.95</v>
      </c>
      <c r="AH595" s="62">
        <v>174693.28</v>
      </c>
      <c r="AI595" s="61" t="s">
        <v>14</v>
      </c>
      <c r="AJ595" s="62">
        <v>33031</v>
      </c>
      <c r="AK595" s="62">
        <v>49102.52</v>
      </c>
      <c r="AL595" s="61">
        <v>62.49</v>
      </c>
      <c r="AM595" s="61">
        <v>35.869999999999997</v>
      </c>
      <c r="AN595" s="61">
        <v>40.36</v>
      </c>
      <c r="AO595" s="61">
        <v>4.91</v>
      </c>
      <c r="AP595" s="62">
        <v>1667.75</v>
      </c>
      <c r="AQ595" s="61">
        <v>0.99250000000000005</v>
      </c>
      <c r="AR595" s="62">
        <v>1072.18</v>
      </c>
      <c r="AS595" s="62">
        <v>1894.06</v>
      </c>
      <c r="AT595" s="62">
        <v>5853.89</v>
      </c>
      <c r="AU595" s="62">
        <v>1043.3900000000001</v>
      </c>
      <c r="AV595" s="61">
        <v>352.7</v>
      </c>
      <c r="AW595" s="62">
        <v>10216.23</v>
      </c>
      <c r="AX595" s="62">
        <v>3625.5</v>
      </c>
      <c r="AY595" s="61">
        <v>0.3543</v>
      </c>
      <c r="AZ595" s="62">
        <v>5963.55</v>
      </c>
      <c r="BA595" s="61">
        <v>0.58289999999999997</v>
      </c>
      <c r="BB595" s="61">
        <v>642.49</v>
      </c>
      <c r="BC595" s="61">
        <v>6.2799999999999995E-2</v>
      </c>
      <c r="BD595" s="62">
        <v>10231.530000000001</v>
      </c>
      <c r="BE595" s="62">
        <v>1836.2</v>
      </c>
      <c r="BF595" s="61">
        <v>0.38300000000000001</v>
      </c>
      <c r="BG595" s="61">
        <v>0.59409999999999996</v>
      </c>
      <c r="BH595" s="61">
        <v>0.23300000000000001</v>
      </c>
      <c r="BI595" s="61">
        <v>0.1263</v>
      </c>
      <c r="BJ595" s="61">
        <v>2.8400000000000002E-2</v>
      </c>
      <c r="BK595" s="61">
        <v>1.8200000000000001E-2</v>
      </c>
    </row>
    <row r="596" spans="1:63" x14ac:dyDescent="0.25">
      <c r="A596" s="61" t="s">
        <v>627</v>
      </c>
      <c r="B596" s="61">
        <v>45112</v>
      </c>
      <c r="C596" s="61">
        <v>56.33</v>
      </c>
      <c r="D596" s="61">
        <v>47.4</v>
      </c>
      <c r="E596" s="62">
        <v>2670.19</v>
      </c>
      <c r="F596" s="62">
        <v>2541.0500000000002</v>
      </c>
      <c r="G596" s="61">
        <v>9.4000000000000004E-3</v>
      </c>
      <c r="H596" s="61">
        <v>5.0000000000000001E-4</v>
      </c>
      <c r="I596" s="61">
        <v>3.9399999999999998E-2</v>
      </c>
      <c r="J596" s="61">
        <v>1.6999999999999999E-3</v>
      </c>
      <c r="K596" s="61">
        <v>3.8100000000000002E-2</v>
      </c>
      <c r="L596" s="61">
        <v>0.85189999999999999</v>
      </c>
      <c r="M596" s="61">
        <v>5.8900000000000001E-2</v>
      </c>
      <c r="N596" s="61">
        <v>0.50849999999999995</v>
      </c>
      <c r="O596" s="61">
        <v>8.9999999999999993E-3</v>
      </c>
      <c r="P596" s="61">
        <v>0.13850000000000001</v>
      </c>
      <c r="Q596" s="61">
        <v>116.12</v>
      </c>
      <c r="R596" s="62">
        <v>54783.839999999997</v>
      </c>
      <c r="S596" s="61">
        <v>0.27189999999999998</v>
      </c>
      <c r="T596" s="61">
        <v>0.1721</v>
      </c>
      <c r="U596" s="61">
        <v>0.55600000000000005</v>
      </c>
      <c r="V596" s="61">
        <v>17.91</v>
      </c>
      <c r="W596" s="61">
        <v>16.36</v>
      </c>
      <c r="X596" s="62">
        <v>78068.740000000005</v>
      </c>
      <c r="Y596" s="61">
        <v>158.43</v>
      </c>
      <c r="Z596" s="62">
        <v>136226.93</v>
      </c>
      <c r="AA596" s="61">
        <v>0.70199999999999996</v>
      </c>
      <c r="AB596" s="61">
        <v>0.25230000000000002</v>
      </c>
      <c r="AC596" s="61">
        <v>4.5699999999999998E-2</v>
      </c>
      <c r="AD596" s="61">
        <v>0.29799999999999999</v>
      </c>
      <c r="AE596" s="61">
        <v>136.22999999999999</v>
      </c>
      <c r="AF596" s="62">
        <v>4379.74</v>
      </c>
      <c r="AG596" s="61">
        <v>510.02</v>
      </c>
      <c r="AH596" s="62">
        <v>149754.15</v>
      </c>
      <c r="AI596" s="61" t="s">
        <v>14</v>
      </c>
      <c r="AJ596" s="62">
        <v>28710</v>
      </c>
      <c r="AK596" s="62">
        <v>44681.81</v>
      </c>
      <c r="AL596" s="61">
        <v>50.32</v>
      </c>
      <c r="AM596" s="61">
        <v>29.67</v>
      </c>
      <c r="AN596" s="61">
        <v>34.49</v>
      </c>
      <c r="AO596" s="61">
        <v>4.3</v>
      </c>
      <c r="AP596" s="62">
        <v>1268.3900000000001</v>
      </c>
      <c r="AQ596" s="61">
        <v>1.0266999999999999</v>
      </c>
      <c r="AR596" s="62">
        <v>1110.83</v>
      </c>
      <c r="AS596" s="62">
        <v>1778.8</v>
      </c>
      <c r="AT596" s="62">
        <v>5462.36</v>
      </c>
      <c r="AU596" s="61">
        <v>924.58</v>
      </c>
      <c r="AV596" s="61">
        <v>244.93</v>
      </c>
      <c r="AW596" s="62">
        <v>9521.49</v>
      </c>
      <c r="AX596" s="62">
        <v>4311.68</v>
      </c>
      <c r="AY596" s="61">
        <v>0.44319999999999998</v>
      </c>
      <c r="AZ596" s="62">
        <v>4541.32</v>
      </c>
      <c r="BA596" s="61">
        <v>0.46689999999999998</v>
      </c>
      <c r="BB596" s="61">
        <v>874.58</v>
      </c>
      <c r="BC596" s="61">
        <v>8.9899999999999994E-2</v>
      </c>
      <c r="BD596" s="62">
        <v>9727.58</v>
      </c>
      <c r="BE596" s="62">
        <v>2667.42</v>
      </c>
      <c r="BF596" s="61">
        <v>0.71409999999999996</v>
      </c>
      <c r="BG596" s="61">
        <v>0.56620000000000004</v>
      </c>
      <c r="BH596" s="61">
        <v>0.21590000000000001</v>
      </c>
      <c r="BI596" s="61">
        <v>0.16669999999999999</v>
      </c>
      <c r="BJ596" s="61">
        <v>3.1E-2</v>
      </c>
      <c r="BK596" s="61">
        <v>2.0199999999999999E-2</v>
      </c>
    </row>
    <row r="597" spans="1:63" x14ac:dyDescent="0.25">
      <c r="A597" s="61" t="s">
        <v>628</v>
      </c>
      <c r="B597" s="61">
        <v>45666</v>
      </c>
      <c r="C597" s="61">
        <v>58.95</v>
      </c>
      <c r="D597" s="61">
        <v>15.12</v>
      </c>
      <c r="E597" s="61">
        <v>891.11</v>
      </c>
      <c r="F597" s="61">
        <v>838.64</v>
      </c>
      <c r="G597" s="61">
        <v>1.8E-3</v>
      </c>
      <c r="H597" s="61">
        <v>1E-4</v>
      </c>
      <c r="I597" s="61">
        <v>1.5800000000000002E-2</v>
      </c>
      <c r="J597" s="61">
        <v>8.9999999999999998E-4</v>
      </c>
      <c r="K597" s="61">
        <v>1.29E-2</v>
      </c>
      <c r="L597" s="61">
        <v>0.94040000000000001</v>
      </c>
      <c r="M597" s="61">
        <v>2.81E-2</v>
      </c>
      <c r="N597" s="61">
        <v>0.62109999999999999</v>
      </c>
      <c r="O597" s="61">
        <v>4.1999999999999997E-3</v>
      </c>
      <c r="P597" s="61">
        <v>0.16220000000000001</v>
      </c>
      <c r="Q597" s="61">
        <v>44.09</v>
      </c>
      <c r="R597" s="62">
        <v>46669.96</v>
      </c>
      <c r="S597" s="61">
        <v>0.27639999999999998</v>
      </c>
      <c r="T597" s="61">
        <v>0.1409</v>
      </c>
      <c r="U597" s="61">
        <v>0.58279999999999998</v>
      </c>
      <c r="V597" s="61">
        <v>16.37</v>
      </c>
      <c r="W597" s="61">
        <v>8.43</v>
      </c>
      <c r="X597" s="62">
        <v>58710.55</v>
      </c>
      <c r="Y597" s="61">
        <v>101.8</v>
      </c>
      <c r="Z597" s="62">
        <v>79734.720000000001</v>
      </c>
      <c r="AA597" s="61">
        <v>0.82950000000000002</v>
      </c>
      <c r="AB597" s="61">
        <v>0.1084</v>
      </c>
      <c r="AC597" s="61">
        <v>6.2100000000000002E-2</v>
      </c>
      <c r="AD597" s="61">
        <v>0.17050000000000001</v>
      </c>
      <c r="AE597" s="61">
        <v>79.73</v>
      </c>
      <c r="AF597" s="62">
        <v>2095.9499999999998</v>
      </c>
      <c r="AG597" s="61">
        <v>308.32</v>
      </c>
      <c r="AH597" s="62">
        <v>76563.509999999995</v>
      </c>
      <c r="AI597" s="61" t="s">
        <v>14</v>
      </c>
      <c r="AJ597" s="62">
        <v>26169</v>
      </c>
      <c r="AK597" s="62">
        <v>36972.92</v>
      </c>
      <c r="AL597" s="61">
        <v>39.53</v>
      </c>
      <c r="AM597" s="61">
        <v>24.72</v>
      </c>
      <c r="AN597" s="61">
        <v>29.3</v>
      </c>
      <c r="AO597" s="61">
        <v>4.16</v>
      </c>
      <c r="AP597" s="61">
        <v>739</v>
      </c>
      <c r="AQ597" s="61">
        <v>1.0130999999999999</v>
      </c>
      <c r="AR597" s="62">
        <v>1347.12</v>
      </c>
      <c r="AS597" s="62">
        <v>2210.15</v>
      </c>
      <c r="AT597" s="62">
        <v>5512.24</v>
      </c>
      <c r="AU597" s="61">
        <v>914.26</v>
      </c>
      <c r="AV597" s="61">
        <v>335.74</v>
      </c>
      <c r="AW597" s="62">
        <v>10319.51</v>
      </c>
      <c r="AX597" s="62">
        <v>6866.6</v>
      </c>
      <c r="AY597" s="61">
        <v>0.63959999999999995</v>
      </c>
      <c r="AZ597" s="62">
        <v>2603.62</v>
      </c>
      <c r="BA597" s="61">
        <v>0.24249999999999999</v>
      </c>
      <c r="BB597" s="62">
        <v>1266.24</v>
      </c>
      <c r="BC597" s="61">
        <v>0.1179</v>
      </c>
      <c r="BD597" s="62">
        <v>10736.47</v>
      </c>
      <c r="BE597" s="62">
        <v>5816.99</v>
      </c>
      <c r="BF597" s="61">
        <v>2.6741999999999999</v>
      </c>
      <c r="BG597" s="61">
        <v>0.51329999999999998</v>
      </c>
      <c r="BH597" s="61">
        <v>0.2286</v>
      </c>
      <c r="BI597" s="61">
        <v>0.20369999999999999</v>
      </c>
      <c r="BJ597" s="61">
        <v>3.2300000000000002E-2</v>
      </c>
      <c r="BK597" s="61">
        <v>2.2200000000000001E-2</v>
      </c>
    </row>
    <row r="598" spans="1:63" x14ac:dyDescent="0.25">
      <c r="A598" s="61" t="s">
        <v>629</v>
      </c>
      <c r="B598" s="61">
        <v>44081</v>
      </c>
      <c r="C598" s="61">
        <v>28.62</v>
      </c>
      <c r="D598" s="61">
        <v>148.53</v>
      </c>
      <c r="E598" s="62">
        <v>4250.84</v>
      </c>
      <c r="F598" s="62">
        <v>3809.94</v>
      </c>
      <c r="G598" s="61">
        <v>1.2999999999999999E-2</v>
      </c>
      <c r="H598" s="61">
        <v>6.9999999999999999E-4</v>
      </c>
      <c r="I598" s="61">
        <v>0.35489999999999999</v>
      </c>
      <c r="J598" s="61">
        <v>1.1999999999999999E-3</v>
      </c>
      <c r="K598" s="61">
        <v>4.1399999999999999E-2</v>
      </c>
      <c r="L598" s="61">
        <v>0.51449999999999996</v>
      </c>
      <c r="M598" s="61">
        <v>7.4300000000000005E-2</v>
      </c>
      <c r="N598" s="61">
        <v>0.58260000000000001</v>
      </c>
      <c r="O598" s="61">
        <v>2.6700000000000002E-2</v>
      </c>
      <c r="P598" s="61">
        <v>0.14280000000000001</v>
      </c>
      <c r="Q598" s="61">
        <v>173.96</v>
      </c>
      <c r="R598" s="62">
        <v>58518.34</v>
      </c>
      <c r="S598" s="61">
        <v>0.26269999999999999</v>
      </c>
      <c r="T598" s="61">
        <v>0.19839999999999999</v>
      </c>
      <c r="U598" s="61">
        <v>0.53890000000000005</v>
      </c>
      <c r="V598" s="61">
        <v>18.66</v>
      </c>
      <c r="W598" s="61">
        <v>25.3</v>
      </c>
      <c r="X598" s="62">
        <v>85085.42</v>
      </c>
      <c r="Y598" s="61">
        <v>163.72</v>
      </c>
      <c r="Z598" s="62">
        <v>125043.72</v>
      </c>
      <c r="AA598" s="61">
        <v>0.72109999999999996</v>
      </c>
      <c r="AB598" s="61">
        <v>0.24809999999999999</v>
      </c>
      <c r="AC598" s="61">
        <v>3.09E-2</v>
      </c>
      <c r="AD598" s="61">
        <v>0.27889999999999998</v>
      </c>
      <c r="AE598" s="61">
        <v>125.04</v>
      </c>
      <c r="AF598" s="62">
        <v>4770.4399999999996</v>
      </c>
      <c r="AG598" s="61">
        <v>577.75</v>
      </c>
      <c r="AH598" s="62">
        <v>133165.53</v>
      </c>
      <c r="AI598" s="61" t="s">
        <v>14</v>
      </c>
      <c r="AJ598" s="62">
        <v>28386</v>
      </c>
      <c r="AK598" s="62">
        <v>44639.01</v>
      </c>
      <c r="AL598" s="61">
        <v>61.09</v>
      </c>
      <c r="AM598" s="61">
        <v>36.270000000000003</v>
      </c>
      <c r="AN598" s="61">
        <v>40.03</v>
      </c>
      <c r="AO598" s="61">
        <v>4.83</v>
      </c>
      <c r="AP598" s="61">
        <v>858.02</v>
      </c>
      <c r="AQ598" s="61">
        <v>1.1242000000000001</v>
      </c>
      <c r="AR598" s="62">
        <v>1278.71</v>
      </c>
      <c r="AS598" s="62">
        <v>2057.67</v>
      </c>
      <c r="AT598" s="62">
        <v>5815.22</v>
      </c>
      <c r="AU598" s="62">
        <v>1022.99</v>
      </c>
      <c r="AV598" s="61">
        <v>449.03</v>
      </c>
      <c r="AW598" s="62">
        <v>10623.62</v>
      </c>
      <c r="AX598" s="62">
        <v>4664.59</v>
      </c>
      <c r="AY598" s="61">
        <v>0.42670000000000002</v>
      </c>
      <c r="AZ598" s="62">
        <v>5194.3100000000004</v>
      </c>
      <c r="BA598" s="61">
        <v>0.47520000000000001</v>
      </c>
      <c r="BB598" s="62">
        <v>1072.8399999999999</v>
      </c>
      <c r="BC598" s="61">
        <v>9.8100000000000007E-2</v>
      </c>
      <c r="BD598" s="62">
        <v>10931.75</v>
      </c>
      <c r="BE598" s="62">
        <v>2882.95</v>
      </c>
      <c r="BF598" s="61">
        <v>0.76190000000000002</v>
      </c>
      <c r="BG598" s="61">
        <v>0.56040000000000001</v>
      </c>
      <c r="BH598" s="61">
        <v>0.21260000000000001</v>
      </c>
      <c r="BI598" s="61">
        <v>0.17710000000000001</v>
      </c>
      <c r="BJ598" s="61">
        <v>2.63E-2</v>
      </c>
      <c r="BK598" s="61">
        <v>2.3699999999999999E-2</v>
      </c>
    </row>
    <row r="599" spans="1:63" x14ac:dyDescent="0.25">
      <c r="A599" s="61" t="s">
        <v>630</v>
      </c>
      <c r="B599" s="61">
        <v>50518</v>
      </c>
      <c r="C599" s="61">
        <v>129.47999999999999</v>
      </c>
      <c r="D599" s="61">
        <v>9.76</v>
      </c>
      <c r="E599" s="62">
        <v>1263.94</v>
      </c>
      <c r="F599" s="62">
        <v>1227.29</v>
      </c>
      <c r="G599" s="61">
        <v>2.8999999999999998E-3</v>
      </c>
      <c r="H599" s="61">
        <v>2.9999999999999997E-4</v>
      </c>
      <c r="I599" s="61">
        <v>8.3000000000000001E-3</v>
      </c>
      <c r="J599" s="61">
        <v>1.1999999999999999E-3</v>
      </c>
      <c r="K599" s="61">
        <v>9.1999999999999998E-3</v>
      </c>
      <c r="L599" s="61">
        <v>0.96450000000000002</v>
      </c>
      <c r="M599" s="61">
        <v>1.3599999999999999E-2</v>
      </c>
      <c r="N599" s="61">
        <v>0.45269999999999999</v>
      </c>
      <c r="O599" s="61">
        <v>2.3999999999999998E-3</v>
      </c>
      <c r="P599" s="61">
        <v>0.1389</v>
      </c>
      <c r="Q599" s="61">
        <v>61.42</v>
      </c>
      <c r="R599" s="62">
        <v>50588.9</v>
      </c>
      <c r="S599" s="61">
        <v>0.22969999999999999</v>
      </c>
      <c r="T599" s="61">
        <v>0.156</v>
      </c>
      <c r="U599" s="61">
        <v>0.61429999999999996</v>
      </c>
      <c r="V599" s="61">
        <v>17.02</v>
      </c>
      <c r="W599" s="61">
        <v>9.41</v>
      </c>
      <c r="X599" s="62">
        <v>66204</v>
      </c>
      <c r="Y599" s="61">
        <v>129.02000000000001</v>
      </c>
      <c r="Z599" s="62">
        <v>188554.5</v>
      </c>
      <c r="AA599" s="61">
        <v>0.60040000000000004</v>
      </c>
      <c r="AB599" s="61">
        <v>0.1759</v>
      </c>
      <c r="AC599" s="61">
        <v>0.22370000000000001</v>
      </c>
      <c r="AD599" s="61">
        <v>0.39960000000000001</v>
      </c>
      <c r="AE599" s="61">
        <v>188.55</v>
      </c>
      <c r="AF599" s="62">
        <v>5028.6499999999996</v>
      </c>
      <c r="AG599" s="61">
        <v>414.03</v>
      </c>
      <c r="AH599" s="62">
        <v>199776.18</v>
      </c>
      <c r="AI599" s="61" t="s">
        <v>14</v>
      </c>
      <c r="AJ599" s="62">
        <v>30152</v>
      </c>
      <c r="AK599" s="62">
        <v>43297.33</v>
      </c>
      <c r="AL599" s="61">
        <v>39.36</v>
      </c>
      <c r="AM599" s="61">
        <v>25.65</v>
      </c>
      <c r="AN599" s="61">
        <v>28.22</v>
      </c>
      <c r="AO599" s="61">
        <v>4.22</v>
      </c>
      <c r="AP599" s="61">
        <v>774.87</v>
      </c>
      <c r="AQ599" s="61">
        <v>1.0409999999999999</v>
      </c>
      <c r="AR599" s="62">
        <v>1393.22</v>
      </c>
      <c r="AS599" s="62">
        <v>2170.19</v>
      </c>
      <c r="AT599" s="62">
        <v>5515.94</v>
      </c>
      <c r="AU599" s="61">
        <v>855.06</v>
      </c>
      <c r="AV599" s="61">
        <v>323.70999999999998</v>
      </c>
      <c r="AW599" s="62">
        <v>10258.129999999999</v>
      </c>
      <c r="AX599" s="62">
        <v>4600.62</v>
      </c>
      <c r="AY599" s="61">
        <v>0.4239</v>
      </c>
      <c r="AZ599" s="62">
        <v>5248.45</v>
      </c>
      <c r="BA599" s="61">
        <v>0.48359999999999997</v>
      </c>
      <c r="BB599" s="62">
        <v>1003.22</v>
      </c>
      <c r="BC599" s="61">
        <v>9.2399999999999996E-2</v>
      </c>
      <c r="BD599" s="62">
        <v>10852.29</v>
      </c>
      <c r="BE599" s="62">
        <v>3199.56</v>
      </c>
      <c r="BF599" s="61">
        <v>0.91739999999999999</v>
      </c>
      <c r="BG599" s="61">
        <v>0.52769999999999995</v>
      </c>
      <c r="BH599" s="61">
        <v>0.22950000000000001</v>
      </c>
      <c r="BI599" s="61">
        <v>0.17549999999999999</v>
      </c>
      <c r="BJ599" s="61">
        <v>3.8899999999999997E-2</v>
      </c>
      <c r="BK599" s="61">
        <v>2.8400000000000002E-2</v>
      </c>
    </row>
    <row r="600" spans="1:63" x14ac:dyDescent="0.25">
      <c r="A600" s="61" t="s">
        <v>631</v>
      </c>
      <c r="B600" s="61">
        <v>49577</v>
      </c>
      <c r="C600" s="61">
        <v>69.33</v>
      </c>
      <c r="D600" s="61">
        <v>17.55</v>
      </c>
      <c r="E600" s="62">
        <v>1216.46</v>
      </c>
      <c r="F600" s="62">
        <v>1237.22</v>
      </c>
      <c r="G600" s="61">
        <v>6.1000000000000004E-3</v>
      </c>
      <c r="H600" s="61">
        <v>2.0000000000000001E-4</v>
      </c>
      <c r="I600" s="61">
        <v>6.4999999999999997E-3</v>
      </c>
      <c r="J600" s="61">
        <v>8.9999999999999998E-4</v>
      </c>
      <c r="K600" s="61">
        <v>3.2599999999999997E-2</v>
      </c>
      <c r="L600" s="61">
        <v>0.93069999999999997</v>
      </c>
      <c r="M600" s="61">
        <v>2.3E-2</v>
      </c>
      <c r="N600" s="61">
        <v>0.26860000000000001</v>
      </c>
      <c r="O600" s="61">
        <v>2.8E-3</v>
      </c>
      <c r="P600" s="61">
        <v>0.11310000000000001</v>
      </c>
      <c r="Q600" s="61">
        <v>59.73</v>
      </c>
      <c r="R600" s="62">
        <v>53483.21</v>
      </c>
      <c r="S600" s="61">
        <v>0.25480000000000003</v>
      </c>
      <c r="T600" s="61">
        <v>0.1734</v>
      </c>
      <c r="U600" s="61">
        <v>0.57179999999999997</v>
      </c>
      <c r="V600" s="61">
        <v>18.260000000000002</v>
      </c>
      <c r="W600" s="61">
        <v>9.36</v>
      </c>
      <c r="X600" s="62">
        <v>65092.01</v>
      </c>
      <c r="Y600" s="61">
        <v>125.45</v>
      </c>
      <c r="Z600" s="62">
        <v>143854.66</v>
      </c>
      <c r="AA600" s="61">
        <v>0.86319999999999997</v>
      </c>
      <c r="AB600" s="61">
        <v>9.2999999999999999E-2</v>
      </c>
      <c r="AC600" s="61">
        <v>4.3900000000000002E-2</v>
      </c>
      <c r="AD600" s="61">
        <v>0.1368</v>
      </c>
      <c r="AE600" s="61">
        <v>143.85</v>
      </c>
      <c r="AF600" s="62">
        <v>4010.7</v>
      </c>
      <c r="AG600" s="61">
        <v>514.67999999999995</v>
      </c>
      <c r="AH600" s="62">
        <v>142174.49</v>
      </c>
      <c r="AI600" s="61" t="s">
        <v>14</v>
      </c>
      <c r="AJ600" s="62">
        <v>35696</v>
      </c>
      <c r="AK600" s="62">
        <v>50967.66</v>
      </c>
      <c r="AL600" s="61">
        <v>44.82</v>
      </c>
      <c r="AM600" s="61">
        <v>26.5</v>
      </c>
      <c r="AN600" s="61">
        <v>29.51</v>
      </c>
      <c r="AO600" s="61">
        <v>4.6399999999999997</v>
      </c>
      <c r="AP600" s="62">
        <v>1307.3900000000001</v>
      </c>
      <c r="AQ600" s="61">
        <v>1.0185</v>
      </c>
      <c r="AR600" s="62">
        <v>1074.52</v>
      </c>
      <c r="AS600" s="62">
        <v>1743.33</v>
      </c>
      <c r="AT600" s="62">
        <v>5003.99</v>
      </c>
      <c r="AU600" s="61">
        <v>887.17</v>
      </c>
      <c r="AV600" s="61">
        <v>148.58000000000001</v>
      </c>
      <c r="AW600" s="62">
        <v>8857.58</v>
      </c>
      <c r="AX600" s="62">
        <v>4144.91</v>
      </c>
      <c r="AY600" s="61">
        <v>0.44869999999999999</v>
      </c>
      <c r="AZ600" s="62">
        <v>4598.7</v>
      </c>
      <c r="BA600" s="61">
        <v>0.49780000000000002</v>
      </c>
      <c r="BB600" s="61">
        <v>494.14</v>
      </c>
      <c r="BC600" s="61">
        <v>5.3499999999999999E-2</v>
      </c>
      <c r="BD600" s="62">
        <v>9237.76</v>
      </c>
      <c r="BE600" s="62">
        <v>3461.63</v>
      </c>
      <c r="BF600" s="61">
        <v>0.79379999999999995</v>
      </c>
      <c r="BG600" s="61">
        <v>0.57599999999999996</v>
      </c>
      <c r="BH600" s="61">
        <v>0.21249999999999999</v>
      </c>
      <c r="BI600" s="61">
        <v>0.1535</v>
      </c>
      <c r="BJ600" s="61">
        <v>3.6700000000000003E-2</v>
      </c>
      <c r="BK600" s="61">
        <v>2.1299999999999999E-2</v>
      </c>
    </row>
    <row r="601" spans="1:63" x14ac:dyDescent="0.25">
      <c r="A601" s="61" t="s">
        <v>632</v>
      </c>
      <c r="B601" s="61">
        <v>49973</v>
      </c>
      <c r="C601" s="61">
        <v>32.9</v>
      </c>
      <c r="D601" s="61">
        <v>87.28</v>
      </c>
      <c r="E601" s="62">
        <v>2871.94</v>
      </c>
      <c r="F601" s="62">
        <v>2759.88</v>
      </c>
      <c r="G601" s="61">
        <v>1.89E-2</v>
      </c>
      <c r="H601" s="61">
        <v>5.9999999999999995E-4</v>
      </c>
      <c r="I601" s="61">
        <v>0.104</v>
      </c>
      <c r="J601" s="61">
        <v>1.6000000000000001E-3</v>
      </c>
      <c r="K601" s="61">
        <v>3.1199999999999999E-2</v>
      </c>
      <c r="L601" s="61">
        <v>0.78249999999999997</v>
      </c>
      <c r="M601" s="61">
        <v>6.1199999999999997E-2</v>
      </c>
      <c r="N601" s="61">
        <v>0.35720000000000002</v>
      </c>
      <c r="O601" s="61">
        <v>1.6500000000000001E-2</v>
      </c>
      <c r="P601" s="61">
        <v>0.1206</v>
      </c>
      <c r="Q601" s="61">
        <v>130.36000000000001</v>
      </c>
      <c r="R601" s="62">
        <v>59269.86</v>
      </c>
      <c r="S601" s="61">
        <v>0.28849999999999998</v>
      </c>
      <c r="T601" s="61">
        <v>0.18440000000000001</v>
      </c>
      <c r="U601" s="61">
        <v>0.52710000000000001</v>
      </c>
      <c r="V601" s="61">
        <v>17.88</v>
      </c>
      <c r="W601" s="61">
        <v>17.899999999999999</v>
      </c>
      <c r="X601" s="62">
        <v>80858.570000000007</v>
      </c>
      <c r="Y601" s="61">
        <v>156.44</v>
      </c>
      <c r="Z601" s="62">
        <v>170405.66</v>
      </c>
      <c r="AA601" s="61">
        <v>0.71489999999999998</v>
      </c>
      <c r="AB601" s="61">
        <v>0.25669999999999998</v>
      </c>
      <c r="AC601" s="61">
        <v>2.8400000000000002E-2</v>
      </c>
      <c r="AD601" s="61">
        <v>0.28510000000000002</v>
      </c>
      <c r="AE601" s="61">
        <v>170.41</v>
      </c>
      <c r="AF601" s="62">
        <v>6316.5</v>
      </c>
      <c r="AG601" s="61">
        <v>696.4</v>
      </c>
      <c r="AH601" s="62">
        <v>196105.24</v>
      </c>
      <c r="AI601" s="61" t="s">
        <v>14</v>
      </c>
      <c r="AJ601" s="62">
        <v>34275</v>
      </c>
      <c r="AK601" s="62">
        <v>53743.24</v>
      </c>
      <c r="AL601" s="61">
        <v>61.57</v>
      </c>
      <c r="AM601" s="61">
        <v>36.03</v>
      </c>
      <c r="AN601" s="61">
        <v>39.74</v>
      </c>
      <c r="AO601" s="61">
        <v>4.97</v>
      </c>
      <c r="AP601" s="62">
        <v>1485.79</v>
      </c>
      <c r="AQ601" s="61">
        <v>1.0299</v>
      </c>
      <c r="AR601" s="62">
        <v>1186.33</v>
      </c>
      <c r="AS601" s="62">
        <v>1905.03</v>
      </c>
      <c r="AT601" s="62">
        <v>6035.29</v>
      </c>
      <c r="AU601" s="62">
        <v>1077.05</v>
      </c>
      <c r="AV601" s="61">
        <v>262.62</v>
      </c>
      <c r="AW601" s="62">
        <v>10466.32</v>
      </c>
      <c r="AX601" s="62">
        <v>3506.28</v>
      </c>
      <c r="AY601" s="61">
        <v>0.33760000000000001</v>
      </c>
      <c r="AZ601" s="62">
        <v>6249.72</v>
      </c>
      <c r="BA601" s="61">
        <v>0.60170000000000001</v>
      </c>
      <c r="BB601" s="61">
        <v>630.51</v>
      </c>
      <c r="BC601" s="61">
        <v>6.0699999999999997E-2</v>
      </c>
      <c r="BD601" s="62">
        <v>10386.52</v>
      </c>
      <c r="BE601" s="62">
        <v>1626.52</v>
      </c>
      <c r="BF601" s="61">
        <v>0.30080000000000001</v>
      </c>
      <c r="BG601" s="61">
        <v>0.59289999999999998</v>
      </c>
      <c r="BH601" s="61">
        <v>0.21529999999999999</v>
      </c>
      <c r="BI601" s="61">
        <v>0.14099999999999999</v>
      </c>
      <c r="BJ601" s="61">
        <v>3.09E-2</v>
      </c>
      <c r="BK601" s="61">
        <v>0.02</v>
      </c>
    </row>
    <row r="602" spans="1:63" x14ac:dyDescent="0.25">
      <c r="A602" s="61" t="s">
        <v>633</v>
      </c>
      <c r="B602" s="61">
        <v>45120</v>
      </c>
      <c r="C602" s="61">
        <v>54.86</v>
      </c>
      <c r="D602" s="61">
        <v>61.16</v>
      </c>
      <c r="E602" s="62">
        <v>3355.26</v>
      </c>
      <c r="F602" s="62">
        <v>3201.12</v>
      </c>
      <c r="G602" s="61">
        <v>1.6400000000000001E-2</v>
      </c>
      <c r="H602" s="61">
        <v>5.9999999999999995E-4</v>
      </c>
      <c r="I602" s="61">
        <v>4.7600000000000003E-2</v>
      </c>
      <c r="J602" s="61">
        <v>1.6999999999999999E-3</v>
      </c>
      <c r="K602" s="61">
        <v>3.7699999999999997E-2</v>
      </c>
      <c r="L602" s="61">
        <v>0.83389999999999997</v>
      </c>
      <c r="M602" s="61">
        <v>6.2100000000000002E-2</v>
      </c>
      <c r="N602" s="61">
        <v>0.48110000000000003</v>
      </c>
      <c r="O602" s="61">
        <v>9.5999999999999992E-3</v>
      </c>
      <c r="P602" s="61">
        <v>0.1338</v>
      </c>
      <c r="Q602" s="61">
        <v>148.72999999999999</v>
      </c>
      <c r="R602" s="62">
        <v>56026.57</v>
      </c>
      <c r="S602" s="61">
        <v>0.2424</v>
      </c>
      <c r="T602" s="61">
        <v>0.17249999999999999</v>
      </c>
      <c r="U602" s="61">
        <v>0.58499999999999996</v>
      </c>
      <c r="V602" s="61">
        <v>17.760000000000002</v>
      </c>
      <c r="W602" s="61">
        <v>20.84</v>
      </c>
      <c r="X602" s="62">
        <v>78879.34</v>
      </c>
      <c r="Y602" s="61">
        <v>156.97</v>
      </c>
      <c r="Z602" s="62">
        <v>146085.09</v>
      </c>
      <c r="AA602" s="61">
        <v>0.69669999999999999</v>
      </c>
      <c r="AB602" s="61">
        <v>0.26479999999999998</v>
      </c>
      <c r="AC602" s="61">
        <v>3.85E-2</v>
      </c>
      <c r="AD602" s="61">
        <v>0.30330000000000001</v>
      </c>
      <c r="AE602" s="61">
        <v>146.09</v>
      </c>
      <c r="AF602" s="62">
        <v>4837.96</v>
      </c>
      <c r="AG602" s="61">
        <v>542.84</v>
      </c>
      <c r="AH602" s="62">
        <v>159048.1</v>
      </c>
      <c r="AI602" s="61" t="s">
        <v>14</v>
      </c>
      <c r="AJ602" s="62">
        <v>28067</v>
      </c>
      <c r="AK602" s="62">
        <v>46352.59</v>
      </c>
      <c r="AL602" s="61">
        <v>53.8</v>
      </c>
      <c r="AM602" s="61">
        <v>30.33</v>
      </c>
      <c r="AN602" s="61">
        <v>35.64</v>
      </c>
      <c r="AO602" s="61">
        <v>4.34</v>
      </c>
      <c r="AP602" s="62">
        <v>1237.19</v>
      </c>
      <c r="AQ602" s="61">
        <v>1.0729</v>
      </c>
      <c r="AR602" s="62">
        <v>1084.3499999999999</v>
      </c>
      <c r="AS602" s="62">
        <v>1802.41</v>
      </c>
      <c r="AT602" s="62">
        <v>5687.17</v>
      </c>
      <c r="AU602" s="61">
        <v>951.11</v>
      </c>
      <c r="AV602" s="61">
        <v>291.18</v>
      </c>
      <c r="AW602" s="62">
        <v>9816.23</v>
      </c>
      <c r="AX602" s="62">
        <v>4077.61</v>
      </c>
      <c r="AY602" s="61">
        <v>0.40479999999999999</v>
      </c>
      <c r="AZ602" s="62">
        <v>5139</v>
      </c>
      <c r="BA602" s="61">
        <v>0.51019999999999999</v>
      </c>
      <c r="BB602" s="61">
        <v>856.28</v>
      </c>
      <c r="BC602" s="61">
        <v>8.5000000000000006E-2</v>
      </c>
      <c r="BD602" s="62">
        <v>10072.89</v>
      </c>
      <c r="BE602" s="62">
        <v>2454.02</v>
      </c>
      <c r="BF602" s="61">
        <v>0.57509999999999994</v>
      </c>
      <c r="BG602" s="61">
        <v>0.57669999999999999</v>
      </c>
      <c r="BH602" s="61">
        <v>0.22170000000000001</v>
      </c>
      <c r="BI602" s="61">
        <v>0.15329999999999999</v>
      </c>
      <c r="BJ602" s="61">
        <v>2.9899999999999999E-2</v>
      </c>
      <c r="BK602" s="61">
        <v>1.84E-2</v>
      </c>
    </row>
    <row r="603" spans="1:63" x14ac:dyDescent="0.25">
      <c r="A603" s="61" t="s">
        <v>634</v>
      </c>
      <c r="B603" s="61">
        <v>45138</v>
      </c>
      <c r="C603" s="61">
        <v>32.14</v>
      </c>
      <c r="D603" s="61">
        <v>261.02</v>
      </c>
      <c r="E603" s="62">
        <v>8390</v>
      </c>
      <c r="F603" s="62">
        <v>8025.59</v>
      </c>
      <c r="G603" s="61">
        <v>6.7900000000000002E-2</v>
      </c>
      <c r="H603" s="61">
        <v>4.0000000000000002E-4</v>
      </c>
      <c r="I603" s="61">
        <v>9.1399999999999995E-2</v>
      </c>
      <c r="J603" s="61">
        <v>1.5E-3</v>
      </c>
      <c r="K603" s="61">
        <v>3.5799999999999998E-2</v>
      </c>
      <c r="L603" s="61">
        <v>0.75580000000000003</v>
      </c>
      <c r="M603" s="61">
        <v>4.7100000000000003E-2</v>
      </c>
      <c r="N603" s="61">
        <v>0.1895</v>
      </c>
      <c r="O603" s="61">
        <v>4.4699999999999997E-2</v>
      </c>
      <c r="P603" s="61">
        <v>0.1072</v>
      </c>
      <c r="Q603" s="61">
        <v>369.42</v>
      </c>
      <c r="R603" s="62">
        <v>66460.679999999993</v>
      </c>
      <c r="S603" s="61">
        <v>0.2369</v>
      </c>
      <c r="T603" s="61">
        <v>0.18940000000000001</v>
      </c>
      <c r="U603" s="61">
        <v>0.57369999999999999</v>
      </c>
      <c r="V603" s="61">
        <v>18.96</v>
      </c>
      <c r="W603" s="61">
        <v>40.54</v>
      </c>
      <c r="X603" s="62">
        <v>88473.56</v>
      </c>
      <c r="Y603" s="61">
        <v>204.93</v>
      </c>
      <c r="Z603" s="62">
        <v>178879.16</v>
      </c>
      <c r="AA603" s="61">
        <v>0.74839999999999995</v>
      </c>
      <c r="AB603" s="61">
        <v>0.2331</v>
      </c>
      <c r="AC603" s="61">
        <v>1.8499999999999999E-2</v>
      </c>
      <c r="AD603" s="61">
        <v>0.25159999999999999</v>
      </c>
      <c r="AE603" s="61">
        <v>178.88</v>
      </c>
      <c r="AF603" s="62">
        <v>7495.37</v>
      </c>
      <c r="AG603" s="61">
        <v>833.76</v>
      </c>
      <c r="AH603" s="62">
        <v>219122.69</v>
      </c>
      <c r="AI603" s="61" t="s">
        <v>14</v>
      </c>
      <c r="AJ603" s="62">
        <v>45432</v>
      </c>
      <c r="AK603" s="62">
        <v>75736.84</v>
      </c>
      <c r="AL603" s="61">
        <v>70.290000000000006</v>
      </c>
      <c r="AM603" s="61">
        <v>39.51</v>
      </c>
      <c r="AN603" s="61">
        <v>43.05</v>
      </c>
      <c r="AO603" s="61">
        <v>4.8099999999999996</v>
      </c>
      <c r="AP603" s="62">
        <v>1244.44</v>
      </c>
      <c r="AQ603" s="61">
        <v>0.72450000000000003</v>
      </c>
      <c r="AR603" s="62">
        <v>1122.33</v>
      </c>
      <c r="AS603" s="62">
        <v>1884.7</v>
      </c>
      <c r="AT603" s="62">
        <v>6366.3</v>
      </c>
      <c r="AU603" s="62">
        <v>1191.6099999999999</v>
      </c>
      <c r="AV603" s="61">
        <v>391.92</v>
      </c>
      <c r="AW603" s="62">
        <v>10956.86</v>
      </c>
      <c r="AX603" s="62">
        <v>3412.41</v>
      </c>
      <c r="AY603" s="61">
        <v>0.31059999999999999</v>
      </c>
      <c r="AZ603" s="62">
        <v>7148.25</v>
      </c>
      <c r="BA603" s="61">
        <v>0.65059999999999996</v>
      </c>
      <c r="BB603" s="61">
        <v>425.96</v>
      </c>
      <c r="BC603" s="61">
        <v>3.8800000000000001E-2</v>
      </c>
      <c r="BD603" s="62">
        <v>10986.63</v>
      </c>
      <c r="BE603" s="62">
        <v>1568.17</v>
      </c>
      <c r="BF603" s="61">
        <v>0.2079</v>
      </c>
      <c r="BG603" s="61">
        <v>0.62150000000000005</v>
      </c>
      <c r="BH603" s="61">
        <v>0.2293</v>
      </c>
      <c r="BI603" s="61">
        <v>0.1002</v>
      </c>
      <c r="BJ603" s="61">
        <v>2.5899999999999999E-2</v>
      </c>
      <c r="BK603" s="61">
        <v>2.3099999999999999E-2</v>
      </c>
    </row>
    <row r="604" spans="1:63" x14ac:dyDescent="0.25">
      <c r="A604" s="61" t="s">
        <v>635</v>
      </c>
      <c r="B604" s="61">
        <v>46524</v>
      </c>
      <c r="C604" s="61">
        <v>112.14</v>
      </c>
      <c r="D604" s="61">
        <v>9.9499999999999993</v>
      </c>
      <c r="E604" s="62">
        <v>1116.06</v>
      </c>
      <c r="F604" s="62">
        <v>1076.4000000000001</v>
      </c>
      <c r="G604" s="61">
        <v>3.2000000000000002E-3</v>
      </c>
      <c r="H604" s="61">
        <v>6.9999999999999999E-4</v>
      </c>
      <c r="I604" s="61">
        <v>5.8999999999999999E-3</v>
      </c>
      <c r="J604" s="61">
        <v>1.1999999999999999E-3</v>
      </c>
      <c r="K604" s="61">
        <v>2.3E-2</v>
      </c>
      <c r="L604" s="61">
        <v>0.9446</v>
      </c>
      <c r="M604" s="61">
        <v>2.1399999999999999E-2</v>
      </c>
      <c r="N604" s="61">
        <v>0.40010000000000001</v>
      </c>
      <c r="O604" s="61">
        <v>2.8E-3</v>
      </c>
      <c r="P604" s="61">
        <v>0.1429</v>
      </c>
      <c r="Q604" s="61">
        <v>53.97</v>
      </c>
      <c r="R604" s="62">
        <v>50095.94</v>
      </c>
      <c r="S604" s="61">
        <v>0.26440000000000002</v>
      </c>
      <c r="T604" s="61">
        <v>0.158</v>
      </c>
      <c r="U604" s="61">
        <v>0.57750000000000001</v>
      </c>
      <c r="V604" s="61">
        <v>17.09</v>
      </c>
      <c r="W604" s="61">
        <v>9.32</v>
      </c>
      <c r="X604" s="62">
        <v>63249.56</v>
      </c>
      <c r="Y604" s="61">
        <v>115.32</v>
      </c>
      <c r="Z604" s="62">
        <v>125428.21</v>
      </c>
      <c r="AA604" s="61">
        <v>0.84909999999999997</v>
      </c>
      <c r="AB604" s="61">
        <v>9.1499999999999998E-2</v>
      </c>
      <c r="AC604" s="61">
        <v>5.9400000000000001E-2</v>
      </c>
      <c r="AD604" s="61">
        <v>0.15090000000000001</v>
      </c>
      <c r="AE604" s="61">
        <v>125.43</v>
      </c>
      <c r="AF604" s="62">
        <v>3296.63</v>
      </c>
      <c r="AG604" s="61">
        <v>442.8</v>
      </c>
      <c r="AH604" s="62">
        <v>117552.06</v>
      </c>
      <c r="AI604" s="61" t="s">
        <v>14</v>
      </c>
      <c r="AJ604" s="62">
        <v>31661</v>
      </c>
      <c r="AK604" s="62">
        <v>43771.6</v>
      </c>
      <c r="AL604" s="61">
        <v>40.840000000000003</v>
      </c>
      <c r="AM604" s="61">
        <v>24.67</v>
      </c>
      <c r="AN604" s="61">
        <v>28.91</v>
      </c>
      <c r="AO604" s="61">
        <v>4.5999999999999996</v>
      </c>
      <c r="AP604" s="62">
        <v>1076.8599999999999</v>
      </c>
      <c r="AQ604" s="61">
        <v>1.1697</v>
      </c>
      <c r="AR604" s="62">
        <v>1216.3800000000001</v>
      </c>
      <c r="AS604" s="62">
        <v>1907.19</v>
      </c>
      <c r="AT604" s="62">
        <v>5106.8</v>
      </c>
      <c r="AU604" s="61">
        <v>950.61</v>
      </c>
      <c r="AV604" s="61">
        <v>278.58999999999997</v>
      </c>
      <c r="AW604" s="62">
        <v>9459.57</v>
      </c>
      <c r="AX604" s="62">
        <v>5029.7700000000004</v>
      </c>
      <c r="AY604" s="61">
        <v>0.50649999999999995</v>
      </c>
      <c r="AZ604" s="62">
        <v>4222.4399999999996</v>
      </c>
      <c r="BA604" s="61">
        <v>0.42520000000000002</v>
      </c>
      <c r="BB604" s="61">
        <v>678.83</v>
      </c>
      <c r="BC604" s="61">
        <v>6.8400000000000002E-2</v>
      </c>
      <c r="BD604" s="62">
        <v>9931.0300000000007</v>
      </c>
      <c r="BE604" s="62">
        <v>3947.73</v>
      </c>
      <c r="BF604" s="61">
        <v>1.2282999999999999</v>
      </c>
      <c r="BG604" s="61">
        <v>0.53639999999999999</v>
      </c>
      <c r="BH604" s="61">
        <v>0.20849999999999999</v>
      </c>
      <c r="BI604" s="61">
        <v>0.19620000000000001</v>
      </c>
      <c r="BJ604" s="61">
        <v>3.6299999999999999E-2</v>
      </c>
      <c r="BK604" s="61">
        <v>2.2499999999999999E-2</v>
      </c>
    </row>
    <row r="605" spans="1:63" x14ac:dyDescent="0.25">
      <c r="A605" s="61" t="s">
        <v>636</v>
      </c>
      <c r="B605" s="61">
        <v>45146</v>
      </c>
      <c r="C605" s="61">
        <v>20.53</v>
      </c>
      <c r="D605" s="61">
        <v>163.03</v>
      </c>
      <c r="E605" s="62">
        <v>3346.83</v>
      </c>
      <c r="F605" s="62">
        <v>3211.73</v>
      </c>
      <c r="G605" s="61">
        <v>3.3099999999999997E-2</v>
      </c>
      <c r="H605" s="61">
        <v>4.0000000000000002E-4</v>
      </c>
      <c r="I605" s="61">
        <v>7.2400000000000006E-2</v>
      </c>
      <c r="J605" s="61">
        <v>8.0000000000000004E-4</v>
      </c>
      <c r="K605" s="61">
        <v>1.83E-2</v>
      </c>
      <c r="L605" s="61">
        <v>0.84250000000000003</v>
      </c>
      <c r="M605" s="61">
        <v>3.2500000000000001E-2</v>
      </c>
      <c r="N605" s="61">
        <v>0.1168</v>
      </c>
      <c r="O605" s="61">
        <v>1.1299999999999999E-2</v>
      </c>
      <c r="P605" s="61">
        <v>0.1101</v>
      </c>
      <c r="Q605" s="61">
        <v>152.80000000000001</v>
      </c>
      <c r="R605" s="62">
        <v>66328.03</v>
      </c>
      <c r="S605" s="61">
        <v>0.17150000000000001</v>
      </c>
      <c r="T605" s="61">
        <v>0.2072</v>
      </c>
      <c r="U605" s="61">
        <v>0.62129999999999996</v>
      </c>
      <c r="V605" s="61">
        <v>18.350000000000001</v>
      </c>
      <c r="W605" s="61">
        <v>18.98</v>
      </c>
      <c r="X605" s="62">
        <v>88428.4</v>
      </c>
      <c r="Y605" s="61">
        <v>174.52</v>
      </c>
      <c r="Z605" s="62">
        <v>175580.23</v>
      </c>
      <c r="AA605" s="61">
        <v>0.89429999999999998</v>
      </c>
      <c r="AB605" s="61">
        <v>8.4199999999999997E-2</v>
      </c>
      <c r="AC605" s="61">
        <v>2.1499999999999998E-2</v>
      </c>
      <c r="AD605" s="61">
        <v>0.1057</v>
      </c>
      <c r="AE605" s="61">
        <v>175.58</v>
      </c>
      <c r="AF605" s="62">
        <v>8318.66</v>
      </c>
      <c r="AG605" s="62">
        <v>1068.25</v>
      </c>
      <c r="AH605" s="62">
        <v>211936.24</v>
      </c>
      <c r="AI605" s="61" t="s">
        <v>14</v>
      </c>
      <c r="AJ605" s="62">
        <v>59622</v>
      </c>
      <c r="AK605" s="62">
        <v>108635.79</v>
      </c>
      <c r="AL605" s="61">
        <v>92</v>
      </c>
      <c r="AM605" s="61">
        <v>47.11</v>
      </c>
      <c r="AN605" s="61">
        <v>58.15</v>
      </c>
      <c r="AO605" s="61">
        <v>4.54</v>
      </c>
      <c r="AP605" s="62">
        <v>2735.79</v>
      </c>
      <c r="AQ605" s="61">
        <v>0.67869999999999997</v>
      </c>
      <c r="AR605" s="62">
        <v>1255.3</v>
      </c>
      <c r="AS605" s="62">
        <v>1994.18</v>
      </c>
      <c r="AT605" s="62">
        <v>6455.69</v>
      </c>
      <c r="AU605" s="62">
        <v>1319.7</v>
      </c>
      <c r="AV605" s="61">
        <v>387.36</v>
      </c>
      <c r="AW605" s="62">
        <v>11412.24</v>
      </c>
      <c r="AX605" s="62">
        <v>3302.9</v>
      </c>
      <c r="AY605" s="61">
        <v>0.28870000000000001</v>
      </c>
      <c r="AZ605" s="62">
        <v>7767.19</v>
      </c>
      <c r="BA605" s="61">
        <v>0.67879999999999996</v>
      </c>
      <c r="BB605" s="61">
        <v>371.86</v>
      </c>
      <c r="BC605" s="61">
        <v>3.2500000000000001E-2</v>
      </c>
      <c r="BD605" s="62">
        <v>11441.96</v>
      </c>
      <c r="BE605" s="62">
        <v>1753.14</v>
      </c>
      <c r="BF605" s="61">
        <v>0.15820000000000001</v>
      </c>
      <c r="BG605" s="61">
        <v>0.60709999999999997</v>
      </c>
      <c r="BH605" s="61">
        <v>0.21590000000000001</v>
      </c>
      <c r="BI605" s="61">
        <v>0.1229</v>
      </c>
      <c r="BJ605" s="61">
        <v>3.3399999999999999E-2</v>
      </c>
      <c r="BK605" s="61">
        <v>2.06E-2</v>
      </c>
    </row>
    <row r="606" spans="1:63" x14ac:dyDescent="0.25">
      <c r="A606" s="61" t="s">
        <v>637</v>
      </c>
      <c r="B606" s="61">
        <v>45153</v>
      </c>
      <c r="C606" s="61">
        <v>42.86</v>
      </c>
      <c r="D606" s="61">
        <v>96.99</v>
      </c>
      <c r="E606" s="62">
        <v>4156.8</v>
      </c>
      <c r="F606" s="62">
        <v>3914.81</v>
      </c>
      <c r="G606" s="61">
        <v>1.1900000000000001E-2</v>
      </c>
      <c r="H606" s="61">
        <v>6.9999999999999999E-4</v>
      </c>
      <c r="I606" s="61">
        <v>8.7300000000000003E-2</v>
      </c>
      <c r="J606" s="61">
        <v>1.6000000000000001E-3</v>
      </c>
      <c r="K606" s="61">
        <v>5.8200000000000002E-2</v>
      </c>
      <c r="L606" s="61">
        <v>0.77080000000000004</v>
      </c>
      <c r="M606" s="61">
        <v>6.9599999999999995E-2</v>
      </c>
      <c r="N606" s="61">
        <v>0.53149999999999997</v>
      </c>
      <c r="O606" s="61">
        <v>1.78E-2</v>
      </c>
      <c r="P606" s="61">
        <v>0.1424</v>
      </c>
      <c r="Q606" s="61">
        <v>174.58</v>
      </c>
      <c r="R606" s="62">
        <v>55981.17</v>
      </c>
      <c r="S606" s="61">
        <v>0.2452</v>
      </c>
      <c r="T606" s="61">
        <v>0.18479999999999999</v>
      </c>
      <c r="U606" s="61">
        <v>0.56999999999999995</v>
      </c>
      <c r="V606" s="61">
        <v>18.399999999999999</v>
      </c>
      <c r="W606" s="61">
        <v>26.57</v>
      </c>
      <c r="X606" s="62">
        <v>77084.42</v>
      </c>
      <c r="Y606" s="61">
        <v>153.58000000000001</v>
      </c>
      <c r="Z606" s="62">
        <v>113740.98</v>
      </c>
      <c r="AA606" s="61">
        <v>0.74870000000000003</v>
      </c>
      <c r="AB606" s="61">
        <v>0.21879999999999999</v>
      </c>
      <c r="AC606" s="61">
        <v>3.2500000000000001E-2</v>
      </c>
      <c r="AD606" s="61">
        <v>0.25130000000000002</v>
      </c>
      <c r="AE606" s="61">
        <v>113.74</v>
      </c>
      <c r="AF606" s="62">
        <v>3890.96</v>
      </c>
      <c r="AG606" s="61">
        <v>515.37</v>
      </c>
      <c r="AH606" s="62">
        <v>116911.64</v>
      </c>
      <c r="AI606" s="61" t="s">
        <v>14</v>
      </c>
      <c r="AJ606" s="62">
        <v>28131</v>
      </c>
      <c r="AK606" s="62">
        <v>43290.559999999998</v>
      </c>
      <c r="AL606" s="61">
        <v>53.54</v>
      </c>
      <c r="AM606" s="61">
        <v>31.95</v>
      </c>
      <c r="AN606" s="61">
        <v>36.32</v>
      </c>
      <c r="AO606" s="61">
        <v>4.8899999999999997</v>
      </c>
      <c r="AP606" s="61">
        <v>772.37</v>
      </c>
      <c r="AQ606" s="61">
        <v>1.0699000000000001</v>
      </c>
      <c r="AR606" s="62">
        <v>1051.8399999999999</v>
      </c>
      <c r="AS606" s="62">
        <v>1823.2</v>
      </c>
      <c r="AT606" s="62">
        <v>5592.58</v>
      </c>
      <c r="AU606" s="61">
        <v>979.19</v>
      </c>
      <c r="AV606" s="61">
        <v>343.58</v>
      </c>
      <c r="AW606" s="62">
        <v>9790.39</v>
      </c>
      <c r="AX606" s="62">
        <v>4767.8500000000004</v>
      </c>
      <c r="AY606" s="61">
        <v>0.48309999999999997</v>
      </c>
      <c r="AZ606" s="62">
        <v>4170.29</v>
      </c>
      <c r="BA606" s="61">
        <v>0.42259999999999998</v>
      </c>
      <c r="BB606" s="61">
        <v>930.88</v>
      </c>
      <c r="BC606" s="61">
        <v>9.4299999999999995E-2</v>
      </c>
      <c r="BD606" s="62">
        <v>9869.02</v>
      </c>
      <c r="BE606" s="62">
        <v>3340.5</v>
      </c>
      <c r="BF606" s="61">
        <v>0.98919999999999997</v>
      </c>
      <c r="BG606" s="61">
        <v>0.57999999999999996</v>
      </c>
      <c r="BH606" s="61">
        <v>0.21970000000000001</v>
      </c>
      <c r="BI606" s="61">
        <v>0.154</v>
      </c>
      <c r="BJ606" s="61">
        <v>2.8500000000000001E-2</v>
      </c>
      <c r="BK606" s="61">
        <v>1.78E-2</v>
      </c>
    </row>
    <row r="607" spans="1:63" x14ac:dyDescent="0.25">
      <c r="A607" s="61" t="s">
        <v>638</v>
      </c>
      <c r="B607" s="61">
        <v>45674</v>
      </c>
      <c r="C607" s="61">
        <v>36.619999999999997</v>
      </c>
      <c r="D607" s="61">
        <v>46.93</v>
      </c>
      <c r="E607" s="62">
        <v>1718.47</v>
      </c>
      <c r="F607" s="62">
        <v>1674.96</v>
      </c>
      <c r="G607" s="61">
        <v>1.5699999999999999E-2</v>
      </c>
      <c r="H607" s="61">
        <v>2.9999999999999997E-4</v>
      </c>
      <c r="I607" s="61">
        <v>9.2299999999999993E-2</v>
      </c>
      <c r="J607" s="61">
        <v>1.8E-3</v>
      </c>
      <c r="K607" s="61">
        <v>3.6600000000000001E-2</v>
      </c>
      <c r="L607" s="61">
        <v>0.8044</v>
      </c>
      <c r="M607" s="61">
        <v>4.9000000000000002E-2</v>
      </c>
      <c r="N607" s="61">
        <v>0.26889999999999997</v>
      </c>
      <c r="O607" s="61">
        <v>1.9699999999999999E-2</v>
      </c>
      <c r="P607" s="61">
        <v>0.10929999999999999</v>
      </c>
      <c r="Q607" s="61">
        <v>76.099999999999994</v>
      </c>
      <c r="R607" s="62">
        <v>57546.63</v>
      </c>
      <c r="S607" s="61">
        <v>0.25359999999999999</v>
      </c>
      <c r="T607" s="61">
        <v>0.17230000000000001</v>
      </c>
      <c r="U607" s="61">
        <v>0.57410000000000005</v>
      </c>
      <c r="V607" s="61">
        <v>18.72</v>
      </c>
      <c r="W607" s="61">
        <v>11.96</v>
      </c>
      <c r="X607" s="62">
        <v>76294.19</v>
      </c>
      <c r="Y607" s="61">
        <v>141.03</v>
      </c>
      <c r="Z607" s="62">
        <v>171218.44</v>
      </c>
      <c r="AA607" s="61">
        <v>0.82320000000000004</v>
      </c>
      <c r="AB607" s="61">
        <v>0.1489</v>
      </c>
      <c r="AC607" s="61">
        <v>2.7900000000000001E-2</v>
      </c>
      <c r="AD607" s="61">
        <v>0.17680000000000001</v>
      </c>
      <c r="AE607" s="61">
        <v>171.22</v>
      </c>
      <c r="AF607" s="62">
        <v>6475.04</v>
      </c>
      <c r="AG607" s="61">
        <v>819.96</v>
      </c>
      <c r="AH607" s="62">
        <v>189427.94</v>
      </c>
      <c r="AI607" s="61" t="s">
        <v>14</v>
      </c>
      <c r="AJ607" s="62">
        <v>37426</v>
      </c>
      <c r="AK607" s="62">
        <v>66101.279999999999</v>
      </c>
      <c r="AL607" s="61">
        <v>61.74</v>
      </c>
      <c r="AM607" s="61">
        <v>35.590000000000003</v>
      </c>
      <c r="AN607" s="61">
        <v>40.590000000000003</v>
      </c>
      <c r="AO607" s="61">
        <v>4.84</v>
      </c>
      <c r="AP607" s="62">
        <v>1401.24</v>
      </c>
      <c r="AQ607" s="61">
        <v>0.97109999999999996</v>
      </c>
      <c r="AR607" s="62">
        <v>1225.5</v>
      </c>
      <c r="AS607" s="62">
        <v>1951.55</v>
      </c>
      <c r="AT607" s="62">
        <v>5685.99</v>
      </c>
      <c r="AU607" s="62">
        <v>1114.23</v>
      </c>
      <c r="AV607" s="61">
        <v>231.96</v>
      </c>
      <c r="AW607" s="62">
        <v>10209.23</v>
      </c>
      <c r="AX607" s="62">
        <v>3449.38</v>
      </c>
      <c r="AY607" s="61">
        <v>0.33019999999999999</v>
      </c>
      <c r="AZ607" s="62">
        <v>6489.09</v>
      </c>
      <c r="BA607" s="61">
        <v>0.62119999999999997</v>
      </c>
      <c r="BB607" s="61">
        <v>507.68</v>
      </c>
      <c r="BC607" s="61">
        <v>4.8599999999999997E-2</v>
      </c>
      <c r="BD607" s="62">
        <v>10446.14</v>
      </c>
      <c r="BE607" s="62">
        <v>1882.11</v>
      </c>
      <c r="BF607" s="61">
        <v>0.27379999999999999</v>
      </c>
      <c r="BG607" s="61">
        <v>0.57940000000000003</v>
      </c>
      <c r="BH607" s="61">
        <v>0.20669999999999999</v>
      </c>
      <c r="BI607" s="61">
        <v>0.1661</v>
      </c>
      <c r="BJ607" s="61">
        <v>0.03</v>
      </c>
      <c r="BK607" s="61">
        <v>1.77E-2</v>
      </c>
    </row>
    <row r="608" spans="1:63" x14ac:dyDescent="0.25">
      <c r="A608" s="61" t="s">
        <v>639</v>
      </c>
      <c r="B608" s="61">
        <v>45161</v>
      </c>
      <c r="C608" s="61">
        <v>16.14</v>
      </c>
      <c r="D608" s="61">
        <v>428.82</v>
      </c>
      <c r="E608" s="62">
        <v>6922.44</v>
      </c>
      <c r="F608" s="62">
        <v>5423.69</v>
      </c>
      <c r="G608" s="61">
        <v>4.4999999999999997E-3</v>
      </c>
      <c r="H608" s="61">
        <v>5.9999999999999995E-4</v>
      </c>
      <c r="I608" s="61">
        <v>0.40970000000000001</v>
      </c>
      <c r="J608" s="61">
        <v>1.2999999999999999E-3</v>
      </c>
      <c r="K608" s="61">
        <v>7.4300000000000005E-2</v>
      </c>
      <c r="L608" s="61">
        <v>0.42370000000000002</v>
      </c>
      <c r="M608" s="61">
        <v>8.5900000000000004E-2</v>
      </c>
      <c r="N608" s="61">
        <v>0.7903</v>
      </c>
      <c r="O608" s="61">
        <v>3.2199999999999999E-2</v>
      </c>
      <c r="P608" s="61">
        <v>0.15570000000000001</v>
      </c>
      <c r="Q608" s="61">
        <v>250.24</v>
      </c>
      <c r="R608" s="62">
        <v>55616.15</v>
      </c>
      <c r="S608" s="61">
        <v>0.2253</v>
      </c>
      <c r="T608" s="61">
        <v>0.18779999999999999</v>
      </c>
      <c r="U608" s="61">
        <v>0.58679999999999999</v>
      </c>
      <c r="V608" s="61">
        <v>18.2</v>
      </c>
      <c r="W608" s="61">
        <v>40.79</v>
      </c>
      <c r="X608" s="62">
        <v>78792.990000000005</v>
      </c>
      <c r="Y608" s="61">
        <v>168.31</v>
      </c>
      <c r="Z608" s="62">
        <v>77121.83</v>
      </c>
      <c r="AA608" s="61">
        <v>0.69159999999999999</v>
      </c>
      <c r="AB608" s="61">
        <v>0.2681</v>
      </c>
      <c r="AC608" s="61">
        <v>4.0300000000000002E-2</v>
      </c>
      <c r="AD608" s="61">
        <v>0.30840000000000001</v>
      </c>
      <c r="AE608" s="61">
        <v>77.12</v>
      </c>
      <c r="AF608" s="62">
        <v>3100.75</v>
      </c>
      <c r="AG608" s="61">
        <v>416.58</v>
      </c>
      <c r="AH608" s="62">
        <v>83713.64</v>
      </c>
      <c r="AI608" s="61" t="s">
        <v>14</v>
      </c>
      <c r="AJ608" s="62">
        <v>22868</v>
      </c>
      <c r="AK608" s="62">
        <v>34105.089999999997</v>
      </c>
      <c r="AL608" s="61">
        <v>61.43</v>
      </c>
      <c r="AM608" s="61">
        <v>36.47</v>
      </c>
      <c r="AN608" s="61">
        <v>45.05</v>
      </c>
      <c r="AO608" s="61">
        <v>4.37</v>
      </c>
      <c r="AP608" s="61">
        <v>0</v>
      </c>
      <c r="AQ608" s="61">
        <v>1.2289000000000001</v>
      </c>
      <c r="AR608" s="62">
        <v>1473.96</v>
      </c>
      <c r="AS608" s="62">
        <v>2333.8200000000002</v>
      </c>
      <c r="AT608" s="62">
        <v>6336.11</v>
      </c>
      <c r="AU608" s="62">
        <v>1143.5</v>
      </c>
      <c r="AV608" s="61">
        <v>702.54</v>
      </c>
      <c r="AW608" s="62">
        <v>11989.94</v>
      </c>
      <c r="AX608" s="62">
        <v>7226.39</v>
      </c>
      <c r="AY608" s="61">
        <v>0.57350000000000001</v>
      </c>
      <c r="AZ608" s="62">
        <v>3679.05</v>
      </c>
      <c r="BA608" s="61">
        <v>0.29199999999999998</v>
      </c>
      <c r="BB608" s="62">
        <v>1694.45</v>
      </c>
      <c r="BC608" s="61">
        <v>0.13450000000000001</v>
      </c>
      <c r="BD608" s="62">
        <v>12599.89</v>
      </c>
      <c r="BE608" s="62">
        <v>4393.57</v>
      </c>
      <c r="BF608" s="61">
        <v>2.2804000000000002</v>
      </c>
      <c r="BG608" s="61">
        <v>0.51529999999999998</v>
      </c>
      <c r="BH608" s="61">
        <v>0.1958</v>
      </c>
      <c r="BI608" s="61">
        <v>0.24970000000000001</v>
      </c>
      <c r="BJ608" s="61">
        <v>2.47E-2</v>
      </c>
      <c r="BK608" s="61">
        <v>1.4500000000000001E-2</v>
      </c>
    </row>
    <row r="609" spans="1:63" x14ac:dyDescent="0.25">
      <c r="A609" s="61" t="s">
        <v>640</v>
      </c>
      <c r="B609" s="61">
        <v>49544</v>
      </c>
      <c r="C609" s="61">
        <v>119.57</v>
      </c>
      <c r="D609" s="61">
        <v>15.1</v>
      </c>
      <c r="E609" s="62">
        <v>1805.41</v>
      </c>
      <c r="F609" s="62">
        <v>1923.59</v>
      </c>
      <c r="G609" s="61">
        <v>3.2000000000000002E-3</v>
      </c>
      <c r="H609" s="61">
        <v>1E-4</v>
      </c>
      <c r="I609" s="61">
        <v>5.1999999999999998E-3</v>
      </c>
      <c r="J609" s="61">
        <v>1E-3</v>
      </c>
      <c r="K609" s="61">
        <v>5.5999999999999999E-3</v>
      </c>
      <c r="L609" s="61">
        <v>0.97219999999999995</v>
      </c>
      <c r="M609" s="61">
        <v>1.2800000000000001E-2</v>
      </c>
      <c r="N609" s="61">
        <v>0.40820000000000001</v>
      </c>
      <c r="O609" s="61">
        <v>1.1999999999999999E-3</v>
      </c>
      <c r="P609" s="61">
        <v>0.13519999999999999</v>
      </c>
      <c r="Q609" s="61">
        <v>83.16</v>
      </c>
      <c r="R609" s="62">
        <v>52174.35</v>
      </c>
      <c r="S609" s="61">
        <v>0.1963</v>
      </c>
      <c r="T609" s="61">
        <v>0.18360000000000001</v>
      </c>
      <c r="U609" s="61">
        <v>0.62009999999999998</v>
      </c>
      <c r="V609" s="61">
        <v>18.25</v>
      </c>
      <c r="W609" s="61">
        <v>12.23</v>
      </c>
      <c r="X609" s="62">
        <v>68278.149999999994</v>
      </c>
      <c r="Y609" s="61">
        <v>142.91</v>
      </c>
      <c r="Z609" s="62">
        <v>125064.77</v>
      </c>
      <c r="AA609" s="61">
        <v>0.79600000000000004</v>
      </c>
      <c r="AB609" s="61">
        <v>0.12670000000000001</v>
      </c>
      <c r="AC609" s="61">
        <v>7.7399999999999997E-2</v>
      </c>
      <c r="AD609" s="61">
        <v>0.20399999999999999</v>
      </c>
      <c r="AE609" s="61">
        <v>125.06</v>
      </c>
      <c r="AF609" s="62">
        <v>3268.4</v>
      </c>
      <c r="AG609" s="61">
        <v>403.41</v>
      </c>
      <c r="AH609" s="62">
        <v>122476.8</v>
      </c>
      <c r="AI609" s="61" t="s">
        <v>14</v>
      </c>
      <c r="AJ609" s="62">
        <v>31852</v>
      </c>
      <c r="AK609" s="62">
        <v>46130.45</v>
      </c>
      <c r="AL609" s="61">
        <v>38.82</v>
      </c>
      <c r="AM609" s="61">
        <v>25.14</v>
      </c>
      <c r="AN609" s="61">
        <v>26.92</v>
      </c>
      <c r="AO609" s="61">
        <v>4.38</v>
      </c>
      <c r="AP609" s="61">
        <v>997.54</v>
      </c>
      <c r="AQ609" s="61">
        <v>0.96919999999999995</v>
      </c>
      <c r="AR609" s="62">
        <v>1017.64</v>
      </c>
      <c r="AS609" s="62">
        <v>1796.37</v>
      </c>
      <c r="AT609" s="62">
        <v>4548.38</v>
      </c>
      <c r="AU609" s="61">
        <v>702.38</v>
      </c>
      <c r="AV609" s="61">
        <v>208.14</v>
      </c>
      <c r="AW609" s="62">
        <v>8272.91</v>
      </c>
      <c r="AX609" s="62">
        <v>4397.43</v>
      </c>
      <c r="AY609" s="61">
        <v>0.51959999999999995</v>
      </c>
      <c r="AZ609" s="62">
        <v>3420.95</v>
      </c>
      <c r="BA609" s="61">
        <v>0.4042</v>
      </c>
      <c r="BB609" s="61">
        <v>645.22</v>
      </c>
      <c r="BC609" s="61">
        <v>7.6200000000000004E-2</v>
      </c>
      <c r="BD609" s="62">
        <v>8463.6</v>
      </c>
      <c r="BE609" s="62">
        <v>4111.88</v>
      </c>
      <c r="BF609" s="61">
        <v>1.1870000000000001</v>
      </c>
      <c r="BG609" s="61">
        <v>0.56089999999999995</v>
      </c>
      <c r="BH609" s="61">
        <v>0.2208</v>
      </c>
      <c r="BI609" s="61">
        <v>0.15620000000000001</v>
      </c>
      <c r="BJ609" s="61">
        <v>3.6499999999999998E-2</v>
      </c>
      <c r="BK609" s="61">
        <v>2.5700000000000001E-2</v>
      </c>
    </row>
    <row r="610" spans="1:63" x14ac:dyDescent="0.25">
      <c r="A610" s="61" t="s">
        <v>641</v>
      </c>
      <c r="B610" s="61">
        <v>45179</v>
      </c>
      <c r="C610" s="61">
        <v>30.76</v>
      </c>
      <c r="D610" s="61">
        <v>131.51</v>
      </c>
      <c r="E610" s="62">
        <v>4045.44</v>
      </c>
      <c r="F610" s="62">
        <v>3556.14</v>
      </c>
      <c r="G610" s="61">
        <v>9.1999999999999998E-3</v>
      </c>
      <c r="H610" s="61">
        <v>5.0000000000000001E-4</v>
      </c>
      <c r="I610" s="61">
        <v>0.16200000000000001</v>
      </c>
      <c r="J610" s="61">
        <v>1.8E-3</v>
      </c>
      <c r="K610" s="61">
        <v>4.8000000000000001E-2</v>
      </c>
      <c r="L610" s="61">
        <v>0.69750000000000001</v>
      </c>
      <c r="M610" s="61">
        <v>8.1000000000000003E-2</v>
      </c>
      <c r="N610" s="61">
        <v>0.64239999999999997</v>
      </c>
      <c r="O610" s="61">
        <v>2.06E-2</v>
      </c>
      <c r="P610" s="61">
        <v>0.1474</v>
      </c>
      <c r="Q610" s="61">
        <v>156.01</v>
      </c>
      <c r="R610" s="62">
        <v>55409.75</v>
      </c>
      <c r="S610" s="61">
        <v>0.2351</v>
      </c>
      <c r="T610" s="61">
        <v>0.18279999999999999</v>
      </c>
      <c r="U610" s="61">
        <v>0.58209999999999995</v>
      </c>
      <c r="V610" s="61">
        <v>18.66</v>
      </c>
      <c r="W610" s="61">
        <v>24.74</v>
      </c>
      <c r="X610" s="62">
        <v>78410.649999999994</v>
      </c>
      <c r="Y610" s="61">
        <v>160.47999999999999</v>
      </c>
      <c r="Z610" s="62">
        <v>103622.47</v>
      </c>
      <c r="AA610" s="61">
        <v>0.68320000000000003</v>
      </c>
      <c r="AB610" s="61">
        <v>0.28039999999999998</v>
      </c>
      <c r="AC610" s="61">
        <v>3.6400000000000002E-2</v>
      </c>
      <c r="AD610" s="61">
        <v>0.31680000000000003</v>
      </c>
      <c r="AE610" s="61">
        <v>103.62</v>
      </c>
      <c r="AF610" s="62">
        <v>3521.07</v>
      </c>
      <c r="AG610" s="61">
        <v>427.04</v>
      </c>
      <c r="AH610" s="62">
        <v>106689.22</v>
      </c>
      <c r="AI610" s="61" t="s">
        <v>14</v>
      </c>
      <c r="AJ610" s="62">
        <v>26500</v>
      </c>
      <c r="AK610" s="62">
        <v>38358.239999999998</v>
      </c>
      <c r="AL610" s="61">
        <v>52.5</v>
      </c>
      <c r="AM610" s="61">
        <v>30.9</v>
      </c>
      <c r="AN610" s="61">
        <v>35.299999999999997</v>
      </c>
      <c r="AO610" s="61">
        <v>4.3499999999999996</v>
      </c>
      <c r="AP610" s="61">
        <v>877.29</v>
      </c>
      <c r="AQ610" s="61">
        <v>1.0627</v>
      </c>
      <c r="AR610" s="62">
        <v>1183.1199999999999</v>
      </c>
      <c r="AS610" s="62">
        <v>1917.27</v>
      </c>
      <c r="AT610" s="62">
        <v>5796.74</v>
      </c>
      <c r="AU610" s="61">
        <v>958.17</v>
      </c>
      <c r="AV610" s="61">
        <v>402.69</v>
      </c>
      <c r="AW610" s="62">
        <v>10257.99</v>
      </c>
      <c r="AX610" s="62">
        <v>5321.27</v>
      </c>
      <c r="AY610" s="61">
        <v>0.50760000000000005</v>
      </c>
      <c r="AZ610" s="62">
        <v>3972.75</v>
      </c>
      <c r="BA610" s="61">
        <v>0.379</v>
      </c>
      <c r="BB610" s="62">
        <v>1188.3399999999999</v>
      </c>
      <c r="BC610" s="61">
        <v>0.1134</v>
      </c>
      <c r="BD610" s="62">
        <v>10482.36</v>
      </c>
      <c r="BE610" s="62">
        <v>3405.75</v>
      </c>
      <c r="BF610" s="61">
        <v>1.2825</v>
      </c>
      <c r="BG610" s="61">
        <v>0.54879999999999995</v>
      </c>
      <c r="BH610" s="61">
        <v>0.21360000000000001</v>
      </c>
      <c r="BI610" s="61">
        <v>0.1908</v>
      </c>
      <c r="BJ610" s="61">
        <v>2.58E-2</v>
      </c>
      <c r="BK610" s="61">
        <v>2.1000000000000001E-2</v>
      </c>
    </row>
  </sheetData>
  <pageMargins left="0.7" right="0.7" top="0.75" bottom="0.75" header="0.3" footer="0.3"/>
  <pageSetup orientation="portrait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/>
  </sheetViews>
  <sheetFormatPr defaultRowHeight="15" x14ac:dyDescent="0.25"/>
  <cols>
    <col min="1" max="1" width="66.5703125" style="61" bestFit="1" customWidth="1"/>
    <col min="2" max="2" width="11.85546875" style="61" bestFit="1" customWidth="1"/>
    <col min="3" max="16384" width="9.140625" style="61"/>
  </cols>
  <sheetData>
    <row r="1" spans="1:8" x14ac:dyDescent="0.25">
      <c r="A1" s="61" t="s">
        <v>31</v>
      </c>
      <c r="B1" s="61">
        <v>67.709999999999994</v>
      </c>
    </row>
    <row r="2" spans="1:8" x14ac:dyDescent="0.25">
      <c r="A2" s="61" t="s">
        <v>32</v>
      </c>
      <c r="B2" s="61">
        <v>42.55</v>
      </c>
    </row>
    <row r="3" spans="1:8" x14ac:dyDescent="0.25">
      <c r="A3" s="61" t="s">
        <v>818</v>
      </c>
      <c r="B3" s="62">
        <v>2881.33</v>
      </c>
    </row>
    <row r="4" spans="1:8" x14ac:dyDescent="0.25">
      <c r="A4" s="61" t="s">
        <v>819</v>
      </c>
      <c r="B4" s="62">
        <v>2648.2</v>
      </c>
    </row>
    <row r="5" spans="1:8" x14ac:dyDescent="0.25">
      <c r="A5" s="61" t="s">
        <v>820</v>
      </c>
      <c r="B5" s="63">
        <v>1.8200000000000001E-2</v>
      </c>
    </row>
    <row r="6" spans="1:8" x14ac:dyDescent="0.25">
      <c r="A6" s="61" t="s">
        <v>821</v>
      </c>
      <c r="B6" s="63">
        <v>5.0000000000000001E-4</v>
      </c>
    </row>
    <row r="7" spans="1:8" x14ac:dyDescent="0.25">
      <c r="A7" s="61" t="s">
        <v>822</v>
      </c>
      <c r="B7" s="63">
        <v>0.13950000000000001</v>
      </c>
    </row>
    <row r="8" spans="1:8" x14ac:dyDescent="0.25">
      <c r="A8" s="61" t="s">
        <v>823</v>
      </c>
      <c r="B8" s="63">
        <v>1.2999999999999999E-3</v>
      </c>
    </row>
    <row r="9" spans="1:8" x14ac:dyDescent="0.25">
      <c r="A9" s="61" t="s">
        <v>824</v>
      </c>
      <c r="B9" s="63">
        <v>3.6299999999999999E-2</v>
      </c>
    </row>
    <row r="10" spans="1:8" x14ac:dyDescent="0.25">
      <c r="A10" s="61" t="s">
        <v>825</v>
      </c>
      <c r="B10" s="63">
        <v>0.76270000000000004</v>
      </c>
    </row>
    <row r="11" spans="1:8" x14ac:dyDescent="0.25">
      <c r="A11" s="61" t="s">
        <v>826</v>
      </c>
      <c r="B11" s="63">
        <v>4.1399999999999999E-2</v>
      </c>
    </row>
    <row r="12" spans="1:8" x14ac:dyDescent="0.25">
      <c r="A12" s="61" t="s">
        <v>827</v>
      </c>
      <c r="B12" s="63">
        <v>0.44569999999999999</v>
      </c>
      <c r="H12" s="84"/>
    </row>
    <row r="13" spans="1:8" x14ac:dyDescent="0.25">
      <c r="A13" s="61" t="s">
        <v>828</v>
      </c>
      <c r="B13" s="63">
        <v>2.2800000000000001E-2</v>
      </c>
    </row>
    <row r="14" spans="1:8" x14ac:dyDescent="0.25">
      <c r="A14" s="61" t="s">
        <v>829</v>
      </c>
      <c r="B14" s="63">
        <v>0.1341</v>
      </c>
    </row>
    <row r="15" spans="1:8" x14ac:dyDescent="0.25">
      <c r="A15" s="61" t="s">
        <v>33</v>
      </c>
      <c r="B15" s="61">
        <v>122.95</v>
      </c>
    </row>
    <row r="16" spans="1:8" x14ac:dyDescent="0.25">
      <c r="A16" s="61" t="s">
        <v>830</v>
      </c>
      <c r="B16" s="64">
        <v>58119.74</v>
      </c>
    </row>
    <row r="17" spans="1:2" x14ac:dyDescent="0.25">
      <c r="A17" s="61" t="s">
        <v>831</v>
      </c>
      <c r="B17" s="63">
        <v>0.25480000000000003</v>
      </c>
    </row>
    <row r="18" spans="1:2" x14ac:dyDescent="0.25">
      <c r="A18" s="61" t="s">
        <v>832</v>
      </c>
      <c r="B18" s="63">
        <v>0.17430000000000001</v>
      </c>
    </row>
    <row r="19" spans="1:2" x14ac:dyDescent="0.25">
      <c r="A19" s="61" t="s">
        <v>833</v>
      </c>
      <c r="B19" s="63">
        <v>0.57089999999999996</v>
      </c>
    </row>
    <row r="20" spans="1:2" x14ac:dyDescent="0.25">
      <c r="A20" s="61" t="s">
        <v>34</v>
      </c>
      <c r="B20" s="61">
        <v>18.47</v>
      </c>
    </row>
    <row r="21" spans="1:2" x14ac:dyDescent="0.25">
      <c r="A21" s="61" t="s">
        <v>834</v>
      </c>
      <c r="B21" s="61">
        <v>17.690000000000001</v>
      </c>
    </row>
    <row r="22" spans="1:2" x14ac:dyDescent="0.25">
      <c r="A22" s="61" t="s">
        <v>835</v>
      </c>
      <c r="B22" s="64">
        <v>76654.09</v>
      </c>
    </row>
    <row r="23" spans="1:2" x14ac:dyDescent="0.25">
      <c r="A23" s="61" t="s">
        <v>836</v>
      </c>
      <c r="B23" s="61">
        <v>159.99</v>
      </c>
    </row>
    <row r="24" spans="1:2" x14ac:dyDescent="0.25">
      <c r="A24" s="61" t="s">
        <v>837</v>
      </c>
      <c r="B24" s="64">
        <v>137515.46</v>
      </c>
    </row>
    <row r="25" spans="1:2" x14ac:dyDescent="0.25">
      <c r="A25" s="61" t="s">
        <v>838</v>
      </c>
      <c r="B25" s="63">
        <v>0.74260000000000004</v>
      </c>
    </row>
    <row r="26" spans="1:2" x14ac:dyDescent="0.25">
      <c r="A26" s="61" t="s">
        <v>839</v>
      </c>
      <c r="B26" s="63">
        <v>0.2152</v>
      </c>
    </row>
    <row r="27" spans="1:2" x14ac:dyDescent="0.25">
      <c r="A27" s="61" t="s">
        <v>840</v>
      </c>
      <c r="B27" s="63">
        <v>4.2099999999999999E-2</v>
      </c>
    </row>
    <row r="28" spans="1:2" x14ac:dyDescent="0.25">
      <c r="A28" s="61" t="s">
        <v>841</v>
      </c>
      <c r="B28" s="63">
        <v>0.25740000000000002</v>
      </c>
    </row>
    <row r="29" spans="1:2" x14ac:dyDescent="0.25">
      <c r="A29" s="61" t="s">
        <v>842</v>
      </c>
      <c r="B29" s="64">
        <v>137.52000000000001</v>
      </c>
    </row>
    <row r="30" spans="1:2" x14ac:dyDescent="0.25">
      <c r="A30" s="61" t="s">
        <v>843</v>
      </c>
      <c r="B30" s="64">
        <v>4984.37</v>
      </c>
    </row>
    <row r="31" spans="1:2" x14ac:dyDescent="0.25">
      <c r="A31" s="61" t="s">
        <v>844</v>
      </c>
      <c r="B31" s="64">
        <v>582.58000000000004</v>
      </c>
    </row>
    <row r="32" spans="1:2" x14ac:dyDescent="0.25">
      <c r="A32" s="61" t="s">
        <v>845</v>
      </c>
      <c r="B32" s="64">
        <v>138896.84</v>
      </c>
    </row>
    <row r="33" spans="1:2" x14ac:dyDescent="0.25">
      <c r="A33" s="61" t="s">
        <v>846</v>
      </c>
      <c r="B33" s="61" t="s">
        <v>14</v>
      </c>
    </row>
    <row r="34" spans="1:2" x14ac:dyDescent="0.25">
      <c r="A34" s="61" t="s">
        <v>847</v>
      </c>
      <c r="B34" s="64">
        <v>31681</v>
      </c>
    </row>
    <row r="35" spans="1:2" x14ac:dyDescent="0.25">
      <c r="A35" s="61" t="s">
        <v>848</v>
      </c>
      <c r="B35" s="64">
        <v>64761</v>
      </c>
    </row>
    <row r="36" spans="1:2" x14ac:dyDescent="0.25">
      <c r="A36" s="61" t="s">
        <v>849</v>
      </c>
      <c r="B36" s="61">
        <v>48.68</v>
      </c>
    </row>
    <row r="37" spans="1:2" x14ac:dyDescent="0.25">
      <c r="A37" s="61" t="s">
        <v>850</v>
      </c>
      <c r="B37" s="61">
        <v>29.44</v>
      </c>
    </row>
    <row r="38" spans="1:2" x14ac:dyDescent="0.25">
      <c r="A38" s="61" t="s">
        <v>851</v>
      </c>
      <c r="B38" s="61">
        <v>33.51</v>
      </c>
    </row>
    <row r="39" spans="1:2" x14ac:dyDescent="0.25">
      <c r="A39" s="61" t="s">
        <v>852</v>
      </c>
      <c r="B39" s="61">
        <v>4.4800000000000004</v>
      </c>
    </row>
    <row r="40" spans="1:2" x14ac:dyDescent="0.25">
      <c r="A40" s="61" t="s">
        <v>853</v>
      </c>
      <c r="B40" s="64">
        <v>1103.6500000000001</v>
      </c>
    </row>
    <row r="41" spans="1:2" x14ac:dyDescent="0.25">
      <c r="A41" s="61" t="s">
        <v>854</v>
      </c>
      <c r="B41" s="61">
        <v>1</v>
      </c>
    </row>
    <row r="42" spans="1:2" x14ac:dyDescent="0.25">
      <c r="A42" s="61" t="s">
        <v>855</v>
      </c>
      <c r="B42" s="64">
        <v>1219.19</v>
      </c>
    </row>
    <row r="43" spans="1:2" x14ac:dyDescent="0.25">
      <c r="A43" s="61" t="s">
        <v>856</v>
      </c>
      <c r="B43" s="64">
        <v>2029.82</v>
      </c>
    </row>
    <row r="44" spans="1:2" x14ac:dyDescent="0.25">
      <c r="A44" s="61" t="s">
        <v>857</v>
      </c>
      <c r="B44" s="64">
        <v>5873.4</v>
      </c>
    </row>
    <row r="45" spans="1:2" x14ac:dyDescent="0.25">
      <c r="A45" s="61" t="s">
        <v>858</v>
      </c>
      <c r="B45" s="64">
        <v>1078.95</v>
      </c>
    </row>
    <row r="46" spans="1:2" x14ac:dyDescent="0.25">
      <c r="A46" s="61" t="s">
        <v>859</v>
      </c>
      <c r="B46" s="64">
        <v>395.85</v>
      </c>
    </row>
    <row r="47" spans="1:2" x14ac:dyDescent="0.25">
      <c r="A47" s="61" t="s">
        <v>860</v>
      </c>
      <c r="B47" s="64">
        <v>10597.21</v>
      </c>
    </row>
    <row r="48" spans="1:2" x14ac:dyDescent="0.25">
      <c r="A48" s="61" t="s">
        <v>861</v>
      </c>
      <c r="B48" s="64">
        <v>4674.5200000000004</v>
      </c>
    </row>
    <row r="49" spans="1:2" x14ac:dyDescent="0.25">
      <c r="A49" s="61" t="s">
        <v>862</v>
      </c>
      <c r="B49" s="63">
        <v>0.43080000000000002</v>
      </c>
    </row>
    <row r="50" spans="1:2" x14ac:dyDescent="0.25">
      <c r="A50" s="61" t="s">
        <v>863</v>
      </c>
      <c r="B50" s="64">
        <v>5276.25</v>
      </c>
    </row>
    <row r="51" spans="1:2" x14ac:dyDescent="0.25">
      <c r="A51" s="61" t="s">
        <v>864</v>
      </c>
      <c r="B51" s="63">
        <v>0.48630000000000001</v>
      </c>
    </row>
    <row r="52" spans="1:2" x14ac:dyDescent="0.25">
      <c r="A52" s="61" t="s">
        <v>865</v>
      </c>
      <c r="B52" s="64">
        <v>899.87</v>
      </c>
    </row>
    <row r="53" spans="1:2" x14ac:dyDescent="0.25">
      <c r="A53" s="61" t="s">
        <v>866</v>
      </c>
      <c r="B53" s="63">
        <v>8.2900000000000001E-2</v>
      </c>
    </row>
    <row r="54" spans="1:2" x14ac:dyDescent="0.25">
      <c r="A54" s="61" t="s">
        <v>867</v>
      </c>
      <c r="B54" s="64">
        <v>10850.64</v>
      </c>
    </row>
    <row r="55" spans="1:2" x14ac:dyDescent="0.25">
      <c r="A55" s="61" t="s">
        <v>868</v>
      </c>
      <c r="B55" s="64">
        <v>3049.14</v>
      </c>
    </row>
    <row r="56" spans="1:2" x14ac:dyDescent="0.25">
      <c r="A56" s="61" t="s">
        <v>869</v>
      </c>
      <c r="B56" s="63">
        <v>0.65990000000000004</v>
      </c>
    </row>
    <row r="57" spans="1:2" x14ac:dyDescent="0.25">
      <c r="A57" s="61" t="s">
        <v>870</v>
      </c>
      <c r="B57" s="63">
        <v>0.56030000000000002</v>
      </c>
    </row>
    <row r="58" spans="1:2" x14ac:dyDescent="0.25">
      <c r="A58" s="61" t="s">
        <v>871</v>
      </c>
      <c r="B58" s="63">
        <v>0.21640000000000001</v>
      </c>
    </row>
    <row r="59" spans="1:2" x14ac:dyDescent="0.25">
      <c r="A59" s="61" t="s">
        <v>872</v>
      </c>
      <c r="B59" s="63">
        <v>0.1741</v>
      </c>
    </row>
    <row r="60" spans="1:2" x14ac:dyDescent="0.25">
      <c r="A60" s="61" t="s">
        <v>873</v>
      </c>
      <c r="B60" s="63">
        <v>2.92E-2</v>
      </c>
    </row>
    <row r="61" spans="1:2" x14ac:dyDescent="0.25">
      <c r="A61" s="61" t="s">
        <v>874</v>
      </c>
      <c r="B61" s="63">
        <v>2.01E-2</v>
      </c>
    </row>
  </sheetData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 Data</vt:lpstr>
      <vt:lpstr>'District Profile Report'!Print_Area</vt:lpstr>
    </vt:vector>
  </TitlesOfParts>
  <Company>Ohio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erika.farfan</dc:creator>
  <cp:lastModifiedBy>daria.shams</cp:lastModifiedBy>
  <cp:lastPrinted>2011-02-28T16:10:36Z</cp:lastPrinted>
  <dcterms:created xsi:type="dcterms:W3CDTF">2011-02-17T16:09:04Z</dcterms:created>
  <dcterms:modified xsi:type="dcterms:W3CDTF">2013-02-20T17:04:00Z</dcterms:modified>
</cp:coreProperties>
</file>